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IATE2 Export" r:id="rId3" sheetId="1"/>
  </sheets>
</workbook>
</file>

<file path=xl/sharedStrings.xml><?xml version="1.0" encoding="utf-8"?>
<sst xmlns="http://schemas.openxmlformats.org/spreadsheetml/2006/main" count="0" uniqueCount="0"/>
</file>

<file path=xl/styles.xml><?xml version="1.0" encoding="utf-8"?>
<styleSheet xmlns="http://schemas.openxmlformats.org/spreadsheetml/2006/main">
  <numFmts count="0"/>
  <fonts count="2">
    <font>
      <sz val="11.0"/>
      <color indexed="8"/>
      <name val="Calibri"/>
      <family val="2"/>
      <scheme val="minor"/>
    </font>
    <font>
      <name val="Calibri"/>
      <sz val="11.0"/>
      <u val="single"/>
      <color indexed="12"/>
    </font>
  </fonts>
  <fills count="4">
    <fill>
      <patternFill patternType="none"/>
    </fill>
    <fill>
      <patternFill patternType="darkGray"/>
    </fill>
    <fill>
      <patternFill patternType="none">
        <fgColor indexed="10"/>
      </patternFill>
    </fill>
    <fill>
      <patternFill patternType="solid">
        <fgColor indexed="10"/>
      </patternFill>
    </fill>
  </fills>
  <borders count="1">
    <border>
      <left/>
      <right/>
      <top/>
      <bottom/>
      <diagonal/>
    </border>
  </borders>
  <cellStyleXfs count="1">
    <xf numFmtId="0" fontId="0" fillId="0" borderId="0"/>
  </cellStyleXfs>
  <cellXfs count="3">
    <xf numFmtId="0" fontId="0" fillId="0" borderId="0" xfId="0"/>
    <xf numFmtId="0" fontId="1" fillId="0" borderId="0" xfId="0" applyFont="true"/>
    <xf numFmtId="0" fontId="0" fillId="3" borderId="0" xfId="0" applyFill="true"/>
  </cellXfs>
</styleSheet>
</file>

<file path=xl/_rels/workbook.xml.rels><?xml version="1.0" encoding="UTF-8" standalone="no"?><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s>
</file>

<file path=xl/worksheets/sheet1.xml><?xml version="1.0" encoding="utf-8"?>
<worksheet xmlns="http://schemas.openxmlformats.org/spreadsheetml/2006/main">
  <dimension ref="A1"/>
  <sheetViews>
    <sheetView workbookViewId="0" tabSelected="true"/>
  </sheetViews>
  <sheetFormatPr defaultRowHeight="15.0"/>
  <sheetData>
    <row r="1">
      <c r="A1" t="inlineStr">
        <is>
          <t>E_ID</t>
        </is>
      </c>
      <c r="B1" t="inlineStr">
        <is>
          <t>E_DOMAINS</t>
        </is>
      </c>
      <c r="C1" t="inlineStr">
        <is>
          <t>E_FULL_DOMAINS</t>
        </is>
      </c>
      <c r="D1" t="inlineStr">
        <is>
          <t>TERMS_BG</t>
        </is>
      </c>
      <c r="E1" t="inlineStr">
        <is>
          <t>RELIABILITY_BG</t>
        </is>
      </c>
      <c r="F1" t="inlineStr">
        <is>
          <t>EVALUATION_BG</t>
        </is>
      </c>
      <c r="G1" t="inlineStr">
        <is>
          <t>TERMS_CS</t>
        </is>
      </c>
      <c r="H1" t="inlineStr">
        <is>
          <t>RELIABILITY_CS</t>
        </is>
      </c>
      <c r="I1" t="inlineStr">
        <is>
          <t>EVALUATION_CS</t>
        </is>
      </c>
      <c r="J1" t="inlineStr">
        <is>
          <t>TERMS_DA</t>
        </is>
      </c>
      <c r="K1" t="inlineStr">
        <is>
          <t>RELIABILITY_DA</t>
        </is>
      </c>
      <c r="L1" t="inlineStr">
        <is>
          <t>EVALUATION_DA</t>
        </is>
      </c>
      <c r="M1" t="inlineStr">
        <is>
          <t>TERMS_DE</t>
        </is>
      </c>
      <c r="N1" t="inlineStr">
        <is>
          <t>RELIABILITY_DE</t>
        </is>
      </c>
      <c r="O1" t="inlineStr">
        <is>
          <t>EVALUATION_DE</t>
        </is>
      </c>
      <c r="P1" t="inlineStr">
        <is>
          <t>TERMS_EL</t>
        </is>
      </c>
      <c r="Q1" t="inlineStr">
        <is>
          <t>RELIABILITY_EL</t>
        </is>
      </c>
      <c r="R1" t="inlineStr">
        <is>
          <t>EVALUATION_EL</t>
        </is>
      </c>
      <c r="S1" t="inlineStr">
        <is>
          <t>TERMS_EN</t>
        </is>
      </c>
      <c r="T1" t="inlineStr">
        <is>
          <t>RELIABILITY_EN</t>
        </is>
      </c>
      <c r="U1" t="inlineStr">
        <is>
          <t>EVALUATION_EN</t>
        </is>
      </c>
      <c r="V1" t="inlineStr">
        <is>
          <t>TERMS_ES</t>
        </is>
      </c>
      <c r="W1" t="inlineStr">
        <is>
          <t>RELIABILITY_ES</t>
        </is>
      </c>
      <c r="X1" t="inlineStr">
        <is>
          <t>EVALUATION_ES</t>
        </is>
      </c>
      <c r="Y1" t="inlineStr">
        <is>
          <t>TERMS_ET</t>
        </is>
      </c>
      <c r="Z1" t="inlineStr">
        <is>
          <t>RELIABILITY_ET</t>
        </is>
      </c>
      <c r="AA1" t="inlineStr">
        <is>
          <t>EVALUATION_ET</t>
        </is>
      </c>
      <c r="AB1" t="inlineStr">
        <is>
          <t>TERMS_FI</t>
        </is>
      </c>
      <c r="AC1" t="inlineStr">
        <is>
          <t>RELIABILITY_FI</t>
        </is>
      </c>
      <c r="AD1" t="inlineStr">
        <is>
          <t>EVALUATION_FI</t>
        </is>
      </c>
      <c r="AE1" t="inlineStr">
        <is>
          <t>TERMS_FR</t>
        </is>
      </c>
      <c r="AF1" t="inlineStr">
        <is>
          <t>RELIABILITY_FR</t>
        </is>
      </c>
      <c r="AG1" t="inlineStr">
        <is>
          <t>EVALUATION_FR</t>
        </is>
      </c>
      <c r="AH1" t="inlineStr">
        <is>
          <t>TERMS_GA</t>
        </is>
      </c>
      <c r="AI1" t="inlineStr">
        <is>
          <t>RELIABILITY_GA</t>
        </is>
      </c>
      <c r="AJ1" t="inlineStr">
        <is>
          <t>EVALUATION_GA</t>
        </is>
      </c>
      <c r="AK1" t="inlineStr">
        <is>
          <t>TERMS_HR</t>
        </is>
      </c>
      <c r="AL1" t="inlineStr">
        <is>
          <t>RELIABILITY_HR</t>
        </is>
      </c>
      <c r="AM1" t="inlineStr">
        <is>
          <t>EVALUATION_HR</t>
        </is>
      </c>
      <c r="AN1" t="inlineStr">
        <is>
          <t>TERMS_HU</t>
        </is>
      </c>
      <c r="AO1" t="inlineStr">
        <is>
          <t>RELIABILITY_HU</t>
        </is>
      </c>
      <c r="AP1" t="inlineStr">
        <is>
          <t>EVALUATION_HU</t>
        </is>
      </c>
      <c r="AQ1" t="inlineStr">
        <is>
          <t>TERMS_IT</t>
        </is>
      </c>
      <c r="AR1" t="inlineStr">
        <is>
          <t>RELIABILITY_IT</t>
        </is>
      </c>
      <c r="AS1" t="inlineStr">
        <is>
          <t>EVALUATION_IT</t>
        </is>
      </c>
      <c r="AT1" t="inlineStr">
        <is>
          <t>TERMS_LT</t>
        </is>
      </c>
      <c r="AU1" t="inlineStr">
        <is>
          <t>RELIABILITY_LT</t>
        </is>
      </c>
      <c r="AV1" t="inlineStr">
        <is>
          <t>EVALUATION_LT</t>
        </is>
      </c>
      <c r="AW1" t="inlineStr">
        <is>
          <t>TERMS_LV</t>
        </is>
      </c>
      <c r="AX1" t="inlineStr">
        <is>
          <t>RELIABILITY_LV</t>
        </is>
      </c>
      <c r="AY1" t="inlineStr">
        <is>
          <t>EVALUATION_LV</t>
        </is>
      </c>
      <c r="AZ1" t="inlineStr">
        <is>
          <t>TERMS_MT</t>
        </is>
      </c>
      <c r="BA1" t="inlineStr">
        <is>
          <t>RELIABILITY_MT</t>
        </is>
      </c>
      <c r="BB1" t="inlineStr">
        <is>
          <t>EVALUATION_MT</t>
        </is>
      </c>
      <c r="BC1" t="inlineStr">
        <is>
          <t>TERMS_NL</t>
        </is>
      </c>
      <c r="BD1" t="inlineStr">
        <is>
          <t>RELIABILITY_NL</t>
        </is>
      </c>
      <c r="BE1" t="inlineStr">
        <is>
          <t>EVALUATION_NL</t>
        </is>
      </c>
      <c r="BF1" t="inlineStr">
        <is>
          <t>TERMS_PL</t>
        </is>
      </c>
      <c r="BG1" t="inlineStr">
        <is>
          <t>RELIABILITY_PL</t>
        </is>
      </c>
      <c r="BH1" t="inlineStr">
        <is>
          <t>EVALUATION_PL</t>
        </is>
      </c>
      <c r="BI1" t="inlineStr">
        <is>
          <t>TERMS_PT</t>
        </is>
      </c>
      <c r="BJ1" t="inlineStr">
        <is>
          <t>RELIABILITY_PT</t>
        </is>
      </c>
      <c r="BK1" t="inlineStr">
        <is>
          <t>EVALUATION_PT</t>
        </is>
      </c>
      <c r="BL1" t="inlineStr">
        <is>
          <t>TERMS_RO</t>
        </is>
      </c>
      <c r="BM1" t="inlineStr">
        <is>
          <t>RELIABILITY_RO</t>
        </is>
      </c>
      <c r="BN1" t="inlineStr">
        <is>
          <t>EVALUATION_RO</t>
        </is>
      </c>
      <c r="BO1" t="inlineStr">
        <is>
          <t>TERMS_SK</t>
        </is>
      </c>
      <c r="BP1" t="inlineStr">
        <is>
          <t>RELIABILITY_SK</t>
        </is>
      </c>
      <c r="BQ1" t="inlineStr">
        <is>
          <t>EVALUATION_SK</t>
        </is>
      </c>
      <c r="BR1" t="inlineStr">
        <is>
          <t>TERMS_SL</t>
        </is>
      </c>
      <c r="BS1" t="inlineStr">
        <is>
          <t>RELIABILITY_SL</t>
        </is>
      </c>
      <c r="BT1" t="inlineStr">
        <is>
          <t>EVALUATION_SL</t>
        </is>
      </c>
      <c r="BU1" t="inlineStr">
        <is>
          <t>TERMS_SV</t>
        </is>
      </c>
      <c r="BV1" t="inlineStr">
        <is>
          <t>RELIABILITY_SV</t>
        </is>
      </c>
      <c r="BW1" t="inlineStr">
        <is>
          <t>EVALUATION_SV</t>
        </is>
      </c>
      <c r="BX1" t="inlineStr">
        <is>
          <t>DEFINITION_BG</t>
        </is>
      </c>
      <c r="BY1" t="inlineStr">
        <is>
          <t>DEFINITION_CS</t>
        </is>
      </c>
      <c r="BZ1" t="inlineStr">
        <is>
          <t>DEFINITION_DA</t>
        </is>
      </c>
      <c r="CA1" t="inlineStr">
        <is>
          <t>DEFINITION_DE</t>
        </is>
      </c>
      <c r="CB1" t="inlineStr">
        <is>
          <t>DEFINITION_EL</t>
        </is>
      </c>
      <c r="CC1" t="inlineStr">
        <is>
          <t>DEFINITION_EN</t>
        </is>
      </c>
      <c r="CD1" t="inlineStr">
        <is>
          <t>DEFINITION_ES</t>
        </is>
      </c>
      <c r="CE1" t="inlineStr">
        <is>
          <t>DEFINITION_ET</t>
        </is>
      </c>
      <c r="CF1" t="inlineStr">
        <is>
          <t>DEFINITION_FI</t>
        </is>
      </c>
      <c r="CG1" t="inlineStr">
        <is>
          <t>DEFINITION_FR</t>
        </is>
      </c>
      <c r="CH1" t="inlineStr">
        <is>
          <t>DEFINITION_GA</t>
        </is>
      </c>
      <c r="CI1" t="inlineStr">
        <is>
          <t>DEFINITION_HR</t>
        </is>
      </c>
      <c r="CJ1" t="inlineStr">
        <is>
          <t>DEFINITION_HU</t>
        </is>
      </c>
      <c r="CK1" t="inlineStr">
        <is>
          <t>DEFINITION_IT</t>
        </is>
      </c>
      <c r="CL1" t="inlineStr">
        <is>
          <t>DEFINITION_LT</t>
        </is>
      </c>
      <c r="CM1" t="inlineStr">
        <is>
          <t>DEFINITION_LV</t>
        </is>
      </c>
      <c r="CN1" t="inlineStr">
        <is>
          <t>DEFINITION_MT</t>
        </is>
      </c>
      <c r="CO1" t="inlineStr">
        <is>
          <t>DEFINITION_NL</t>
        </is>
      </c>
      <c r="CP1" t="inlineStr">
        <is>
          <t>DEFINITION_PL</t>
        </is>
      </c>
      <c r="CQ1" t="inlineStr">
        <is>
          <t>DEFINITION_PT</t>
        </is>
      </c>
      <c r="CR1" t="inlineStr">
        <is>
          <t>DEFINITION_RO</t>
        </is>
      </c>
      <c r="CS1" t="inlineStr">
        <is>
          <t>DEFINITION_SK</t>
        </is>
      </c>
      <c r="CT1" t="inlineStr">
        <is>
          <t>DEFINITION_SL</t>
        </is>
      </c>
      <c r="CU1" t="inlineStr">
        <is>
          <t>DEFINITION_SV</t>
        </is>
      </c>
    </row>
    <row r="2">
      <c r="A2" s="1" t="str">
        <f>HYPERLINK("https://iate.europa.eu/entry/result/3575948/all", "3575948")</f>
        <v>3575948</v>
      </c>
      <c r="B2" t="inlineStr">
        <is>
          <t>ECONOMICS;FINANCE</t>
        </is>
      </c>
      <c r="C2" t="inlineStr">
        <is>
          <t>ECONOMICS|economic policy|economic policy|development policy|sustainable development;FINANCE|financing and investment</t>
        </is>
      </c>
      <c r="D2" t="inlineStr">
        <is>
          <t>таксономия на ЕС в областта на устойчивото развитие|таксономия на ЕС</t>
        </is>
      </c>
      <c r="E2" t="inlineStr">
        <is>
          <t>3|3</t>
        </is>
      </c>
      <c r="F2" t="inlineStr">
        <is>
          <t>|</t>
        </is>
      </c>
      <c r="G2" t="inlineStr">
        <is>
          <t>unijní taxonomie udržitelnosti|taxonomie EU pro udržitelné investice|taxonomie EU</t>
        </is>
      </c>
      <c r="H2" t="inlineStr">
        <is>
          <t>3|2|3</t>
        </is>
      </c>
      <c r="I2" t="inlineStr">
        <is>
          <t>||</t>
        </is>
      </c>
      <c r="J2" t="inlineStr">
        <is>
          <t/>
        </is>
      </c>
      <c r="K2" t="inlineStr">
        <is>
          <t/>
        </is>
      </c>
      <c r="L2" t="inlineStr">
        <is>
          <t/>
        </is>
      </c>
      <c r="M2" t="inlineStr">
        <is>
          <t>EU-Taxonomie|EU-Nachhaltigkeitstaxonomie</t>
        </is>
      </c>
      <c r="N2" t="inlineStr">
        <is>
          <t>3|3</t>
        </is>
      </c>
      <c r="O2" t="inlineStr">
        <is>
          <t>|</t>
        </is>
      </c>
      <c r="P2" t="inlineStr">
        <is>
          <t/>
        </is>
      </c>
      <c r="Q2" t="inlineStr">
        <is>
          <t/>
        </is>
      </c>
      <c r="R2" t="inlineStr">
        <is>
          <t/>
        </is>
      </c>
      <c r="S2" t="inlineStr">
        <is>
          <t>EU sustainability taxonomy|common sustainable finance taxonomy|EU Taxonomy for sustainable investment|EU taxonomy|sustainable finance taxonomy|EU taxonomy framework</t>
        </is>
      </c>
      <c r="T2" t="inlineStr">
        <is>
          <t>3|1|1|3|1|1</t>
        </is>
      </c>
      <c r="U2" t="inlineStr">
        <is>
          <t>|||||</t>
        </is>
      </c>
      <c r="V2" t="inlineStr">
        <is>
          <t>taxonomía de la UE</t>
        </is>
      </c>
      <c r="W2" t="inlineStr">
        <is>
          <t>3</t>
        </is>
      </c>
      <c r="X2" t="inlineStr">
        <is>
          <t/>
        </is>
      </c>
      <c r="Y2" t="inlineStr">
        <is>
          <t>ELi taksonoomia</t>
        </is>
      </c>
      <c r="Z2" t="inlineStr">
        <is>
          <t>3</t>
        </is>
      </c>
      <c r="AA2" t="inlineStr">
        <is>
          <t/>
        </is>
      </c>
      <c r="AB2" t="inlineStr">
        <is>
          <t>EU:n kestävyysluokitusjärjestelmä|kestäviä investointeja koskeva EU:n luokitusjärjestelmä</t>
        </is>
      </c>
      <c r="AC2" t="inlineStr">
        <is>
          <t>3|3</t>
        </is>
      </c>
      <c r="AD2" t="inlineStr">
        <is>
          <t>|</t>
        </is>
      </c>
      <c r="AE2" t="inlineStr">
        <is>
          <t>taxinomie de l'UE|taxinomie de la durabilité|taxinomie européenne de la durabilité</t>
        </is>
      </c>
      <c r="AF2" t="inlineStr">
        <is>
          <t>3|3|3</t>
        </is>
      </c>
      <c r="AG2" t="inlineStr">
        <is>
          <t>||</t>
        </is>
      </c>
      <c r="AH2" t="inlineStr">
        <is>
          <t>tacsanomaíocht AE|tacsanomaíocht Eorpach na hinbhuanaitheachta</t>
        </is>
      </c>
      <c r="AI2" t="inlineStr">
        <is>
          <t>3|3</t>
        </is>
      </c>
      <c r="AJ2" t="inlineStr">
        <is>
          <t>|</t>
        </is>
      </c>
      <c r="AK2" t="inlineStr">
        <is>
          <t>taksonomija održivosti EU-a</t>
        </is>
      </c>
      <c r="AL2" t="inlineStr">
        <is>
          <t>3</t>
        </is>
      </c>
      <c r="AM2" t="inlineStr">
        <is>
          <t/>
        </is>
      </c>
      <c r="AN2" t="inlineStr">
        <is>
          <t/>
        </is>
      </c>
      <c r="AO2" t="inlineStr">
        <is>
          <t/>
        </is>
      </c>
      <c r="AP2" t="inlineStr">
        <is>
          <t/>
        </is>
      </c>
      <c r="AQ2" t="inlineStr">
        <is>
          <t/>
        </is>
      </c>
      <c r="AR2" t="inlineStr">
        <is>
          <t/>
        </is>
      </c>
      <c r="AS2" t="inlineStr">
        <is>
          <t/>
        </is>
      </c>
      <c r="AT2" t="inlineStr">
        <is>
          <t>ES tvarumo taksonomija|ES taksonomija</t>
        </is>
      </c>
      <c r="AU2" t="inlineStr">
        <is>
          <t>3|3</t>
        </is>
      </c>
      <c r="AV2" t="inlineStr">
        <is>
          <t>|</t>
        </is>
      </c>
      <c r="AW2" t="inlineStr">
        <is>
          <t>ES ilgtspējas taksonomija</t>
        </is>
      </c>
      <c r="AX2" t="inlineStr">
        <is>
          <t>3</t>
        </is>
      </c>
      <c r="AY2" t="inlineStr">
        <is>
          <t/>
        </is>
      </c>
      <c r="AZ2" t="inlineStr">
        <is>
          <t>tassonomija ta’ sostenibbiltà tal-UE|tassonomija tal-UE</t>
        </is>
      </c>
      <c r="BA2" t="inlineStr">
        <is>
          <t>3|3</t>
        </is>
      </c>
      <c r="BB2" t="inlineStr">
        <is>
          <t>|</t>
        </is>
      </c>
      <c r="BC2" t="inlineStr">
        <is>
          <t>EU-duurzaamheidstaxonomie|EU-taxonomie voor duurzaamheid</t>
        </is>
      </c>
      <c r="BD2" t="inlineStr">
        <is>
          <t>3|2</t>
        </is>
      </c>
      <c r="BE2" t="inlineStr">
        <is>
          <t>|</t>
        </is>
      </c>
      <c r="BF2" t="inlineStr">
        <is>
          <t>unijna systematyka zrównoważonego rozwoju|unijna systematyka dotycząca zrównoważonego rozwoju</t>
        </is>
      </c>
      <c r="BG2" t="inlineStr">
        <is>
          <t>3|3</t>
        </is>
      </c>
      <c r="BH2" t="inlineStr">
        <is>
          <t>|preferred</t>
        </is>
      </c>
      <c r="BI2" t="inlineStr">
        <is>
          <t>taxonomia de sustentabilidade da UE|taxonomia da UE</t>
        </is>
      </c>
      <c r="BJ2" t="inlineStr">
        <is>
          <t>3|3</t>
        </is>
      </c>
      <c r="BK2" t="inlineStr">
        <is>
          <t>|</t>
        </is>
      </c>
      <c r="BL2" t="inlineStr">
        <is>
          <t>taxonomie UE pentru investiții sustenabile|taxonomie UE|taxonomie UE în domeniul sustenabilității</t>
        </is>
      </c>
      <c r="BM2" t="inlineStr">
        <is>
          <t>3|3|3</t>
        </is>
      </c>
      <c r="BN2" t="inlineStr">
        <is>
          <t>||</t>
        </is>
      </c>
      <c r="BO2" t="inlineStr">
        <is>
          <t>taxonómia EÚ|taxonómia EÚ v oblasti udržateľnosti</t>
        </is>
      </c>
      <c r="BP2" t="inlineStr">
        <is>
          <t>3|3</t>
        </is>
      </c>
      <c r="BQ2" t="inlineStr">
        <is>
          <t>|</t>
        </is>
      </c>
      <c r="BR2" t="inlineStr">
        <is>
          <t>EU taksonomija|taksonomija EU za trajnostne dejavnosti</t>
        </is>
      </c>
      <c r="BS2" t="inlineStr">
        <is>
          <t>3|3</t>
        </is>
      </c>
      <c r="BT2" t="inlineStr">
        <is>
          <t>|preferred</t>
        </is>
      </c>
      <c r="BU2" t="inlineStr">
        <is>
          <t>EU:s hållbarhetstaxonomi|EU-taxonomi</t>
        </is>
      </c>
      <c r="BV2" t="inlineStr">
        <is>
          <t>3|3</t>
        </is>
      </c>
      <c r="BW2" t="inlineStr">
        <is>
          <t>|</t>
        </is>
      </c>
      <c r="BX2" t="inlineStr">
        <is>
          <t>общоевропейска система за класификация на екологосъобразните икономически дейности</t>
        </is>
      </c>
      <c r="BY2" t="inlineStr">
        <is>
          <t>jednotný
klasifikační systém EU pro klasifikaci hospodářské činnosti z hlediska environmentální
udržitelnosti</t>
        </is>
      </c>
      <c r="BZ2" t="inlineStr">
        <is>
          <t/>
        </is>
      </c>
      <c r="CA2" t="inlineStr">
        <is>
          <t/>
        </is>
      </c>
      <c r="CB2" t="inlineStr">
        <is>
          <t/>
        </is>
      </c>
      <c r="CC2" t="inlineStr">
        <is>
          <t>classification system, establishing a list of environmentally sustainable economic activities</t>
        </is>
      </c>
      <c r="CD2" t="inlineStr">
        <is>
          <t>Sistema de clasificación para toda la UE de actividades económicas medioambientalmente sostenibles.</t>
        </is>
      </c>
      <c r="CE2" t="inlineStr">
        <is>
          <t>kogu ELi hõlmava keskkonnakestlike majandustegevusalade liigitussüsteem</t>
        </is>
      </c>
      <c r="CF2" t="inlineStr">
        <is>
          <t/>
        </is>
      </c>
      <c r="CG2" t="inlineStr">
        <is>
          <t>système de classification unifié, au niveau de l'UE, permettant de déterminer clairement quelles sont les activités pouvant être considérées comme durables</t>
        </is>
      </c>
      <c r="CH2" t="inlineStr">
        <is>
          <t/>
        </is>
      </c>
      <c r="CI2" t="inlineStr">
        <is>
          <t/>
        </is>
      </c>
      <c r="CJ2" t="inlineStr">
        <is>
          <t/>
        </is>
      </c>
      <c r="CK2" t="inlineStr">
        <is>
          <t/>
        </is>
      </c>
      <c r="CL2" t="inlineStr">
        <is>
          <t/>
        </is>
      </c>
      <c r="CM2" t="inlineStr">
        <is>
          <t>vienota ES klasifikācijas sistēma, kas vieš skaidrību par to, kuras ekonomiskās darbības var uzskatīt par vides ziņā ilgtspējīgām</t>
        </is>
      </c>
      <c r="CN2" t="inlineStr">
        <is>
          <t>sistema ta' klassifikazzjoni unifikata tal-UE li tieħu ħsieb tidentifika liema attivitajiet ekonomiċi jistgħu jitqiesu sostenibbli mil-lat ambjentali</t>
        </is>
      </c>
      <c r="CO2" t="inlineStr">
        <is>
          <t>classificatiesysteem waarmee aangeduid wordt welke economische activiteiten in milieuopzicht duurzaam zijn</t>
        </is>
      </c>
      <c r="CP2" t="inlineStr">
        <is>
          <t>unijny system klasyfikacji, ustanawiający wykaz zrównoważonych środowiskowo rodzajów działalności gospodarczej</t>
        </is>
      </c>
      <c r="CQ2" t="inlineStr">
        <is>
          <t>Sistema de classificação da UE para as atividades económicas sustentáveis do ponto de vista ambiental.</t>
        </is>
      </c>
      <c r="CR2" t="inlineStr">
        <is>
          <t/>
        </is>
      </c>
      <c r="CS2" t="inlineStr">
        <is>
          <t>jednotný systém EÚ pre klasifikáciu hospodárskej činnosti z hľadiska environmentálnej udržateľnosti</t>
        </is>
      </c>
      <c r="CT2" t="inlineStr">
        <is>
          <t>enoten klasifikacijski sistem EU za opredelitev dejavnosti, ki lahko znatno prispevajo k omilitvi podnebnih sprememb in prilagajanju nanje</t>
        </is>
      </c>
      <c r="CU2" t="inlineStr">
        <is>
          <t>EU-omfattande
klassificeringssystemet för miljömässigt hållbara ekonomiska verksamheter</t>
        </is>
      </c>
    </row>
    <row r="3">
      <c r="A3" s="1" t="str">
        <f>HYPERLINK("https://iate.europa.eu/entry/result/3598815/all", "3598815")</f>
        <v>3598815</v>
      </c>
      <c r="B3" t="inlineStr">
        <is>
          <t>FINANCE</t>
        </is>
      </c>
      <c r="C3" t="inlineStr">
        <is>
          <t>FINANCE|financial institutions and credit|financial services;FINANCE|free movement of capital|financial market</t>
        </is>
      </c>
      <c r="D3" t="inlineStr">
        <is>
          <t>водещ надзорник</t>
        </is>
      </c>
      <c r="E3" t="inlineStr">
        <is>
          <t>3</t>
        </is>
      </c>
      <c r="F3" t="inlineStr">
        <is>
          <t/>
        </is>
      </c>
      <c r="G3" t="inlineStr">
        <is>
          <t>hlavní orgán dohledu</t>
        </is>
      </c>
      <c r="H3" t="inlineStr">
        <is>
          <t>3</t>
        </is>
      </c>
      <c r="I3" t="inlineStr">
        <is>
          <t/>
        </is>
      </c>
      <c r="J3" t="inlineStr">
        <is>
          <t>ledende tilsynsførende</t>
        </is>
      </c>
      <c r="K3" t="inlineStr">
        <is>
          <t>3</t>
        </is>
      </c>
      <c r="L3" t="inlineStr">
        <is>
          <t/>
        </is>
      </c>
      <c r="M3" t="inlineStr">
        <is>
          <t>federführende Aufsichtsbehörde</t>
        </is>
      </c>
      <c r="N3" t="inlineStr">
        <is>
          <t>3</t>
        </is>
      </c>
      <c r="O3" t="inlineStr">
        <is>
          <t/>
        </is>
      </c>
      <c r="P3" t="inlineStr">
        <is>
          <t>κύριος εποπτικός φορέας</t>
        </is>
      </c>
      <c r="Q3" t="inlineStr">
        <is>
          <t>3</t>
        </is>
      </c>
      <c r="R3" t="inlineStr">
        <is>
          <t/>
        </is>
      </c>
      <c r="S3" t="inlineStr">
        <is>
          <t>Lead Overseer</t>
        </is>
      </c>
      <c r="T3" t="inlineStr">
        <is>
          <t>3</t>
        </is>
      </c>
      <c r="U3" t="inlineStr">
        <is>
          <t/>
        </is>
      </c>
      <c r="V3" t="inlineStr">
        <is>
          <t>supervisor principal</t>
        </is>
      </c>
      <c r="W3" t="inlineStr">
        <is>
          <t>3</t>
        </is>
      </c>
      <c r="X3" t="inlineStr">
        <is>
          <t/>
        </is>
      </c>
      <c r="Y3" t="inlineStr">
        <is>
          <t>juhtiv järelevalveasutus</t>
        </is>
      </c>
      <c r="Z3" t="inlineStr">
        <is>
          <t>3</t>
        </is>
      </c>
      <c r="AA3" t="inlineStr">
        <is>
          <t/>
        </is>
      </c>
      <c r="AB3" t="inlineStr">
        <is>
          <t>päävalvoja</t>
        </is>
      </c>
      <c r="AC3" t="inlineStr">
        <is>
          <t>3</t>
        </is>
      </c>
      <c r="AD3" t="inlineStr">
        <is>
          <t/>
        </is>
      </c>
      <c r="AE3" t="inlineStr">
        <is>
          <t>superviseur principal</t>
        </is>
      </c>
      <c r="AF3" t="inlineStr">
        <is>
          <t>3</t>
        </is>
      </c>
      <c r="AG3" t="inlineStr">
        <is>
          <t/>
        </is>
      </c>
      <c r="AH3" t="inlineStr">
        <is>
          <t/>
        </is>
      </c>
      <c r="AI3" t="inlineStr">
        <is>
          <t/>
        </is>
      </c>
      <c r="AJ3" t="inlineStr">
        <is>
          <t/>
        </is>
      </c>
      <c r="AK3" t="inlineStr">
        <is>
          <t>glavno nadzorno tijelo</t>
        </is>
      </c>
      <c r="AL3" t="inlineStr">
        <is>
          <t>3</t>
        </is>
      </c>
      <c r="AM3" t="inlineStr">
        <is>
          <t/>
        </is>
      </c>
      <c r="AN3" t="inlineStr">
        <is>
          <t>vezető felvigyázó</t>
        </is>
      </c>
      <c r="AO3" t="inlineStr">
        <is>
          <t>3</t>
        </is>
      </c>
      <c r="AP3" t="inlineStr">
        <is>
          <t>proposed</t>
        </is>
      </c>
      <c r="AQ3" t="inlineStr">
        <is>
          <t>autorità di sorveglianza capofila</t>
        </is>
      </c>
      <c r="AR3" t="inlineStr">
        <is>
          <t>3</t>
        </is>
      </c>
      <c r="AS3" t="inlineStr">
        <is>
          <t/>
        </is>
      </c>
      <c r="AT3" t="inlineStr">
        <is>
          <t>atsakingoji priežiūros institucija</t>
        </is>
      </c>
      <c r="AU3" t="inlineStr">
        <is>
          <t>3</t>
        </is>
      </c>
      <c r="AV3" t="inlineStr">
        <is>
          <t/>
        </is>
      </c>
      <c r="AW3" t="inlineStr">
        <is>
          <t>galvenais pārraugs</t>
        </is>
      </c>
      <c r="AX3" t="inlineStr">
        <is>
          <t>3</t>
        </is>
      </c>
      <c r="AY3" t="inlineStr">
        <is>
          <t/>
        </is>
      </c>
      <c r="AZ3" t="inlineStr">
        <is>
          <t>sorveljant ewlieni</t>
        </is>
      </c>
      <c r="BA3" t="inlineStr">
        <is>
          <t>3</t>
        </is>
      </c>
      <c r="BB3" t="inlineStr">
        <is>
          <t/>
        </is>
      </c>
      <c r="BC3" t="inlineStr">
        <is>
          <t>leidende toezichthouder</t>
        </is>
      </c>
      <c r="BD3" t="inlineStr">
        <is>
          <t>3</t>
        </is>
      </c>
      <c r="BE3" t="inlineStr">
        <is>
          <t/>
        </is>
      </c>
      <c r="BF3" t="inlineStr">
        <is>
          <t>wiodący organ nadzorczy</t>
        </is>
      </c>
      <c r="BG3" t="inlineStr">
        <is>
          <t>3</t>
        </is>
      </c>
      <c r="BH3" t="inlineStr">
        <is>
          <t/>
        </is>
      </c>
      <c r="BI3" t="inlineStr">
        <is>
          <t>autoridade fiscalizadora principal</t>
        </is>
      </c>
      <c r="BJ3" t="inlineStr">
        <is>
          <t>3</t>
        </is>
      </c>
      <c r="BK3" t="inlineStr">
        <is>
          <t/>
        </is>
      </c>
      <c r="BL3" t="inlineStr">
        <is>
          <t>supraveghetor principal</t>
        </is>
      </c>
      <c r="BM3" t="inlineStr">
        <is>
          <t>3</t>
        </is>
      </c>
      <c r="BN3" t="inlineStr">
        <is>
          <t/>
        </is>
      </c>
      <c r="BO3" t="inlineStr">
        <is>
          <t>hlavný orgán dozoru</t>
        </is>
      </c>
      <c r="BP3" t="inlineStr">
        <is>
          <t>3</t>
        </is>
      </c>
      <c r="BQ3" t="inlineStr">
        <is>
          <t/>
        </is>
      </c>
      <c r="BR3" t="inlineStr">
        <is>
          <t>glavni nadzornik</t>
        </is>
      </c>
      <c r="BS3" t="inlineStr">
        <is>
          <t>3</t>
        </is>
      </c>
      <c r="BT3" t="inlineStr">
        <is>
          <t/>
        </is>
      </c>
      <c r="BU3" t="inlineStr">
        <is>
          <t>ledande tillsynsmyndighet</t>
        </is>
      </c>
      <c r="BV3" t="inlineStr">
        <is>
          <t>3</t>
        </is>
      </c>
      <c r="BW3" t="inlineStr">
        <is>
          <t/>
        </is>
      </c>
      <c r="BX3" t="inlineStr">
        <is>
          <t>&lt;strong&gt;Европейския надзорен орган, &lt;/strong&gt;определен в съответствие с член 31, парагрф 1, буква б) от предложението за регламент относно оперативната устойчивост на цифровите технологии във финансовия сектор</t>
        </is>
      </c>
      <c r="BY3" t="inlineStr">
        <is>
          <t>&lt;a href="https://iate.europa.eu/entry/result/3506227/cs" target="_blank"&gt;evropský orgán dohledu &lt;/a&gt;pověřený dohledem nad jednotlivými kritickými poskytovateli služeb IKT z řad třetích stran</t>
        </is>
      </c>
      <c r="BZ3" t="inlineStr">
        <is>
          <t>den af de tre &lt;a href="https://iate.europa.eu/entry/result/3506227/da" target="_blank"&gt;europæiske tilsynsmyndigheder&lt;/a&gt;, der er udpeget til at føre tilsyn med hver enkelt kritisk tredjepartsudbyder af IKT-tjenester</t>
        </is>
      </c>
      <c r="CA3" t="inlineStr">
        <is>
          <t/>
        </is>
      </c>
      <c r="CB3" t="inlineStr">
        <is>
          <t>μία από τις τρεις &lt;a href="https://iate.europa.eu/entry/result/3506227/en-el" target="_blank"&gt;Ευρωπαϊκές Εποπτικές Αρχές&lt;/a&gt;, η οποία επιτηρεί κάθε κρίσιμο τρίτο πάροχο υπηρεσιών ΤΠΕ και διορίζεται με βάση τους πελάτες του εν λόγω παρόχου</t>
        </is>
      </c>
      <c r="CC3" t="inlineStr">
        <is>
          <t>the
&lt;a href="https://iate.europa.eu/entry/result/3506227/all" target="_blank"&gt;European Supervisory Authority&lt;/a&gt; appointed in accordance with Article 31(1)(b) of the proposal for a Regulation on digital operational resilience for the financial sector</t>
        </is>
      </c>
      <c r="CD3" t="inlineStr">
        <is>
          <t>&lt;div&gt;En el contexto del Reglamento sobre la resiliencia operativa digital del sector financiero, &lt;a href="https://iate.europa.eu/entry/slideshow/1628068166310/3506227/es" target="_blank"&gt;Autoridad Europea de Supervisión&lt;/a&gt; designada para llevar a cabo la supervisión de cada proveedor tercero de TIC considerado esencial.&lt;/div&gt;</t>
        </is>
      </c>
      <c r="CE3" t="inlineStr">
        <is>
          <t>üks kolmest &lt;i&gt;Euroopa järelevalveasutusest&lt;/i&gt; &lt;a href="/entry/result/3506227/all" id="ENTRY_TO_ENTRY_CONVERTER" target="_blank"&gt;IATE:3506227&lt;/a&gt;, mis on määratud tegema järelevalvet kriitilise tähtsusega kolmandast isikust IKT-teenuste osutaja üle</t>
        </is>
      </c>
      <c r="CF3" t="inlineStr">
        <is>
          <t>kriittisten TVT-palveluntarjoajien valvonnasta vastaava yksi kolmesta &lt;a href="https://iate.europa.eu/entry/result/3506227" target="_blank"&gt;Euroopan valvontaviranomaisesta&lt;/a&gt;</t>
        </is>
      </c>
      <c r="CG3" t="inlineStr">
        <is>
          <t>une des trois &lt;a href="https://iate.europa.eu/entry/result/3506227/fr" target="_blank"&gt;autorités européennes de surveillance&lt;/a&gt; (AES) désignée pour
assurer la supervision de chaque tiers prestataire
critique de services informatiques</t>
        </is>
      </c>
      <c r="CH3" t="inlineStr">
        <is>
          <t/>
        </is>
      </c>
      <c r="CI3" t="inlineStr">
        <is>
          <t/>
        </is>
      </c>
      <c r="CJ3" t="inlineStr">
        <is>
          <t>a pénzügyi szolgáltatások területén az &lt;a href="https://iate.europa.eu/entry/result/3506227/hu" target="_blank"&gt;európai felügyeleti hatóságok&lt;/a&gt; egyike, amely felügyeli a harmadik félnek minősülő kulcsfontosságú IKT-szolgáltatókat</t>
        </is>
      </c>
      <c r="CK3" t="inlineStr">
        <is>
          <t>&lt;a href="https://iate.europa.eu/entry/slideshow/1624444606385/3506227/en-it" target="_blank"&gt;autorità europea di vigilanza&lt;/a&gt; (AEV) designata a norma dell'articolo 31, paragrafo 1, lettera b) della proposta di regolamento relativo alla resilienza operativa digitale per il settore finanziario</t>
        </is>
      </c>
      <c r="CL3" t="inlineStr">
        <is>
          <t/>
        </is>
      </c>
      <c r="CM3" t="inlineStr">
        <is>
          <t/>
        </is>
      </c>
      <c r="CN3" t="inlineStr">
        <is>
          <t>waħda mit-tliet &lt;a href="https://iate.europa.eu/entry/result/3506227/mt" target="_blank"&gt;awtoritajiet superviżorji Ewropej&lt;/a&gt; (ASE) maħsuba biex tiggarantixxi s-sorveljanza ta' kull parti terza li tipprovdi servizzi tal-ICT u li titqies bħala kritika</t>
        </is>
      </c>
      <c r="CO3" t="inlineStr">
        <is>
          <t>een van de drie Europese toezichthoudende autoriteiten die toezicht houdt op elke cruciale derde aanbieder van ICT-diensten en beoordeelt of die cruciale derde aanbieder van ICT-diensten over uitgebreide, deugdelijke en doeltreffende regels, procedures, mechanismen en regelingen beschikt voor het beheer van de ICT-risico’s die hij voor financiële entiteiten kan inhouden</t>
        </is>
      </c>
      <c r="CP3" t="inlineStr">
        <is>
          <t/>
        </is>
      </c>
      <c r="CQ3" t="inlineStr">
        <is>
          <t>Uma das três Autoridades Europeias de Supervisão que exercem a supervisão de cada terceiro prestador de serviços de tecnologias da informação e comunicação considerado crítico, nomeada com base nos clientes dos terceiros prestadores de serviços críticos.</t>
        </is>
      </c>
      <c r="CR3" t="inlineStr">
        <is>
          <t/>
        </is>
      </c>
      <c r="CS3" t="inlineStr">
        <is>
          <t>&lt;a href="https://iate.europa.eu/entry/slideshow/1621236014575/3506227/sk" target="_blank"&gt;európsky orgán dohľadu&lt;/a&gt; určený na vykonávanie dozoru nad každým externým poskytovateľom kritických IKT služieb</t>
        </is>
      </c>
      <c r="CT3" t="inlineStr">
        <is>
          <t/>
        </is>
      </c>
      <c r="CU3" t="inlineStr">
        <is>
          <t/>
        </is>
      </c>
    </row>
    <row r="4">
      <c r="A4" s="1" t="str">
        <f>HYPERLINK("https://iate.europa.eu/entry/result/3581807/all", "3581807")</f>
        <v>3581807</v>
      </c>
      <c r="B4" t="inlineStr">
        <is>
          <t>FINANCE;EDUCATION AND COMMUNICATIONS</t>
        </is>
      </c>
      <c r="C4" t="inlineStr">
        <is>
          <t>FINANCE;EDUCATION AND COMMUNICATIONS|information technology and data processing|computer system|information technology applications</t>
        </is>
      </c>
      <c r="D4" t="inlineStr">
        <is>
          <t>портфейл с виртуални валути</t>
        </is>
      </c>
      <c r="E4" t="inlineStr">
        <is>
          <t>3</t>
        </is>
      </c>
      <c r="F4" t="inlineStr">
        <is>
          <t/>
        </is>
      </c>
      <c r="G4" t="inlineStr">
        <is>
          <t>peněženka pro virtuální měnu|virtuální peněženka</t>
        </is>
      </c>
      <c r="H4" t="inlineStr">
        <is>
          <t>3|3</t>
        </is>
      </c>
      <c r="I4" t="inlineStr">
        <is>
          <t>|</t>
        </is>
      </c>
      <c r="J4" t="inlineStr">
        <is>
          <t>kryptotegnebog|kryptopung|kryptowallet|tegnebog til kryptovaluta|virtuel tegnebog</t>
        </is>
      </c>
      <c r="K4" t="inlineStr">
        <is>
          <t>3|3|3|3|3</t>
        </is>
      </c>
      <c r="L4" t="inlineStr">
        <is>
          <t>||||</t>
        </is>
      </c>
      <c r="M4" t="inlineStr">
        <is>
          <t>elektronische Geldbörse für virtuelle Währungen|Konto für virtuelle Währungen</t>
        </is>
      </c>
      <c r="N4" t="inlineStr">
        <is>
          <t>3|3</t>
        </is>
      </c>
      <c r="O4" t="inlineStr">
        <is>
          <t>|</t>
        </is>
      </c>
      <c r="P4" t="inlineStr">
        <is>
          <t>πορτοφόλι εικονικού νομίσματος</t>
        </is>
      </c>
      <c r="Q4" t="inlineStr">
        <is>
          <t>2</t>
        </is>
      </c>
      <c r="R4" t="inlineStr">
        <is>
          <t/>
        </is>
      </c>
      <c r="S4" t="inlineStr">
        <is>
          <t>virtual currency wallet</t>
        </is>
      </c>
      <c r="T4" t="inlineStr">
        <is>
          <t>3</t>
        </is>
      </c>
      <c r="U4" t="inlineStr">
        <is>
          <t/>
        </is>
      </c>
      <c r="V4" t="inlineStr">
        <is>
          <t>monedero electrónico de monedas virtuales</t>
        </is>
      </c>
      <c r="W4" t="inlineStr">
        <is>
          <t>3</t>
        </is>
      </c>
      <c r="X4" t="inlineStr">
        <is>
          <t/>
        </is>
      </c>
      <c r="Y4" t="inlineStr">
        <is>
          <t>krüptorahakott|virtuaalvääringu rahakott</t>
        </is>
      </c>
      <c r="Z4" t="inlineStr">
        <is>
          <t>2|3</t>
        </is>
      </c>
      <c r="AA4" t="inlineStr">
        <is>
          <t>|</t>
        </is>
      </c>
      <c r="AB4" t="inlineStr">
        <is>
          <t>virtuaalilompakko|virtuaalivaluuttalompakko</t>
        </is>
      </c>
      <c r="AC4" t="inlineStr">
        <is>
          <t>2|2</t>
        </is>
      </c>
      <c r="AD4" t="inlineStr">
        <is>
          <t>|</t>
        </is>
      </c>
      <c r="AE4" t="inlineStr">
        <is>
          <t>portefeuille de monnaie virtuelle</t>
        </is>
      </c>
      <c r="AF4" t="inlineStr">
        <is>
          <t>3</t>
        </is>
      </c>
      <c r="AG4" t="inlineStr">
        <is>
          <t/>
        </is>
      </c>
      <c r="AH4" t="inlineStr">
        <is>
          <t>tiachóg airgeadra fhíorúil</t>
        </is>
      </c>
      <c r="AI4" t="inlineStr">
        <is>
          <t>3</t>
        </is>
      </c>
      <c r="AJ4" t="inlineStr">
        <is>
          <t/>
        </is>
      </c>
      <c r="AK4" t="inlineStr">
        <is>
          <t/>
        </is>
      </c>
      <c r="AL4" t="inlineStr">
        <is>
          <t/>
        </is>
      </c>
      <c r="AM4" t="inlineStr">
        <is>
          <t/>
        </is>
      </c>
      <c r="AN4" t="inlineStr">
        <is>
          <t>kriptovaluta-pénztárca|virtuális pénztárca|virtuális fizetőeszközök pénztárcája|kriptotárca</t>
        </is>
      </c>
      <c r="AO4" t="inlineStr">
        <is>
          <t>3|3|3|3</t>
        </is>
      </c>
      <c r="AP4" t="inlineStr">
        <is>
          <t>|||</t>
        </is>
      </c>
      <c r="AQ4" t="inlineStr">
        <is>
          <t/>
        </is>
      </c>
      <c r="AR4" t="inlineStr">
        <is>
          <t/>
        </is>
      </c>
      <c r="AS4" t="inlineStr">
        <is>
          <t/>
        </is>
      </c>
      <c r="AT4" t="inlineStr">
        <is>
          <t>virtualiųjų valiutų piniginė</t>
        </is>
      </c>
      <c r="AU4" t="inlineStr">
        <is>
          <t>3</t>
        </is>
      </c>
      <c r="AV4" t="inlineStr">
        <is>
          <t/>
        </is>
      </c>
      <c r="AW4" t="inlineStr">
        <is>
          <t>virtuālās valūtas maks</t>
        </is>
      </c>
      <c r="AX4" t="inlineStr">
        <is>
          <t>2</t>
        </is>
      </c>
      <c r="AY4" t="inlineStr">
        <is>
          <t/>
        </is>
      </c>
      <c r="AZ4" t="inlineStr">
        <is>
          <t>kartiera tal-munita virtwali</t>
        </is>
      </c>
      <c r="BA4" t="inlineStr">
        <is>
          <t>3</t>
        </is>
      </c>
      <c r="BB4" t="inlineStr">
        <is>
          <t/>
        </is>
      </c>
      <c r="BC4" t="inlineStr">
        <is>
          <t>cryptobewaarportemonnee|digitale bewaarportemonnee|cryptoportemonnee</t>
        </is>
      </c>
      <c r="BD4" t="inlineStr">
        <is>
          <t>3|3|3</t>
        </is>
      </c>
      <c r="BE4" t="inlineStr">
        <is>
          <t>||</t>
        </is>
      </c>
      <c r="BF4" t="inlineStr">
        <is>
          <t>portfel walut wirtualnych</t>
        </is>
      </c>
      <c r="BG4" t="inlineStr">
        <is>
          <t>3</t>
        </is>
      </c>
      <c r="BH4" t="inlineStr">
        <is>
          <t/>
        </is>
      </c>
      <c r="BI4" t="inlineStr">
        <is>
          <t>carteira de criptomoedas</t>
        </is>
      </c>
      <c r="BJ4" t="inlineStr">
        <is>
          <t>3</t>
        </is>
      </c>
      <c r="BK4" t="inlineStr">
        <is>
          <t/>
        </is>
      </c>
      <c r="BL4" t="inlineStr">
        <is>
          <t>portofel digital</t>
        </is>
      </c>
      <c r="BM4" t="inlineStr">
        <is>
          <t>3</t>
        </is>
      </c>
      <c r="BN4" t="inlineStr">
        <is>
          <t/>
        </is>
      </c>
      <c r="BO4" t="inlineStr">
        <is>
          <t>peňaženka virtuálnej meny</t>
        </is>
      </c>
      <c r="BP4" t="inlineStr">
        <is>
          <t>3</t>
        </is>
      </c>
      <c r="BQ4" t="inlineStr">
        <is>
          <t/>
        </is>
      </c>
      <c r="BR4" t="inlineStr">
        <is>
          <t>virtualna denarnica|denarnica za virtualne valute</t>
        </is>
      </c>
      <c r="BS4" t="inlineStr">
        <is>
          <t>3|3</t>
        </is>
      </c>
      <c r="BT4" t="inlineStr">
        <is>
          <t>|</t>
        </is>
      </c>
      <c r="BU4" t="inlineStr">
        <is>
          <t>plånbok för virtuella valutor</t>
        </is>
      </c>
      <c r="BV4" t="inlineStr">
        <is>
          <t>3</t>
        </is>
      </c>
      <c r="BW4" t="inlineStr">
        <is>
          <t/>
        </is>
      </c>
      <c r="BX4" t="inlineStr">
        <is>
          <t>средство (софтуерно приложение или друг механизъм/носител) за притежаване, съхраняване и прехвърляне на „биткойни“ или на други виртуални валути, което съдържа частните криптографски ключове на потребителя, позволяващи му да използва виртуалната валута</t>
        </is>
      </c>
      <c r="BY4" t="inlineStr">
        <is>
          <t>softwarová aplikace (počítačová či mobilní) nebo hardwarové zařízení pro
uchování kryptoměn a provádění transakcí s nimi</t>
        </is>
      </c>
      <c r="BZ4" t="inlineStr">
        <is>
          <t>en app baseret på blockchainteknologien til opbevaring og overførsel af en brugers virtuelle valuta/kryptovaluta: den indeholder brugerens private blockchainnøgler, der anvendes til betaling med den virtuelle valuta</t>
        </is>
      </c>
      <c r="CA4" t="inlineStr">
        <is>
          <t>softwarebasierte Lösung zur Aufbewahrung von
virtuellen Währungen</t>
        </is>
      </c>
      <c r="CB4" t="inlineStr">
        <is>
          <t>μέσο (εφαρμογή λογισμικού ή άλλος μηχανισμός) για την κράτηση, αποθήκευση και μεταφορά ποσού που ανήκει στον χρήστη σε εικονικό νόμισμα</t>
        </is>
      </c>
      <c r="CC4" t="inlineStr">
        <is>
          <t>means (software application or other mechanism) for holding, storing and transferring a user´s balance in a virtual currency: it holds the user’s private keys, which allow the user to spend virtual currency allocated to the virtual currency address in the blockchain</t>
        </is>
      </c>
      <c r="CD4" t="inlineStr">
        <is>
          <t>Medio (aplicación informática u otro mecanismo o soporte) que contiene las claves del usuario de una moneda virtual y que permite la contabilización y conservación de los saldos en monedas virtuales de que este dispone en la cadena de bloques y la realización de transferencias en monedas virtuales.</t>
        </is>
      </c>
      <c r="CE4" t="inlineStr">
        <is>
          <t>mehhanism, millega hoitakse klientide krüpteeritud võtmeid, mida saab kasutada virtuaalvääringute hoidmise, talletamise ja ülekandmise eesmärgil</t>
        </is>
      </c>
      <c r="CF4" t="inlineStr">
        <is>
          <t>tietokoneelle
tai muulle laitteelle asennettava ohjelma, jossa virtuaalivaluuttaa säilytetään</t>
        </is>
      </c>
      <c r="CG4" t="inlineStr">
        <is>
          <t>moyen
(application logicielle ou autre mécanisme) permettant de détenir, de stocker et de transférer des monnaies
virtuelles</t>
        </is>
      </c>
      <c r="CH4" t="inlineStr">
        <is>
          <t/>
        </is>
      </c>
      <c r="CI4" t="inlineStr">
        <is>
          <t/>
        </is>
      </c>
      <c r="CJ4" t="inlineStr">
        <is>
          <t>olyan szoftveralkalmazás vagy program, amely tárolja a felhasználó privát kulcsait, és ezáltal lehetővé teszi a felhasználó számára, hogy hozzáférjen a blokkláncon nyilvános elérhető virtuális címéhez és virtuális valutával tranzakciókat bonyolítson le</t>
        </is>
      </c>
      <c r="CK4" t="inlineStr">
        <is>
          <t/>
        </is>
      </c>
      <c r="CL4" t="inlineStr">
        <is>
          <t>priemonė (programinė įranga) saugoti, laikyti ar pervesti naudotojo balanse esančią virtualiąją valiutą pasitelkiant naudotojo asmeninį raktą, kuris leidžia naudotojui leisti virtualiąją valiutą, priskirtą atitinkamam adresui blokų grandinėje</t>
        </is>
      </c>
      <c r="CM4" t="inlineStr">
        <is>
          <t>līdzekļi (lietojumprogramma vai citi mehānismi) bitmonētu vai citu virtuālo valūtu turēšanai, uzglabāšanai un pārskaitīšanai</t>
        </is>
      </c>
      <c r="CN4" t="inlineStr">
        <is>
          <t>mezz (applikazzjoni tas-software jew mekkaniżmu ieħor) li jipperemetti ż-żamma, il-ħżin u t-trasferiment ta' muniti virtwali</t>
        </is>
      </c>
      <c r="CO4" t="inlineStr">
        <is>
          <t>middel (software-applicatie of ander) voor het aanhouden, opslaan en overdragen van tegoeden van een gebruiker in een &lt;a href="https://iate.europa.eu/entry/slideshow/1602232416502/3563764/en-cs-de-fr-la-mul-nl-sk" target="_blank"&gt;cryptomunt&lt;/a&gt;; het bevat de cryptografische privésleutels van de gebruiker waarmee deze met het tegoed dat aan het adres van de cryptomunt in de blockchain is toegekend, transacties kan uitvoeren</t>
        </is>
      </c>
      <c r="CP4" t="inlineStr">
        <is>
          <t>urządzenie, aplikacja lub kod QR, które pozwalają przechować oraz wysyłać i odbierać waluty wirtualne; do portfela przypisane są: jawny adres (klucz publiczny), który umożliwia przyjmowanie płatności, oraz klucze prywatne, dzięki którym można określić saldo i podpisywać transakcje wychodzące</t>
        </is>
      </c>
      <c r="CQ4" t="inlineStr">
        <is>
          <t>Meio (aplicação informática ou outro mecanismo) que permite conservar, armazenar e transferir a moeda virtual de um utilizador.</t>
        </is>
      </c>
      <c r="CR4" t="inlineStr">
        <is>
          <t/>
        </is>
      </c>
      <c r="CS4" t="inlineStr">
        <is>
          <t>softvérová aplikácia alebo iný mechanizmus na držbu, uchovávanie a prevádzanie &lt;a href="https://iate.europa.eu/entry/result/3556222/sk" target="_blank"&gt;virtuálnej meny&lt;/a&gt; používateľa; obsahuje používateľské kľúče, ktoré používateľovi umožňujú míňať virtuálnu menu alokovanú adrese virtuálnej meny v &lt;a href="https://iate.europa.eu/entry/result/3567231/sk" target="_blank"&gt;blockchaine&lt;/a&gt;</t>
        </is>
      </c>
      <c r="CT4" t="inlineStr">
        <is>
          <t/>
        </is>
      </c>
      <c r="CU4" t="inlineStr">
        <is>
          <t/>
        </is>
      </c>
    </row>
    <row r="5">
      <c r="A5" s="1" t="str">
        <f>HYPERLINK("https://iate.europa.eu/entry/result/3563764/all", "3563764")</f>
        <v>3563764</v>
      </c>
      <c r="B5" t="inlineStr">
        <is>
          <t>FINANCE;EDUCATION AND COMMUNICATIONS</t>
        </is>
      </c>
      <c r="C5" t="inlineStr">
        <is>
          <t>FINANCE;EDUCATION AND COMMUNICATIONS|information technology and data processing|computer system|information technology applications</t>
        </is>
      </c>
      <c r="D5" t="inlineStr">
        <is>
          <t>криптовалута</t>
        </is>
      </c>
      <c r="E5" t="inlineStr">
        <is>
          <t>3</t>
        </is>
      </c>
      <c r="F5" t="inlineStr">
        <is>
          <t/>
        </is>
      </c>
      <c r="G5" t="inlineStr">
        <is>
          <t>kryptopeníze|kryptoměna</t>
        </is>
      </c>
      <c r="H5" t="inlineStr">
        <is>
          <t>3|2</t>
        </is>
      </c>
      <c r="I5" t="inlineStr">
        <is>
          <t>|</t>
        </is>
      </c>
      <c r="J5" t="inlineStr">
        <is>
          <t>kryptopenge|kryptovaluta</t>
        </is>
      </c>
      <c r="K5" t="inlineStr">
        <is>
          <t>3|3</t>
        </is>
      </c>
      <c r="L5" t="inlineStr">
        <is>
          <t>|</t>
        </is>
      </c>
      <c r="M5" t="inlineStr">
        <is>
          <t>Kryptowährung</t>
        </is>
      </c>
      <c r="N5" t="inlineStr">
        <is>
          <t>3</t>
        </is>
      </c>
      <c r="O5" t="inlineStr">
        <is>
          <t/>
        </is>
      </c>
      <c r="P5" t="inlineStr">
        <is>
          <t>κρυπτοπεριουσιακό στοιχείο|κρυπτονόμισμα</t>
        </is>
      </c>
      <c r="Q5" t="inlineStr">
        <is>
          <t>3|3</t>
        </is>
      </c>
      <c r="R5" t="inlineStr">
        <is>
          <t>|</t>
        </is>
      </c>
      <c r="S5" t="inlineStr">
        <is>
          <t>cryptomoney|cryptocurrency|crypto-currency|crypto-money</t>
        </is>
      </c>
      <c r="T5" t="inlineStr">
        <is>
          <t>1|3|1|2</t>
        </is>
      </c>
      <c r="U5" t="inlineStr">
        <is>
          <t>|||</t>
        </is>
      </c>
      <c r="V5" t="inlineStr">
        <is>
          <t>criptodivisa|criptomoneda</t>
        </is>
      </c>
      <c r="W5" t="inlineStr">
        <is>
          <t>3|3</t>
        </is>
      </c>
      <c r="X5" t="inlineStr">
        <is>
          <t>|</t>
        </is>
      </c>
      <c r="Y5" t="inlineStr">
        <is>
          <t>krüptovääring|krüptoraha</t>
        </is>
      </c>
      <c r="Z5" t="inlineStr">
        <is>
          <t>3|3</t>
        </is>
      </c>
      <c r="AA5" t="inlineStr">
        <is>
          <t>|</t>
        </is>
      </c>
      <c r="AB5" t="inlineStr">
        <is>
          <t>kryptovaluutta</t>
        </is>
      </c>
      <c r="AC5" t="inlineStr">
        <is>
          <t>3</t>
        </is>
      </c>
      <c r="AD5" t="inlineStr">
        <is>
          <t/>
        </is>
      </c>
      <c r="AE5" t="inlineStr">
        <is>
          <t>cryptomonnaie|crypto-monnaie|cybermonnaie</t>
        </is>
      </c>
      <c r="AF5" t="inlineStr">
        <is>
          <t>3|3|2</t>
        </is>
      </c>
      <c r="AG5" t="inlineStr">
        <is>
          <t>||</t>
        </is>
      </c>
      <c r="AH5" t="inlineStr">
        <is>
          <t>criptea-airgeadra|criptea‐airgead</t>
        </is>
      </c>
      <c r="AI5" t="inlineStr">
        <is>
          <t>3|3</t>
        </is>
      </c>
      <c r="AJ5" t="inlineStr">
        <is>
          <t>|</t>
        </is>
      </c>
      <c r="AK5" t="inlineStr">
        <is>
          <t>kriptovaluta</t>
        </is>
      </c>
      <c r="AL5" t="inlineStr">
        <is>
          <t>4</t>
        </is>
      </c>
      <c r="AM5" t="inlineStr">
        <is>
          <t/>
        </is>
      </c>
      <c r="AN5" t="inlineStr">
        <is>
          <t>kriptovaluta|kriptopénz</t>
        </is>
      </c>
      <c r="AO5" t="inlineStr">
        <is>
          <t>3|3</t>
        </is>
      </c>
      <c r="AP5" t="inlineStr">
        <is>
          <t>|</t>
        </is>
      </c>
      <c r="AQ5" t="inlineStr">
        <is>
          <t>criptovaluta</t>
        </is>
      </c>
      <c r="AR5" t="inlineStr">
        <is>
          <t>3</t>
        </is>
      </c>
      <c r="AS5" t="inlineStr">
        <is>
          <t/>
        </is>
      </c>
      <c r="AT5" t="inlineStr">
        <is>
          <t>kriptovaliuta</t>
        </is>
      </c>
      <c r="AU5" t="inlineStr">
        <is>
          <t>3</t>
        </is>
      </c>
      <c r="AV5" t="inlineStr">
        <is>
          <t/>
        </is>
      </c>
      <c r="AW5" t="inlineStr">
        <is>
          <t>kriptovalūta|kriptonauda</t>
        </is>
      </c>
      <c r="AX5" t="inlineStr">
        <is>
          <t>3|3</t>
        </is>
      </c>
      <c r="AY5" t="inlineStr">
        <is>
          <t>|</t>
        </is>
      </c>
      <c r="AZ5" t="inlineStr">
        <is>
          <t>kriptovaluta</t>
        </is>
      </c>
      <c r="BA5" t="inlineStr">
        <is>
          <t>3</t>
        </is>
      </c>
      <c r="BB5" t="inlineStr">
        <is>
          <t/>
        </is>
      </c>
      <c r="BC5" t="inlineStr">
        <is>
          <t>cryptografisch geld|cryptogeld|crypto|cryptovaluta|cryptomunt</t>
        </is>
      </c>
      <c r="BD5" t="inlineStr">
        <is>
          <t>3|3|2|3|3</t>
        </is>
      </c>
      <c r="BE5" t="inlineStr">
        <is>
          <t>||||</t>
        </is>
      </c>
      <c r="BF5" t="inlineStr">
        <is>
          <t>waluta kryptograficzna|kryptowaluta</t>
        </is>
      </c>
      <c r="BG5" t="inlineStr">
        <is>
          <t>3|3</t>
        </is>
      </c>
      <c r="BH5" t="inlineStr">
        <is>
          <t>|preferred</t>
        </is>
      </c>
      <c r="BI5" t="inlineStr">
        <is>
          <t>criptomoeda</t>
        </is>
      </c>
      <c r="BJ5" t="inlineStr">
        <is>
          <t>3</t>
        </is>
      </c>
      <c r="BK5" t="inlineStr">
        <is>
          <t/>
        </is>
      </c>
      <c r="BL5" t="inlineStr">
        <is>
          <t>criptomonedă</t>
        </is>
      </c>
      <c r="BM5" t="inlineStr">
        <is>
          <t>3</t>
        </is>
      </c>
      <c r="BN5" t="inlineStr">
        <is>
          <t/>
        </is>
      </c>
      <c r="BO5" t="inlineStr">
        <is>
          <t>kryptomena|kryptopeniaze</t>
        </is>
      </c>
      <c r="BP5" t="inlineStr">
        <is>
          <t>3|3</t>
        </is>
      </c>
      <c r="BQ5" t="inlineStr">
        <is>
          <t>|</t>
        </is>
      </c>
      <c r="BR5" t="inlineStr">
        <is>
          <t>kriptovaluta</t>
        </is>
      </c>
      <c r="BS5" t="inlineStr">
        <is>
          <t>3</t>
        </is>
      </c>
      <c r="BT5" t="inlineStr">
        <is>
          <t/>
        </is>
      </c>
      <c r="BU5" t="inlineStr">
        <is>
          <t>kryptovaluta</t>
        </is>
      </c>
      <c r="BV5" t="inlineStr">
        <is>
          <t>3</t>
        </is>
      </c>
      <c r="BW5" t="inlineStr">
        <is>
          <t/>
        </is>
      </c>
      <c r="BX5" t="inlineStr">
        <is>
          <t>средство за размяна, основано на блокчейн технология и криптография за отчетност на транзакциите и осъществяването на контрол върху създаването на нови единици</t>
        </is>
      </c>
      <c r="BY5" t="inlineStr">
        <is>
          <t>digitální nebo virtuální měna, která využívá šifrování pro své zabezpečení a která není emitována žádným ústředním orgánem</t>
        </is>
      </c>
      <c r="BZ5" t="inlineStr">
        <is>
          <t>virtuelt betalingsmiddel, som ikke er afhængigt af banker for at bekræfte transaktioner</t>
        </is>
      </c>
      <c r="CA5" t="inlineStr">
        <is>
          <t>digitale (Quasi-)Währungen mit einem meist dezentralen, stets verteilten und kryptografisch abgesicherten Zahlungssystem</t>
        </is>
      </c>
      <c r="CB5" t="inlineStr">
        <is>
          <t>αποκεντρωμένο, διομότιμο (peer-to-peer) ψηφιακό νόμισμα που χρησιμοποιεί μεθόδους κρυπτογραφίας για τη δημιουργία και διαχείριση των χρημάτων και για την επιβεβαίωση της εγκυρότητας των συναλλαγών</t>
        </is>
      </c>
      <c r="CC5" t="inlineStr">
        <is>
          <t>&lt;p&gt;form of virtual currency [ &lt;a href="/entry/result/3556222/all" id="ENTRY_TO_ENTRY_CONVERTER" target="_blank"&gt;IATE:3556222&lt;/a&gt; ] that is convertible (can be bought and sold within its community of users, using fiat money or other virtual currencies, as agreed between the participants), decentralised (it operates without any central administrating or monitoring authority, and in particular independently of a central bank), and protected by cryptographic means that allow the transfer of value inside the community of users through the use of public and private keys and the existence of an agreement inside that community&lt;/p&gt;</t>
        </is>
      </c>
      <c r="CD5" t="inlineStr">
        <is>
          <t>&lt;a href="https://iate.europa.eu/entry/result/3556222/es" target="_blank"&gt;Moneda virtual&lt;/a&gt; convertible (puede ser comprada y vendida con dinero fiduciario o con otra moneda virtual entre sus usuarios) y descentralizada (sin una entidad central que la administre o la supervise), protegida por medios criptográficos que permiten, mediante el uso de claves públicas y privadas y gracias únicamente a la existencia de un acuerdo dentro de la comunidad de sus usuarios, transferir valor de una persona o entidad a otra dentro de dicha comunidad.</t>
        </is>
      </c>
      <c r="CE5" t="inlineStr">
        <is>
          <t>liik digiraha, põhineb krüptograafilisel turbel, hajususel ja detsentraliseerimisel</t>
        </is>
      </c>
      <c r="CF5" t="inlineStr">
        <is>
          <t>salaukseen perustuva digitaalinen virtuaalivaluutta</t>
        </is>
      </c>
      <c r="CG5" t="inlineStr">
        <is>
          <t>monnaie
numérique utilisée pour des échanges de biens ou de services, de pair à pair,
généralement de manière indépendante du système bancaire ou de toute politique
monétaire, et dont l'émission et les transactions reposent sur la technologie
des chaînes de blocs</t>
        </is>
      </c>
      <c r="CH5" t="inlineStr">
        <is>
          <t/>
        </is>
      </c>
      <c r="CI5" t="inlineStr">
        <is>
          <t>jedinstveni digitalni token (digitalni novčići) koji nije moguće kopirati ni svojevoljno proizvesti, a koji služi određenoj svrsi kada se pošalje s jedne elektroničke adrese na drugu</t>
        </is>
      </c>
      <c r="CJ5" t="inlineStr">
        <is>
          <t>olyan &lt;a href="https://iate.europa.eu/entry/result/3556222/hu" target="_blank"&gt;virtuális fizetőeszköz&lt;/a&gt;&lt;small&gt;,&lt;/small&gt; amelynek célja, hogy titkosított, decentralizált és biztonságos információs gazdaságot hozzon létre</t>
        </is>
      </c>
      <c r="CK5" t="inlineStr">
        <is>
          <t>valuta paritaria, decentralizzata digitale la cui implementazione si basa sui principi della crittografia per convalidare le transazioni e la generazione di moneta in sé</t>
        </is>
      </c>
      <c r="CL5" t="inlineStr">
        <is>
          <t>virtuali valiuta, turinti ir kai kurių elektroninių
pinigų (dar vadinamų skaitmeniniais pinigais, skaitmenine valiuta) savybių; nereglamentuoti ir nereguliuojami skaitmeniniai pinigai, kuriuos galima naudoti kaip
atsiskaitymo priemonę, tačiau kuriuos į apyvartą išleidžia ir garantuoja ne centrinis bankas</t>
        </is>
      </c>
      <c r="CM5" t="inlineStr">
        <is>
          <t>matemātikā balstīts digitālās valūtas paveids, kas izmanto kriptogrāfiju, lai aizsargātu darījumus un kontrolētu jaunu vienību emisiju</t>
        </is>
      </c>
      <c r="CN5" t="inlineStr">
        <is>
          <t>forma ta' &lt;a href="https://iate.europa.eu/entry/result/3556222/mt" target="_blank"&gt;munita virtwali&lt;/a&gt; bbażata fuq il-matematika, li fiha t-tekniki tal-krittografija jintużaw biex jirregolaw il-ġenerazzjoni ta' unitajiet ta' valuta u jivverifikaw it-trasferiment ta' fondi u li topera b'mod indipendenti minn bank ċentrali</t>
        </is>
      </c>
      <c r="CO5" t="inlineStr">
        <is>
          <t>een soort &lt;a href="https://iate.europa.eu/entry/result/3556222/nl" target="_blank"&gt;virtuele valuta&lt;/a&gt; (digitale valuta/digitale munt) die &lt;i&gt;omwisselbaar &lt;/i&gt;is (kan binnen de groep gebruikers worden gekocht en verkocht met fiat geld of andere virtuele valuta, afhankelijk van hoe de gebruikers zijn overeengekomen), &lt;i&gt;gedecentraliseerd &lt;/i&gt;(functioneert zonder centrale aansturing of centraal toezicht, en in het bijzonder onafhankelijk van een centrale bank), en &lt;i&gt;beschermd met cryptografische middelen&lt;/i&gt; waarmee binnen de groep gebruikers waarde kan worden overgedragen met behulp van publieke of particuliere sleutels en op basis van een overeenkomst binnen de groep gebruikers - wordt veelal gebruikt als alternatief geldsysteem voor reguliere geldsoorten</t>
        </is>
      </c>
      <c r="CP5" t="inlineStr">
        <is>
          <t>rozproszony system księgowy bazujący na kryptografii, przechowujący informację o stanie posiadania w umownych jednostkach; rodzaj waluty wirtualnej [ &lt;a href="/entry/result/3556222/all" id="ENTRY_TO_ENTRY_CONVERTER" target="_blank"&gt;IATE:3556222&lt;/a&gt; ]</t>
        </is>
      </c>
      <c r="CQ5" t="inlineStr">
        <is>
          <t>Forma de moeda virtual [ &lt;a href="/entry/result/3556222/all" id="ENTRY_TO_ENTRY_CONVERTER" target="_blank"&gt;IATE:3556222&lt;/a&gt; ] que é convertível (ou seja, pode ser comprada e vendida dentro de uma comunidade de utilizadores, utilizando dinheiro fiduciário ou outra moeda virtual), descentralizada (ou seja, opera sem uma autoridade central administradora ou supervisora, como um banco central), e protegida por meios criptográficos que permitem transferir valor de uma pessoa ou entidade a outra dentro da referida comunidade, mediante a utilização de chaves públicas e privadas e graças à existência de um acordo dentro dessa comunidade.</t>
        </is>
      </c>
      <c r="CR5" t="inlineStr">
        <is>
          <t>monedă virtuală care utilizează tehnologia
blockchain pentru a facilita plăţi sigure şi cu un grad mare de anonimitate,
funcţionând independent de sistemul bancar şi guvernamental</t>
        </is>
      </c>
      <c r="CS5" t="inlineStr">
        <is>
          <t>digitálna alebo virtuálna mena využívajúca kryptografiu na zaručenie bezpečnosti, ktorá nie je emitovaná žiadnym ústredným orgánom</t>
        </is>
      </c>
      <c r="CT5" t="inlineStr">
        <is>
          <t>denarna enota v digitalnem zapisu, ki je ne izdaja in zanjo ne jamči država, skupnost držav</t>
        </is>
      </c>
      <c r="CU5" t="inlineStr">
        <is>
          <t>en digital
tillgång som utfärdas och utbyts genom krypteringsteknik,
oberoende av en
centralbank; den accepteras som betalningsmedel bland medlemmar
i en virtuell gemenskap</t>
        </is>
      </c>
    </row>
    <row r="6">
      <c r="A6" s="1" t="str">
        <f>HYPERLINK("https://iate.europa.eu/entry/result/778859/all", "778859")</f>
        <v>778859</v>
      </c>
      <c r="B6" t="inlineStr">
        <is>
          <t>ECONOMICS;BUSINESS AND COMPETITION;FINANCE</t>
        </is>
      </c>
      <c r="C6" t="inlineStr">
        <is>
          <t>ECONOMICS;BUSINESS AND COMPETITION|business classification|size of business;FINANCE</t>
        </is>
      </c>
      <c r="D6" t="inlineStr">
        <is>
          <t>МСП|микро-, малки и средни предприятия|малки и средни предприятия</t>
        </is>
      </c>
      <c r="E6" t="inlineStr">
        <is>
          <t>4|3|4</t>
        </is>
      </c>
      <c r="F6" t="inlineStr">
        <is>
          <t>||</t>
        </is>
      </c>
      <c r="G6" t="inlineStr">
        <is>
          <t>malé a střední podniky|mikropodniky a malé a střední podniky</t>
        </is>
      </c>
      <c r="H6" t="inlineStr">
        <is>
          <t>4|3</t>
        </is>
      </c>
      <c r="I6" t="inlineStr">
        <is>
          <t>|</t>
        </is>
      </c>
      <c r="J6" t="inlineStr">
        <is>
          <t>mikrovirksomheder og små og mellemstore virksomheder|SMV'er|små og mellemstore virksomheder</t>
        </is>
      </c>
      <c r="K6" t="inlineStr">
        <is>
          <t>4|4|4</t>
        </is>
      </c>
      <c r="L6" t="inlineStr">
        <is>
          <t>||</t>
        </is>
      </c>
      <c r="M6" t="inlineStr">
        <is>
          <t>KKMU|kleine und mittlere Unternehmen|KMU|Kleinstunternehmen sowie kleine und mittlere Unternehmen|Kleinst-, kleine und mittlere Unternehmen</t>
        </is>
      </c>
      <c r="N6" t="inlineStr">
        <is>
          <t>3|3|3|3|2</t>
        </is>
      </c>
      <c r="O6" t="inlineStr">
        <is>
          <t>||||</t>
        </is>
      </c>
      <c r="P6" t="inlineStr">
        <is>
          <t>μικρομεσαίες επιχειρήσεις|πολύ μικρές, μικρές και μεσαίες επιχειρήσεις|ΜΜΕ|μικρές και μεσαίου μεγέθους επιχειρήσεις</t>
        </is>
      </c>
      <c r="Q6" t="inlineStr">
        <is>
          <t>2|3|3|2</t>
        </is>
      </c>
      <c r="R6" t="inlineStr">
        <is>
          <t>|||</t>
        </is>
      </c>
      <c r="S6" t="inlineStr">
        <is>
          <t>MSMEs|SMU|small and medium-sized enterprises|msme|business|SMEs|SMU|SME|micro-, small and medium-sized enterprise|SME|micro-, small and medium-sized enterprises|SMB|undertaking|small and medium-sized undertakings</t>
        </is>
      </c>
      <c r="T6" t="inlineStr">
        <is>
          <t>3|3|3|1|1|3|1|1|1|1|3|1|1|3</t>
        </is>
      </c>
      <c r="U6" t="inlineStr">
        <is>
          <t>|||||||||||||</t>
        </is>
      </c>
      <c r="V6" t="inlineStr">
        <is>
          <t>microempresas, pequeñas y medianas empresas|pyme|pequeñas y medianas empresas</t>
        </is>
      </c>
      <c r="W6" t="inlineStr">
        <is>
          <t>3|4|4</t>
        </is>
      </c>
      <c r="X6" t="inlineStr">
        <is>
          <t>|preferred|</t>
        </is>
      </c>
      <c r="Y6" t="inlineStr">
        <is>
          <t>mikro-, väikesed ja keskmise suurusega ettevõtjad|väikesed ja keskmise suurusega ettevõtjad|VKE</t>
        </is>
      </c>
      <c r="Z6" t="inlineStr">
        <is>
          <t>2|3|3</t>
        </is>
      </c>
      <c r="AA6" t="inlineStr">
        <is>
          <t>||</t>
        </is>
      </c>
      <c r="AB6" t="inlineStr">
        <is>
          <t>pienet ja keskisuuret yritykset|mikro- ja pk-yritykset|pk-yritykset</t>
        </is>
      </c>
      <c r="AC6" t="inlineStr">
        <is>
          <t>3|3|3</t>
        </is>
      </c>
      <c r="AD6" t="inlineStr">
        <is>
          <t>||</t>
        </is>
      </c>
      <c r="AE6" t="inlineStr">
        <is>
          <t>petites et moyennes entreprises|micro, petites et moyennes entreprises|PME</t>
        </is>
      </c>
      <c r="AF6" t="inlineStr">
        <is>
          <t>3|3|3</t>
        </is>
      </c>
      <c r="AG6" t="inlineStr">
        <is>
          <t>||</t>
        </is>
      </c>
      <c r="AH6" t="inlineStr">
        <is>
          <t>FBM|fiontair bheaga agus mheánmhéide|MFBM|micrifhiontair agus fiontair bheaga agus mheánmhéide|micreaghnóthais agus gnóthais bheaga agus mheánmhéide</t>
        </is>
      </c>
      <c r="AI6" t="inlineStr">
        <is>
          <t>3|3|3|3|3</t>
        </is>
      </c>
      <c r="AJ6" t="inlineStr">
        <is>
          <t>||||</t>
        </is>
      </c>
      <c r="AK6" t="inlineStr">
        <is>
          <t>mala i srednja poduzeća|mikropoduzeća te mala i srednja poduzeća</t>
        </is>
      </c>
      <c r="AL6" t="inlineStr">
        <is>
          <t>2|3</t>
        </is>
      </c>
      <c r="AM6" t="inlineStr">
        <is>
          <t>|</t>
        </is>
      </c>
      <c r="AN6" t="inlineStr">
        <is>
          <t>kis- és középvállalkozások|mikro-, kis- és középvállalkozások|mkkv-k|kkv-k</t>
        </is>
      </c>
      <c r="AO6" t="inlineStr">
        <is>
          <t>4|4|4|4</t>
        </is>
      </c>
      <c r="AP6" t="inlineStr">
        <is>
          <t>|||</t>
        </is>
      </c>
      <c r="AQ6" t="inlineStr">
        <is>
          <t>PMI|MPMI|piccole e medie imprese|micro, piccole e medie imprese</t>
        </is>
      </c>
      <c r="AR6" t="inlineStr">
        <is>
          <t>4|3|3|3</t>
        </is>
      </c>
      <c r="AS6" t="inlineStr">
        <is>
          <t>|||</t>
        </is>
      </c>
      <c r="AT6" t="inlineStr">
        <is>
          <t>mažosios ir vidutinės įmonės|labai mažos, mažosios ir vidutinės įmonės|MVĮ</t>
        </is>
      </c>
      <c r="AU6" t="inlineStr">
        <is>
          <t>4|3|4</t>
        </is>
      </c>
      <c r="AV6" t="inlineStr">
        <is>
          <t>||</t>
        </is>
      </c>
      <c r="AW6" t="inlineStr">
        <is>
          <t>MMVU|mazie un vidējie uzņēmumi|mikrouzņēmumi, mazie un vidējie uzņēmumi|MVU</t>
        </is>
      </c>
      <c r="AX6" t="inlineStr">
        <is>
          <t>3|3|3|3</t>
        </is>
      </c>
      <c r="AY6" t="inlineStr">
        <is>
          <t>|||</t>
        </is>
      </c>
      <c r="AZ6" t="inlineStr">
        <is>
          <t>MSMEs|intrapriżi żgħar u medji|SMEs|intrapriżi żgħar u ta' daqs medju|intrapriżi mikro, żgħar u ta’ daqs medju</t>
        </is>
      </c>
      <c r="BA6" t="inlineStr">
        <is>
          <t>3|3|3|3|3</t>
        </is>
      </c>
      <c r="BB6" t="inlineStr">
        <is>
          <t>||||</t>
        </is>
      </c>
      <c r="BC6" t="inlineStr">
        <is>
          <t>midden- en kleinbedrijf|kmo|mkb|kleine en middelgrote ondernemingen|micro-, kleine en middelgrote ondernemingen</t>
        </is>
      </c>
      <c r="BD6" t="inlineStr">
        <is>
          <t>3|3|4|4|3</t>
        </is>
      </c>
      <c r="BE6" t="inlineStr">
        <is>
          <t>||||</t>
        </is>
      </c>
      <c r="BF6" t="inlineStr">
        <is>
          <t>mikroprzedsiębiorstwa oraz małe i średnie przedsiębiorstwa|małe i średnie przedsiębiorstwa|MŚP|MMŚP</t>
        </is>
      </c>
      <c r="BG6" t="inlineStr">
        <is>
          <t>3|3|3|3</t>
        </is>
      </c>
      <c r="BH6" t="inlineStr">
        <is>
          <t>|||</t>
        </is>
      </c>
      <c r="BI6" t="inlineStr">
        <is>
          <t>PME|MPME|micro, pequenas e médias empresas|pequenas e médias empresas</t>
        </is>
      </c>
      <c r="BJ6" t="inlineStr">
        <is>
          <t>4|3|4|3</t>
        </is>
      </c>
      <c r="BK6" t="inlineStr">
        <is>
          <t>|||</t>
        </is>
      </c>
      <c r="BL6" t="inlineStr">
        <is>
          <t>întreprinderi mici și mijlocii|IMM|MIMM|microîntreprinderi, întreprinderi mici și mijlocii</t>
        </is>
      </c>
      <c r="BM6" t="inlineStr">
        <is>
          <t>3|3|3|3</t>
        </is>
      </c>
      <c r="BN6" t="inlineStr">
        <is>
          <t>|||</t>
        </is>
      </c>
      <c r="BO6" t="inlineStr">
        <is>
          <t>MSP|malé a stredné podniky|mikropodniky, malé a stredné podniky</t>
        </is>
      </c>
      <c r="BP6" t="inlineStr">
        <is>
          <t>3|3|3</t>
        </is>
      </c>
      <c r="BQ6" t="inlineStr">
        <is>
          <t>||</t>
        </is>
      </c>
      <c r="BR6" t="inlineStr">
        <is>
          <t>mikro, mala in srednja podjetja|MSP|mala in srednja podjetja</t>
        </is>
      </c>
      <c r="BS6" t="inlineStr">
        <is>
          <t>3|3|3</t>
        </is>
      </c>
      <c r="BT6" t="inlineStr">
        <is>
          <t>||</t>
        </is>
      </c>
      <c r="BU6" t="inlineStr">
        <is>
          <t>mikroföretag samt små och medelstora företag|små och medelstora företag|SMF</t>
        </is>
      </c>
      <c r="BV6" t="inlineStr">
        <is>
          <t>3|3|3</t>
        </is>
      </c>
      <c r="BW6" t="inlineStr">
        <is>
          <t>||</t>
        </is>
      </c>
      <c r="BX6" t="inlineStr">
        <is>
          <t>Предприятия, чиято категоризация като микро-, малки или средни предприятия се определя от броя на персонала, годишния оборот и/или стойността на активите.</t>
        </is>
      </c>
      <c r="BY6" t="inlineStr">
        <is>
          <t>podniky, které zaměstnávají méně než 250 osob a jejichž roční obrat nepřesahuje 50 milionů EUR, nebo jejichž bilanční suma roční rozvahy nepřesahuje 43 milionů EUR</t>
        </is>
      </c>
      <c r="BZ6" t="inlineStr">
        <is>
          <t>virksomheder, som beskæftiger under 250 personer, og som har en årlig omsætning på ikke over 50 mio. EUR eller en årlig samlet balance på ikke over 43 mio. EUR</t>
        </is>
      </c>
      <c r="CA6" t="inlineStr">
        <is>
          <t>Kategorie der Unternehmen, die weniger als 250 Personen beschäftigen und entweder einen Jahresumsatz von höchstens 50 Mio. EUR erzielen oder eine Jahresbilanzsumme von höchstens 43 Mio. EUR aufweisen</t>
        </is>
      </c>
      <c r="CB6" t="inlineStr">
        <is>
          <t>επιχειρήσεις που απασχολούν λιγότερους από 250 εργαζομένους και των οποίων ο ετήσιος κύκλος εργασιών δεν υπερβαίνει τα 50 εκατομμύρια ευρώ ή το σύνολο του ετήσιου ισολογισμού δεν υπερβαίνει τα 43 εκατομμύρια ευρώ</t>
        </is>
      </c>
      <c r="CC6" t="inlineStr">
        <is>
          <t>enterprises which employ fewer than 250 persons and which have an annual turnover not exceeding EUR 50 million, and/or an annual balance sheet total not exceeding EUR 43 million</t>
        </is>
      </c>
      <c r="CD6" t="inlineStr">
        <is>
          <t>"1. La categoría de 
&lt;b&gt;microempresas, pequeñas y medianas empresas (PYME)&lt;/b&gt; está constituida por las empresas que ocupan a menos de 250 personas y cuyo volumen de negocios anual &lt;a href="/entry/result/1236757/all" id="ENTRY_TO_ENTRY_CONVERTER" target="_blank"&gt;IATE:1236757&lt;/a&gt; no excede de 50 millones de euros o cuyo balance general &lt;a href="/entry/result/1465044/all" id="ENTRY_TO_ENTRY_CONVERTER" target="_blank"&gt;IATE:1465044&lt;/a&gt; anual no excede de 43 millones de euros. 
&lt;br&gt;2. En la categoría de las PYME, se define a una 
&lt;b&gt;pequeña empresa&lt;/b&gt; &lt;a href="/entry/result/1442597/all" id="ENTRY_TO_ENTRY_CONVERTER" target="_blank"&gt;IATE:1442597&lt;/a&gt; como una empresa que ocupa a menos de 50 personas y cuyo volumen de negocios anual o cuyo balance general anual no supera los 10 millones de euros. 
&lt;br&gt;3. En la categoría de las PYME, se define a una 
&lt;b&gt;microempresa&lt;/b&gt; &lt;a href="/entry/result/1873332/all" id="ENTRY_TO_ENTRY_CONVERTER" target="_blank"&gt;IATE:1873332&lt;/a&gt; como una empresa que ocupa a menos de 10 personas cuyo volumen de negocios anual o cuyo balance general anual no supera los 2 millones de euros." 
&lt;p&gt;A los efectos de la Directiva 2014/65/UE, las empresas con una capitalización de mercado media inferior a 200 000 000 EUR sobre la base de las cotizaciones de fin de año durante los tres años civiles anteriores.&lt;/p&gt;</t>
        </is>
      </c>
      <c r="CE6" t="inlineStr">
        <is>
          <t>neil on vähem kui 250 töötajat ja aastakäive ei ületa 50 miljonit eurot ja/või aastabilansi kogumaht ei ületa 43 miljonit eurot</t>
        </is>
      </c>
      <c r="CF6" t="inlineStr">
        <is>
          <t>yritykset, "joiden palveluksessa on vähemmän kuin 250 työntekijää ja joiden vuosiliikevaihto on enintään 50 miljoonaa euroa tai taseen loppusumma on enintään 43 miljoonaa euroa"</t>
        </is>
      </c>
      <c r="CG6" t="inlineStr">
        <is>
          <t>catégorie constituée des entreprises qui occupent moins de 250 personnes et dont le chiffre d'affaires annuel n'excède pas 50 millions d'euros ou dont le total du bilan annuel n'excède pas 43 millions d'euros</t>
        </is>
      </c>
      <c r="CH6" t="inlineStr">
        <is>
          <t/>
        </is>
      </c>
      <c r="CI6" t="inlineStr">
        <is>
          <t/>
        </is>
      </c>
      <c r="CJ6" t="inlineStr">
        <is>
          <t>Kis- és középvállalkozásnak minősül az a vállalkozás, amelynek: 
&lt;br&gt;a) összes foglalkoztatotti létszáma 250 főnél kevesebb, és 
&lt;br&gt;b) éves nettó árbevétele legfeljebb 50 millió eurónak megfelelő forintösszeg, vagy mérlegfőösszege legfeljebb 43 millió eurónak megfelelő forintösszeg.</t>
        </is>
      </c>
      <c r="CK6" t="inlineStr">
        <is>
          <t>categoria di imprese che occupano meno di 250 persone, il cui fatturato annuo non supera i 50 milioni di EUR oppure il cui totale di bilancio annuo non supera i 43 milioni di EUR</t>
        </is>
      </c>
      <c r="CL6" t="inlineStr">
        <is>
          <t>įmonės, kuriose dirba ne daugiau kaip 250 darbuotojų ir kurių metinė apyvarta neviršija 50 mln. EUR, ir (arba) bendras metinis balansas neviršija 43 mln. EUR</t>
        </is>
      </c>
      <c r="CM6" t="inlineStr">
        <is>
          <t>ES kontekstā – uzņēmumi, kas nodarbina mazāk nekā 250 pesonas un kuru gada apgrozījums nepārsniedz 50 miljonus euro, un/vai gada kopējā bilance nepārsniedz 43 miljonus euro</t>
        </is>
      </c>
      <c r="CN6" t="inlineStr">
        <is>
          <t>intrapriżi li jimpjegaw anqas minn 250 persuna u li jkollhom dawran annwali ta' mhux aktar minn EUR 50 miljun, u/jew total annwali fil-karta tal-bilanċ ta' mhux aktar minn EUR 43 miljun</t>
        </is>
      </c>
      <c r="CO6" t="inlineStr">
        <is>
          <t>ondernemingen waar minder dan 250 personen werkzaam zijn en waarvan de jaaromzet 50 miljoen EUR of het jaarlijkse balanstotaal 43 miljoen EUR niet overschrijdt</t>
        </is>
      </c>
      <c r="CP6" t="inlineStr">
        <is>
          <t>przedsiębiorstwa, które zatrudniają mniej niż 250 pracowników i których roczny obrót nie przekracza 50 milionów euro, a/lub całkowity bilans roczny nie przekracza 43 milionów euro</t>
        </is>
      </c>
      <c r="CQ6" t="inlineStr">
        <is>
          <t>Conjunto de três categorias de empresas - as pequenas, médias e microempresas - definidas em função da dimensão em termos do número de pessoas empregues (o chamado "critério dos efetivos", considerado o critério principal) e de critérios financeiros, essencialmente o volume de negócios e o balanço total anual. 
&lt;br&gt;Nas políticas comunitárias e no Espaço Económico Europeu, os valores de referência para cada um dos critérios e cada uma das categorias estão fixados na Recomendação 2003/361/CE da Comissão, de 6.5.2003, relativa à definição de micro, pequenas e médias empresas. Os Estados-Membros aplicam, em larga medida (mas não obrigatoriamente), os mesmos valores de referência.</t>
        </is>
      </c>
      <c r="CR6" t="inlineStr">
        <is>
          <t>întreprinderi care au un număr mediu anual de salariați mai mic de 250 și realizează o cifră de afaceri anuală netă de până la 50 milioane euro, echivalent în lei, sau dețin active totale care nu depășesc echivalentul în lei a 43 milioane euro</t>
        </is>
      </c>
      <c r="CS6" t="inlineStr">
        <is>
          <t>podniky, ktoré zamestnávajú menej ako 250 osôb a ktorých ročný obrat nepresahuje 50 miliónov EUR a/alebo celková ročná bilančná hodnota nepresahuje 43 miliónov EUR</t>
        </is>
      </c>
      <c r="CT6" t="inlineStr">
        <is>
          <t>S pravnega vidika je to podjetje, ki ima manj kot 250 zaposlenih, s prometom in bilanco stanja, ki sta nižja od določenega finančnega praga, in mora biti neodvisno – na primer ne sme biti v lasti večjega podjetja. V evropskem merilu so to trenutno podjetja z manj kot 250 zaposlenimi, katerih letni promet ne presega 50 miliijonov EUR, bilančna vsota pa ne presega 43 milijonov EUR.</t>
        </is>
      </c>
      <c r="CU6" t="inlineStr">
        <is>
          <t>företag som sysselsätter färre än 250 personer och vars årsomsättning inte överstiger 50 miljoner euro eller vars balansomslutning inte överstiger 43 miljoner euro per år.</t>
        </is>
      </c>
    </row>
    <row r="7">
      <c r="A7" s="1" t="str">
        <f>HYPERLINK("https://iate.europa.eu/entry/result/858707/all", "858707")</f>
        <v>858707</v>
      </c>
      <c r="B7" t="inlineStr">
        <is>
          <t>FINANCE</t>
        </is>
      </c>
      <c r="C7" t="inlineStr">
        <is>
          <t>FINANCE|financial institutions and credit;FINANCE|financial institutions and credit|banking;FINANCE|financial institutions and credit|credit policy</t>
        </is>
      </c>
      <c r="D7" t="inlineStr">
        <is>
          <t>обезпечение</t>
        </is>
      </c>
      <c r="E7" t="inlineStr">
        <is>
          <t>3</t>
        </is>
      </c>
      <c r="F7" t="inlineStr">
        <is>
          <t/>
        </is>
      </c>
      <c r="G7" t="inlineStr">
        <is>
          <t>předmět zajištění|finanční kolaterál|zajištění|kolaterál</t>
        </is>
      </c>
      <c r="H7" t="inlineStr">
        <is>
          <t>3|3|3|3</t>
        </is>
      </c>
      <c r="I7" t="inlineStr">
        <is>
          <t>|||</t>
        </is>
      </c>
      <c r="J7" t="inlineStr">
        <is>
          <t>sikkerhedsstillelse|sikkerhed</t>
        </is>
      </c>
      <c r="K7" t="inlineStr">
        <is>
          <t>3|3</t>
        </is>
      </c>
      <c r="L7" t="inlineStr">
        <is>
          <t>|</t>
        </is>
      </c>
      <c r="M7" t="inlineStr">
        <is>
          <t>dingliche Sicherheit|Sicherheit</t>
        </is>
      </c>
      <c r="N7" t="inlineStr">
        <is>
          <t>3|3</t>
        </is>
      </c>
      <c r="O7" t="inlineStr">
        <is>
          <t>|</t>
        </is>
      </c>
      <c r="P7" t="inlineStr">
        <is>
          <t>ασφάλεια|μέσον εξασφαλιστικό των απαιτήσεων|πρόσθετη ασφάλεια</t>
        </is>
      </c>
      <c r="Q7" t="inlineStr">
        <is>
          <t>3|3|3</t>
        </is>
      </c>
      <c r="R7" t="inlineStr">
        <is>
          <t>||</t>
        </is>
      </c>
      <c r="S7" t="inlineStr">
        <is>
          <t>collateral security|collateral</t>
        </is>
      </c>
      <c r="T7" t="inlineStr">
        <is>
          <t>3|3</t>
        </is>
      </c>
      <c r="U7" t="inlineStr">
        <is>
          <t>|</t>
        </is>
      </c>
      <c r="V7" t="inlineStr">
        <is>
          <t>activo subyacente|activo de garantía|garantía real</t>
        </is>
      </c>
      <c r="W7" t="inlineStr">
        <is>
          <t>3|3|3</t>
        </is>
      </c>
      <c r="X7" t="inlineStr">
        <is>
          <t>||</t>
        </is>
      </c>
      <c r="Y7" t="inlineStr">
        <is>
          <t>tagatis</t>
        </is>
      </c>
      <c r="Z7" t="inlineStr">
        <is>
          <t>3</t>
        </is>
      </c>
      <c r="AA7" t="inlineStr">
        <is>
          <t/>
        </is>
      </c>
      <c r="AB7" t="inlineStr">
        <is>
          <t>vakuus</t>
        </is>
      </c>
      <c r="AC7" t="inlineStr">
        <is>
          <t>3</t>
        </is>
      </c>
      <c r="AD7" t="inlineStr">
        <is>
          <t/>
        </is>
      </c>
      <c r="AE7" t="inlineStr">
        <is>
          <t>sûreté|collatéral|garantie</t>
        </is>
      </c>
      <c r="AF7" t="inlineStr">
        <is>
          <t>3|2|3</t>
        </is>
      </c>
      <c r="AG7" t="inlineStr">
        <is>
          <t>||</t>
        </is>
      </c>
      <c r="AH7" t="inlineStr">
        <is>
          <t>urrús comhthaobhach</t>
        </is>
      </c>
      <c r="AI7" t="inlineStr">
        <is>
          <t>3</t>
        </is>
      </c>
      <c r="AJ7" t="inlineStr">
        <is>
          <t/>
        </is>
      </c>
      <c r="AK7" t="inlineStr">
        <is>
          <t>kolateral|kolateralno osiguranje</t>
        </is>
      </c>
      <c r="AL7" t="inlineStr">
        <is>
          <t>3|3</t>
        </is>
      </c>
      <c r="AM7" t="inlineStr">
        <is>
          <t>|</t>
        </is>
      </c>
      <c r="AN7" t="inlineStr">
        <is>
          <t>biztosíték</t>
        </is>
      </c>
      <c r="AO7" t="inlineStr">
        <is>
          <t>4</t>
        </is>
      </c>
      <c r="AP7" t="inlineStr">
        <is>
          <t/>
        </is>
      </c>
      <c r="AQ7" t="inlineStr">
        <is>
          <t>garanzia reale|(garanzia) collaterale</t>
        </is>
      </c>
      <c r="AR7" t="inlineStr">
        <is>
          <t>3|3</t>
        </is>
      </c>
      <c r="AS7" t="inlineStr">
        <is>
          <t>|</t>
        </is>
      </c>
      <c r="AT7" t="inlineStr">
        <is>
          <t>įkaitas</t>
        </is>
      </c>
      <c r="AU7" t="inlineStr">
        <is>
          <t>3</t>
        </is>
      </c>
      <c r="AV7" t="inlineStr">
        <is>
          <t/>
        </is>
      </c>
      <c r="AW7" t="inlineStr">
        <is>
          <t>nodrošinājums</t>
        </is>
      </c>
      <c r="AX7" t="inlineStr">
        <is>
          <t>3</t>
        </is>
      </c>
      <c r="AY7" t="inlineStr">
        <is>
          <t/>
        </is>
      </c>
      <c r="AZ7" t="inlineStr">
        <is>
          <t>kollateral</t>
        </is>
      </c>
      <c r="BA7" t="inlineStr">
        <is>
          <t>3</t>
        </is>
      </c>
      <c r="BB7" t="inlineStr">
        <is>
          <t/>
        </is>
      </c>
      <c r="BC7" t="inlineStr">
        <is>
          <t>onderpand|zekerheid</t>
        </is>
      </c>
      <c r="BD7" t="inlineStr">
        <is>
          <t>3|3</t>
        </is>
      </c>
      <c r="BE7" t="inlineStr">
        <is>
          <t>|</t>
        </is>
      </c>
      <c r="BF7" t="inlineStr">
        <is>
          <t>zabezpieczenie</t>
        </is>
      </c>
      <c r="BG7" t="inlineStr">
        <is>
          <t>3</t>
        </is>
      </c>
      <c r="BH7" t="inlineStr">
        <is>
          <t/>
        </is>
      </c>
      <c r="BI7" t="inlineStr">
        <is>
          <t>garantia|caução|penhor</t>
        </is>
      </c>
      <c r="BJ7" t="inlineStr">
        <is>
          <t>2|2|2</t>
        </is>
      </c>
      <c r="BK7" t="inlineStr">
        <is>
          <t>||</t>
        </is>
      </c>
      <c r="BL7" t="inlineStr">
        <is>
          <t>garanții reale</t>
        </is>
      </c>
      <c r="BM7" t="inlineStr">
        <is>
          <t>3</t>
        </is>
      </c>
      <c r="BN7" t="inlineStr">
        <is>
          <t/>
        </is>
      </c>
      <c r="BO7" t="inlineStr">
        <is>
          <t>kolaterál|zábezpeka</t>
        </is>
      </c>
      <c r="BP7" t="inlineStr">
        <is>
          <t>3|3</t>
        </is>
      </c>
      <c r="BQ7" t="inlineStr">
        <is>
          <t>|</t>
        </is>
      </c>
      <c r="BR7" t="inlineStr">
        <is>
          <t>lombardno poroštvo|poroštvo|zavarovanje|dodatno jamstvo|kolateralno poroštvo|sekundarno zavarovanje</t>
        </is>
      </c>
      <c r="BS7" t="inlineStr">
        <is>
          <t>3|3|3|3|3|3</t>
        </is>
      </c>
      <c r="BT7" t="inlineStr">
        <is>
          <t>|||||</t>
        </is>
      </c>
      <c r="BU7" t="inlineStr">
        <is>
          <t>säkerhet</t>
        </is>
      </c>
      <c r="BV7" t="inlineStr">
        <is>
          <t>2</t>
        </is>
      </c>
      <c r="BW7" t="inlineStr">
        <is>
          <t/>
        </is>
      </c>
      <c r="BX7" t="inlineStr">
        <is>
          <t>Обикновено при споразуменията за заем - предоставяне на собственост от заемополучателя на заемодателя с оглед обезпечаването на заема.</t>
        </is>
      </c>
      <c r="BY7" t="inlineStr">
        <is>
          <t/>
        </is>
      </c>
      <c r="BZ7" t="inlineStr">
        <is>
          <t>&lt;div&gt;&lt;div&gt;&lt;div&gt;&lt;div&gt;&lt;div&gt;&lt;div&gt;alle realiserbare aktiver, herunder uden begrænsninger finansiel sikkerhed, der som pant (herunder penge som pant) eller som led i en genkøbsaftale eller lignende aftale eller på anden måde stilles som sikkerhed for rettigheder og forpligtelser, der kan opstå i forbindelse med et system, eller som stilles som sikkerhed&lt;/div&gt;&lt;/div&gt;&lt;/div&gt;&lt;/div&gt;&lt;/div&gt;&lt;/div&gt;</t>
        </is>
      </c>
      <c r="CA7" t="inlineStr">
        <is>
          <t>i.d.R. Kreditsicherheiten, die nicht vom Kreditnehmer, sondern von einem Dritten bestellt werden</t>
        </is>
      </c>
      <c r="CB7" t="inlineStr">
        <is>
          <t>Πρόσθετη εξασφάλιση για εξόφληση οφειλής ή για εκπλήρωση υποχρέωσης. Παρέχεται, κυρίως, με την ενεχύραση τίτλων ευχερούς κατά κανόνα ρευστοποίησης, αλλά δεν αποκλείονται και ακίνητα. Δεν περιλαμβάνει διασφάλιση με εγγυητές ή με προσωπικές δεσμεύσεις. Τέσσερις κυρίως μορφές χρησιμοποιούνται : εμπορεύματα, διαπραγματεύσιμοι τίτλοι, άυλα στοιχεία και επιχειρησιακά έσοδα</t>
        </is>
      </c>
      <c r="CC7" t="inlineStr">
        <is>
          <t>form of security other than a &lt;a href="http://1071303" target="_blank"&gt;guarantee&lt;/a&gt; used to obtain a loan</t>
        </is>
      </c>
      <c r="CD7" t="inlineStr">
        <is>
          <t>Activo que se utiliza como garantía prendaria (que se puede pignorar) para respaldar un crédito, emisión de liquidez del banco central o una emisión de bonos. A veces son bienes inmuebles o instrumentos de deuda de gran calidad, como bonos del Estado.</t>
        </is>
      </c>
      <c r="CE7" t="inlineStr">
        <is>
          <t>vara või kolmanda osapoole kohustus, millega tagatise andja tagab oma kohustuse tagatise võtja ees</t>
        </is>
      </c>
      <c r="CF7" t="inlineStr">
        <is>
          <t>varallisuusesine, jonka velallinen panttaa velkojalle lainanajaksi</t>
        </is>
      </c>
      <c r="CG7" t="inlineStr">
        <is>
          <t>ensemble des actifs, titres ou liquidités, remis en garantie par la contrepartie débitrice à la contrepartie créditrice afin de couvrir le risque de crédit résultant des transactions financières négociées entre deux parties</t>
        </is>
      </c>
      <c r="CH7" t="inlineStr">
        <is>
          <t/>
        </is>
      </c>
      <c r="CI7" t="inlineStr">
        <is>
          <t/>
        </is>
      </c>
      <c r="CJ7" t="inlineStr">
        <is>
          <t>pénzügyi követelést biztosító fedezet</t>
        </is>
      </c>
      <c r="CK7" t="inlineStr">
        <is>
          <t>garanzia di esecuzione di un'obbligazione finanziaria, costituita da un'ipoteca o pegno di beni di proprietà dell'obbligato</t>
        </is>
      </c>
      <c r="CL7" t="inlineStr">
        <is>
          <t>(pvz., kredito įstaigų centriniams bankams) užstatytas ar kitaip perduotas turtas, kuris yra skolų grąžinimo garantija, taip pat (pvz., kredito įstaigų) parduodamo turto (pvz., centriniams bankams) atpirkimo pagal atpirkimo sandorius garantija</t>
        </is>
      </c>
      <c r="CM7" t="inlineStr">
        <is>
          <t>īpašums, kuru aizņēmējs ieķīlā kā kredīta nodrošinājumu un kurš var tikt atsavināts saistību neizpildes gadījumā</t>
        </is>
      </c>
      <c r="CN7" t="inlineStr">
        <is>
          <t>il-forom ta’ titolu kollaterali msemmija fl-Artikolu 2(m) tad-Direttiva 98/26/KE tal-Parlament Ewropew u tal-Kunsill tad-19 ta’ Mejju 1998 dwar finalità ta’ settlement [saldu] fis-sistemi ta’ settlement [saldu] ta’ pagamenti u titoli , inkluż kwalunkwe kwota aċċettata bħala titolu mis-sistemi tal-ikklirjar jew tas-saldu</t>
        </is>
      </c>
      <c r="CO7" t="inlineStr">
        <is>
          <t>"samenvattende benaming voor de rechtsfiguren met behulp waarvan een crediteur zich kan verzekeren van de voldoening van zijn vordering"</t>
        </is>
      </c>
      <c r="CP7" t="inlineStr">
        <is>
          <t>wszystkie zbywalne aktywa, m.in. zabezpieczenie finansowe ustanowione w formie zastawu, umowy odkupu lub podobnej umowy, lub w innej formie, w celu zabezpieczenia praw i zobowiązań, które potencjalnie mogą powstaćw związku z systemem, lub ustanowione na rzecz banków centralnych państw członkowskich lub Europejskiego Banku Centralnego</t>
        </is>
      </c>
      <c r="CQ7" t="inlineStr">
        <is>
          <t>Activo dado em garantia a um credor para assegurar o pagamento ou o cumprimento de uma obrigação.</t>
        </is>
      </c>
      <c r="CR7" t="inlineStr">
        <is>
          <t>garanții care se referă la bunuri corporale sau necorporale, executabile în orice moment, primite în garanție pentru operațiunile realizate - de exemplu: ipoteca, gajul cu deposedare, inclusiv depozitul colateral, gajul fără deposedare etc.</t>
        </is>
      </c>
      <c r="CS7" t="inlineStr">
        <is>
          <t>nástroj, ktorým sa zabezpečuje poskytnutý úver; v prípade zlyhania dlžníka sa môže toto aktívum predať a výnos použiť na vyrovnanie úveru</t>
        </is>
      </c>
      <c r="CT7" t="inlineStr">
        <is>
          <t>(v ZDA in Veliki Britaniji) sredstvo, zastavljeno za zavarovanje dolga; v Veliki Britaniji lahko tudi &lt;i&gt;dodatno&lt;/i&gt; oz. &lt;i&gt;pomožno&lt;/i&gt; &lt;i&gt;zavarovanje&lt;/i&gt; kredita, npr. (poleg hipoteke) zastava police življenskega zavarovanja posojilojemalca&lt;sup&gt;1&lt;/sup&gt; oz. jamstvo v obliki prenosnih fin. instrumentov, delnic, blaga ipd., s katerim se dolžnik obveže, da bo upinku vrnil posojilo&lt;sup&gt;2&lt;/sup&gt;</t>
        </is>
      </c>
      <c r="CU7" t="inlineStr">
        <is>
          <t>"tillgång som utfästs som garanti för återbetalning av korta likviditetslån som kreditinstitut mottar från centralbanker. Även tillgångar som centralbanker mottar från kreditinstitut som ett led i repor hör hit"</t>
        </is>
      </c>
    </row>
    <row r="8">
      <c r="A8" s="1" t="str">
        <f>HYPERLINK("https://iate.europa.eu/entry/result/3571517/all", "3571517")</f>
        <v>3571517</v>
      </c>
      <c r="B8" t="inlineStr">
        <is>
          <t>FINANCE;EDUCATION AND COMMUNICATIONS</t>
        </is>
      </c>
      <c r="C8" t="inlineStr">
        <is>
          <t>FINANCE|financial institutions and credit;EDUCATION AND COMMUNICATIONS|information technology and data processing</t>
        </is>
      </c>
      <c r="D8" t="inlineStr">
        <is>
          <t/>
        </is>
      </c>
      <c r="E8" t="inlineStr">
        <is>
          <t/>
        </is>
      </c>
      <c r="F8" t="inlineStr">
        <is>
          <t/>
        </is>
      </c>
      <c r="G8" t="inlineStr">
        <is>
          <t/>
        </is>
      </c>
      <c r="H8" t="inlineStr">
        <is>
          <t/>
        </is>
      </c>
      <c r="I8" t="inlineStr">
        <is>
          <t/>
        </is>
      </c>
      <c r="J8" t="inlineStr">
        <is>
          <t/>
        </is>
      </c>
      <c r="K8" t="inlineStr">
        <is>
          <t/>
        </is>
      </c>
      <c r="L8" t="inlineStr">
        <is>
          <t/>
        </is>
      </c>
      <c r="M8" t="inlineStr">
        <is>
          <t/>
        </is>
      </c>
      <c r="N8" t="inlineStr">
        <is>
          <t/>
        </is>
      </c>
      <c r="O8" t="inlineStr">
        <is>
          <t/>
        </is>
      </c>
      <c r="P8" t="inlineStr">
        <is>
          <t/>
        </is>
      </c>
      <c r="Q8" t="inlineStr">
        <is>
          <t/>
        </is>
      </c>
      <c r="R8" t="inlineStr">
        <is>
          <t/>
        </is>
      </c>
      <c r="S8" t="inlineStr">
        <is>
          <t>information and communication technology risk|ICT risk|ICT-risk, ICT risk, Information and communication technology risk</t>
        </is>
      </c>
      <c r="T8" t="inlineStr">
        <is>
          <t>3|3|1</t>
        </is>
      </c>
      <c r="U8" t="inlineStr">
        <is>
          <t>||</t>
        </is>
      </c>
      <c r="V8" t="inlineStr">
        <is>
          <t/>
        </is>
      </c>
      <c r="W8" t="inlineStr">
        <is>
          <t/>
        </is>
      </c>
      <c r="X8" t="inlineStr">
        <is>
          <t/>
        </is>
      </c>
      <c r="Y8" t="inlineStr">
        <is>
          <t/>
        </is>
      </c>
      <c r="Z8" t="inlineStr">
        <is>
          <t/>
        </is>
      </c>
      <c r="AA8" t="inlineStr">
        <is>
          <t/>
        </is>
      </c>
      <c r="AB8" t="inlineStr">
        <is>
          <t/>
        </is>
      </c>
      <c r="AC8" t="inlineStr">
        <is>
          <t/>
        </is>
      </c>
      <c r="AD8" t="inlineStr">
        <is>
          <t/>
        </is>
      </c>
      <c r="AE8" t="inlineStr">
        <is>
          <t/>
        </is>
      </c>
      <c r="AF8" t="inlineStr">
        <is>
          <t/>
        </is>
      </c>
      <c r="AG8" t="inlineStr">
        <is>
          <t/>
        </is>
      </c>
      <c r="AH8" t="inlineStr">
        <is>
          <t>riosca teicneolaíochta faisnéise agus cumarsáide</t>
        </is>
      </c>
      <c r="AI8" t="inlineStr">
        <is>
          <t>3</t>
        </is>
      </c>
      <c r="AJ8" t="inlineStr">
        <is>
          <t/>
        </is>
      </c>
      <c r="AK8" t="inlineStr">
        <is>
          <t/>
        </is>
      </c>
      <c r="AL8" t="inlineStr">
        <is>
          <t/>
        </is>
      </c>
      <c r="AM8" t="inlineStr">
        <is>
          <t/>
        </is>
      </c>
      <c r="AN8" t="inlineStr">
        <is>
          <t/>
        </is>
      </c>
      <c r="AO8" t="inlineStr">
        <is>
          <t/>
        </is>
      </c>
      <c r="AP8" t="inlineStr">
        <is>
          <t/>
        </is>
      </c>
      <c r="AQ8" t="inlineStr">
        <is>
          <t/>
        </is>
      </c>
      <c r="AR8" t="inlineStr">
        <is>
          <t/>
        </is>
      </c>
      <c r="AS8" t="inlineStr">
        <is>
          <t/>
        </is>
      </c>
      <c r="AT8" t="inlineStr">
        <is>
          <t>IRT rizika|informacinių ir ryšių technologijų rizika</t>
        </is>
      </c>
      <c r="AU8" t="inlineStr">
        <is>
          <t>3|3</t>
        </is>
      </c>
      <c r="AV8" t="inlineStr">
        <is>
          <t>|</t>
        </is>
      </c>
      <c r="AW8" t="inlineStr">
        <is>
          <t/>
        </is>
      </c>
      <c r="AX8" t="inlineStr">
        <is>
          <t/>
        </is>
      </c>
      <c r="AY8" t="inlineStr">
        <is>
          <t/>
        </is>
      </c>
      <c r="AZ8" t="inlineStr">
        <is>
          <t/>
        </is>
      </c>
      <c r="BA8" t="inlineStr">
        <is>
          <t/>
        </is>
      </c>
      <c r="BB8" t="inlineStr">
        <is>
          <t/>
        </is>
      </c>
      <c r="BC8" t="inlineStr">
        <is>
          <t/>
        </is>
      </c>
      <c r="BD8" t="inlineStr">
        <is>
          <t/>
        </is>
      </c>
      <c r="BE8" t="inlineStr">
        <is>
          <t/>
        </is>
      </c>
      <c r="BF8" t="inlineStr">
        <is>
          <t>ryzyko ICT|ryzyko związane z technologiami informacyjno-komunikacyjnymi</t>
        </is>
      </c>
      <c r="BG8" t="inlineStr">
        <is>
          <t>3|3</t>
        </is>
      </c>
      <c r="BH8" t="inlineStr">
        <is>
          <t>|</t>
        </is>
      </c>
      <c r="BI8" t="inlineStr">
        <is>
          <t>risco associado às TIC|risco no domínio das TIC</t>
        </is>
      </c>
      <c r="BJ8" t="inlineStr">
        <is>
          <t>2|2</t>
        </is>
      </c>
      <c r="BK8" t="inlineStr">
        <is>
          <t>|proposed</t>
        </is>
      </c>
      <c r="BL8" t="inlineStr">
        <is>
          <t/>
        </is>
      </c>
      <c r="BM8" t="inlineStr">
        <is>
          <t/>
        </is>
      </c>
      <c r="BN8" t="inlineStr">
        <is>
          <t/>
        </is>
      </c>
      <c r="BO8" t="inlineStr">
        <is>
          <t/>
        </is>
      </c>
      <c r="BP8" t="inlineStr">
        <is>
          <t/>
        </is>
      </c>
      <c r="BQ8" t="inlineStr">
        <is>
          <t/>
        </is>
      </c>
      <c r="BR8" t="inlineStr">
        <is>
          <t/>
        </is>
      </c>
      <c r="BS8" t="inlineStr">
        <is>
          <t/>
        </is>
      </c>
      <c r="BT8" t="inlineStr">
        <is>
          <t/>
        </is>
      </c>
      <c r="BU8" t="inlineStr">
        <is>
          <t>IKT-risk</t>
        </is>
      </c>
      <c r="BV8" t="inlineStr">
        <is>
          <t>3</t>
        </is>
      </c>
      <c r="BW8" t="inlineStr">
        <is>
          <t/>
        </is>
      </c>
      <c r="BX8" t="inlineStr">
        <is>
          <t/>
        </is>
      </c>
      <c r="BY8" t="inlineStr">
        <is>
          <t/>
        </is>
      </c>
      <c r="BZ8" t="inlineStr">
        <is>
          <t/>
        </is>
      </c>
      <c r="CA8" t="inlineStr">
        <is>
          <t/>
        </is>
      </c>
      <c r="CB8" t="inlineStr">
        <is>
          <t/>
        </is>
      </c>
      <c r="CC8" t="inlineStr">
        <is>
          <t>risk of loss due to breach of
confidentiality, failure of integrity of systems and data, inappropriateness or unavailability of
systems and data, or inability to change IT within a reasonable time and costs when the
environment or business requirements change (i.e. agility)</t>
        </is>
      </c>
      <c r="CD8" t="inlineStr">
        <is>
          <t/>
        </is>
      </c>
      <c r="CE8" t="inlineStr">
        <is>
          <t/>
        </is>
      </c>
      <c r="CF8" t="inlineStr">
        <is>
          <t/>
        </is>
      </c>
      <c r="CG8" t="inlineStr">
        <is>
          <t/>
        </is>
      </c>
      <c r="CH8" t="inlineStr">
        <is>
          <t/>
        </is>
      </c>
      <c r="CI8" t="inlineStr">
        <is>
          <t/>
        </is>
      </c>
      <c r="CJ8" t="inlineStr">
        <is>
          <t/>
        </is>
      </c>
      <c r="CK8" t="inlineStr">
        <is>
          <t/>
        </is>
      </c>
      <c r="CL8" t="inlineStr">
        <is>
          <t/>
        </is>
      </c>
      <c r="CM8" t="inlineStr">
        <is>
          <t/>
        </is>
      </c>
      <c r="CN8" t="inlineStr">
        <is>
          <t/>
        </is>
      </c>
      <c r="CO8" t="inlineStr">
        <is>
          <t/>
        </is>
      </c>
      <c r="CP8" t="inlineStr">
        <is>
          <t/>
        </is>
      </c>
      <c r="CQ8" t="inlineStr">
        <is>
          <t/>
        </is>
      </c>
      <c r="CR8" t="inlineStr">
        <is>
          <t/>
        </is>
      </c>
      <c r="CS8" t="inlineStr">
        <is>
          <t/>
        </is>
      </c>
      <c r="CT8" t="inlineStr">
        <is>
          <t/>
        </is>
      </c>
      <c r="CU8" t="inlineStr">
        <is>
          <t>aktuell eller framtida risk att det uppstår förluster därför att maskin- ochprogramvara som ingår i den tekniska infrastrukturen är olämplig eller inte fungerar, vilketkan äventyra tillgängligheten, integriteten, åtkomligheten och säkerheten för infrastrukturoch data</t>
        </is>
      </c>
    </row>
    <row r="9">
      <c r="A9" s="1" t="str">
        <f>HYPERLINK("https://iate.europa.eu/entry/result/1125941/all", "1125941")</f>
        <v>1125941</v>
      </c>
      <c r="B9" t="inlineStr">
        <is>
          <t>FINANCE</t>
        </is>
      </c>
      <c r="C9" t="inlineStr">
        <is>
          <t>FINANCE|financial institutions and credit;FINANCE</t>
        </is>
      </c>
      <c r="D9" t="inlineStr">
        <is>
          <t>обезпечение</t>
        </is>
      </c>
      <c r="E9" t="inlineStr">
        <is>
          <t>3</t>
        </is>
      </c>
      <c r="F9" t="inlineStr">
        <is>
          <t/>
        </is>
      </c>
      <c r="G9" t="inlineStr">
        <is>
          <t/>
        </is>
      </c>
      <c r="H9" t="inlineStr">
        <is>
          <t/>
        </is>
      </c>
      <c r="I9" t="inlineStr">
        <is>
          <t/>
        </is>
      </c>
      <c r="J9" t="inlineStr">
        <is>
          <t>sikkerhed</t>
        </is>
      </c>
      <c r="K9" t="inlineStr">
        <is>
          <t>1</t>
        </is>
      </c>
      <c r="L9" t="inlineStr">
        <is>
          <t/>
        </is>
      </c>
      <c r="M9" t="inlineStr">
        <is>
          <t>Sicherheit</t>
        </is>
      </c>
      <c r="N9" t="inlineStr">
        <is>
          <t>3</t>
        </is>
      </c>
      <c r="O9" t="inlineStr">
        <is>
          <t/>
        </is>
      </c>
      <c r="P9" t="inlineStr">
        <is>
          <t>ασφάλεια</t>
        </is>
      </c>
      <c r="Q9" t="inlineStr">
        <is>
          <t>3</t>
        </is>
      </c>
      <c r="R9" t="inlineStr">
        <is>
          <t/>
        </is>
      </c>
      <c r="S9" t="inlineStr">
        <is>
          <t>collateral</t>
        </is>
      </c>
      <c r="T9" t="inlineStr">
        <is>
          <t>3</t>
        </is>
      </c>
      <c r="U9" t="inlineStr">
        <is>
          <t/>
        </is>
      </c>
      <c r="V9" t="inlineStr">
        <is>
          <t>garantía</t>
        </is>
      </c>
      <c r="W9" t="inlineStr">
        <is>
          <t>1</t>
        </is>
      </c>
      <c r="X9" t="inlineStr">
        <is>
          <t/>
        </is>
      </c>
      <c r="Y9" t="inlineStr">
        <is>
          <t/>
        </is>
      </c>
      <c r="Z9" t="inlineStr">
        <is>
          <t/>
        </is>
      </c>
      <c r="AA9" t="inlineStr">
        <is>
          <t/>
        </is>
      </c>
      <c r="AB9" t="inlineStr">
        <is>
          <t>vakuus</t>
        </is>
      </c>
      <c r="AC9" t="inlineStr">
        <is>
          <t>3</t>
        </is>
      </c>
      <c r="AD9" t="inlineStr">
        <is>
          <t/>
        </is>
      </c>
      <c r="AE9" t="inlineStr">
        <is>
          <t>sûreté|garantie</t>
        </is>
      </c>
      <c r="AF9" t="inlineStr">
        <is>
          <t>1|3</t>
        </is>
      </c>
      <c r="AG9" t="inlineStr">
        <is>
          <t>|</t>
        </is>
      </c>
      <c r="AH9" t="inlineStr">
        <is>
          <t>comhthaobhacht</t>
        </is>
      </c>
      <c r="AI9" t="inlineStr">
        <is>
          <t>3</t>
        </is>
      </c>
      <c r="AJ9" t="inlineStr">
        <is>
          <t/>
        </is>
      </c>
      <c r="AK9" t="inlineStr">
        <is>
          <t/>
        </is>
      </c>
      <c r="AL9" t="inlineStr">
        <is>
          <t/>
        </is>
      </c>
      <c r="AM9" t="inlineStr">
        <is>
          <t/>
        </is>
      </c>
      <c r="AN9" t="inlineStr">
        <is>
          <t>biztosíték</t>
        </is>
      </c>
      <c r="AO9" t="inlineStr">
        <is>
          <t>3</t>
        </is>
      </c>
      <c r="AP9" t="inlineStr">
        <is>
          <t/>
        </is>
      </c>
      <c r="AQ9" t="inlineStr">
        <is>
          <t>garanzia</t>
        </is>
      </c>
      <c r="AR9" t="inlineStr">
        <is>
          <t>1</t>
        </is>
      </c>
      <c r="AS9" t="inlineStr">
        <is>
          <t/>
        </is>
      </c>
      <c r="AT9" t="inlineStr">
        <is>
          <t>užstatas|užtikrinimo priemonė</t>
        </is>
      </c>
      <c r="AU9" t="inlineStr">
        <is>
          <t>3|3</t>
        </is>
      </c>
      <c r="AV9" t="inlineStr">
        <is>
          <t>|</t>
        </is>
      </c>
      <c r="AW9" t="inlineStr">
        <is>
          <t>nodrošinājums</t>
        </is>
      </c>
      <c r="AX9" t="inlineStr">
        <is>
          <t>3</t>
        </is>
      </c>
      <c r="AY9" t="inlineStr">
        <is>
          <t/>
        </is>
      </c>
      <c r="AZ9" t="inlineStr">
        <is>
          <t/>
        </is>
      </c>
      <c r="BA9" t="inlineStr">
        <is>
          <t/>
        </is>
      </c>
      <c r="BB9" t="inlineStr">
        <is>
          <t/>
        </is>
      </c>
      <c r="BC9" t="inlineStr">
        <is>
          <t>onderpand</t>
        </is>
      </c>
      <c r="BD9" t="inlineStr">
        <is>
          <t>3</t>
        </is>
      </c>
      <c r="BE9" t="inlineStr">
        <is>
          <t/>
        </is>
      </c>
      <c r="BF9" t="inlineStr">
        <is>
          <t/>
        </is>
      </c>
      <c r="BG9" t="inlineStr">
        <is>
          <t/>
        </is>
      </c>
      <c r="BH9" t="inlineStr">
        <is>
          <t/>
        </is>
      </c>
      <c r="BI9" t="inlineStr">
        <is>
          <t>garantia</t>
        </is>
      </c>
      <c r="BJ9" t="inlineStr">
        <is>
          <t>1</t>
        </is>
      </c>
      <c r="BK9" t="inlineStr">
        <is>
          <t/>
        </is>
      </c>
      <c r="BL9" t="inlineStr">
        <is>
          <t>garanție</t>
        </is>
      </c>
      <c r="BM9" t="inlineStr">
        <is>
          <t>3</t>
        </is>
      </c>
      <c r="BN9" t="inlineStr">
        <is>
          <t/>
        </is>
      </c>
      <c r="BO9" t="inlineStr">
        <is>
          <t>kolaterál</t>
        </is>
      </c>
      <c r="BP9" t="inlineStr">
        <is>
          <t>3</t>
        </is>
      </c>
      <c r="BQ9" t="inlineStr">
        <is>
          <t/>
        </is>
      </c>
      <c r="BR9" t="inlineStr">
        <is>
          <t>zavarovanje</t>
        </is>
      </c>
      <c r="BS9" t="inlineStr">
        <is>
          <t>3</t>
        </is>
      </c>
      <c r="BT9" t="inlineStr">
        <is>
          <t/>
        </is>
      </c>
      <c r="BU9" t="inlineStr">
        <is>
          <t>säkerhet</t>
        </is>
      </c>
      <c r="BV9" t="inlineStr">
        <is>
          <t>3</t>
        </is>
      </c>
      <c r="BW9" t="inlineStr">
        <is>
          <t/>
        </is>
      </c>
      <c r="BX9" t="inlineStr">
        <is>
          <t>парични вземания, финансови инструменти и вземания по кредити, които се използват за гарантиране изпълнението на финансови задължения</t>
        </is>
      </c>
      <c r="BY9" t="inlineStr">
        <is>
          <t/>
        </is>
      </c>
      <c r="BZ9" t="inlineStr">
        <is>
          <t/>
        </is>
      </c>
      <c r="CA9" t="inlineStr">
        <is>
          <t>verpfändeter Vermögenswert zur Besicherung von kurzfristigen Liquiditätskrediten, die Geschäftspartner von Zentralbanken erhalten, sowie Vermögenswerte, die die Zentralbanken von Geschäftspartnern im Zuge von Pensionsgeschäften ankaufen</t>
        </is>
      </c>
      <c r="CB9" t="inlineStr">
        <is>
          <t/>
        </is>
      </c>
      <c r="CC9" t="inlineStr">
        <is>
          <t>assets pledged (e.g. by credit institutions with central banks) as a guarantee for the repayment of loans, as well as assets sold (e.g. to central banks bycredit institutions) as part of repurchase agreements.</t>
        </is>
      </c>
      <c r="CD9" t="inlineStr">
        <is>
          <t/>
        </is>
      </c>
      <c r="CE9" t="inlineStr">
        <is>
          <t/>
        </is>
      </c>
      <c r="CF9" t="inlineStr">
        <is>
          <t/>
        </is>
      </c>
      <c r="CG9" t="inlineStr">
        <is>
          <t>actif remis en garantie du remboursement des concours à court terme que les établissements de crédit reçoivent de la banque centrale, ou actif cédé par les établissements de crédit à la banque centrale dans le cadre d'opérations de pensions livrées</t>
        </is>
      </c>
      <c r="CH9" t="inlineStr">
        <is>
          <t/>
        </is>
      </c>
      <c r="CI9" t="inlineStr">
        <is>
          <t/>
        </is>
      </c>
      <c r="CJ9" t="inlineStr">
        <is>
          <t>A hitel/kölcsön visszafizetésének fedezete a bank számára abban az esetben, ha az adós nem vagy nem megfelelően teljesíti a hitel/kölcsönszerződésben meghatározott kötelezettségeit, elsősorban a fizetési (törlesztési) kötelezettségét.</t>
        </is>
      </c>
      <c r="CK9" t="inlineStr">
        <is>
          <t/>
        </is>
      </c>
      <c r="CL9" t="inlineStr">
        <is>
          <t/>
        </is>
      </c>
      <c r="CM9" t="inlineStr">
        <is>
          <t>aktīvi (obligācijas vai citi tirgū apgrozībā esošie īstermiņa vērtspapīri), ko centrālās bankas par izsniegtajiem aizdevumiem pieprasa no kredītiestādēm</t>
        </is>
      </c>
      <c r="CN9" t="inlineStr">
        <is>
          <t/>
        </is>
      </c>
      <c r="CO9" t="inlineStr">
        <is>
          <t>zekerheid in de vorm van geld, goederen of rechten</t>
        </is>
      </c>
      <c r="CP9" t="inlineStr">
        <is>
          <t/>
        </is>
      </c>
      <c r="CQ9" t="inlineStr">
        <is>
          <t/>
        </is>
      </c>
      <c r="CR9" t="inlineStr">
        <is>
          <t/>
        </is>
      </c>
      <c r="CS9" t="inlineStr">
        <is>
          <t>aktíva dané do zálohy pri prijatí úveru alebo pri transakciách s cennými papiermi</t>
        </is>
      </c>
      <c r="CT9" t="inlineStr">
        <is>
          <t/>
        </is>
      </c>
      <c r="CU9" t="inlineStr">
        <is>
          <t/>
        </is>
      </c>
    </row>
    <row r="10">
      <c r="A10" s="1" t="str">
        <f>HYPERLINK("https://iate.europa.eu/entry/result/1556855/all", "1556855")</f>
        <v>1556855</v>
      </c>
      <c r="B10" t="inlineStr">
        <is>
          <t>FINANCE</t>
        </is>
      </c>
      <c r="C10" t="inlineStr">
        <is>
          <t>FINANCE|financial institutions and credit|banking;FINANCE|free movement of capital|financial market</t>
        </is>
      </c>
      <c r="D10" t="inlineStr">
        <is>
          <t>получател</t>
        </is>
      </c>
      <c r="E10" t="inlineStr">
        <is>
          <t>3</t>
        </is>
      </c>
      <c r="F10" t="inlineStr">
        <is>
          <t/>
        </is>
      </c>
      <c r="G10" t="inlineStr">
        <is>
          <t>příjemce</t>
        </is>
      </c>
      <c r="H10" t="inlineStr">
        <is>
          <t>3</t>
        </is>
      </c>
      <c r="I10" t="inlineStr">
        <is>
          <t/>
        </is>
      </c>
      <c r="J10" t="inlineStr">
        <is>
          <t>betalingsmodtager|remittent|beneficiant|modtager</t>
        </is>
      </c>
      <c r="K10" t="inlineStr">
        <is>
          <t>3|3|3|3</t>
        </is>
      </c>
      <c r="L10" t="inlineStr">
        <is>
          <t>|||</t>
        </is>
      </c>
      <c r="M10" t="inlineStr">
        <is>
          <t>Zahlungsempfänger|Begünstigter</t>
        </is>
      </c>
      <c r="N10" t="inlineStr">
        <is>
          <t>3|3</t>
        </is>
      </c>
      <c r="O10" t="inlineStr">
        <is>
          <t>|</t>
        </is>
      </c>
      <c r="P10" t="inlineStr">
        <is>
          <t>δικαιούχος πληρωμής</t>
        </is>
      </c>
      <c r="Q10" t="inlineStr">
        <is>
          <t>3</t>
        </is>
      </c>
      <c r="R10" t="inlineStr">
        <is>
          <t/>
        </is>
      </c>
      <c r="S10" t="inlineStr">
        <is>
          <t>payee|beneficiary</t>
        </is>
      </c>
      <c r="T10" t="inlineStr">
        <is>
          <t>3|3</t>
        </is>
      </c>
      <c r="U10" t="inlineStr">
        <is>
          <t>|</t>
        </is>
      </c>
      <c r="V10" t="inlineStr">
        <is>
          <t>perceptor|beneficiario</t>
        </is>
      </c>
      <c r="W10" t="inlineStr">
        <is>
          <t>2|3</t>
        </is>
      </c>
      <c r="X10" t="inlineStr">
        <is>
          <t>|</t>
        </is>
      </c>
      <c r="Y10" t="inlineStr">
        <is>
          <t>makse saaja</t>
        </is>
      </c>
      <c r="Z10" t="inlineStr">
        <is>
          <t>3</t>
        </is>
      </c>
      <c r="AA10" t="inlineStr">
        <is>
          <t/>
        </is>
      </c>
      <c r="AB10" t="inlineStr">
        <is>
          <t>maksunsaaja</t>
        </is>
      </c>
      <c r="AC10" t="inlineStr">
        <is>
          <t>3</t>
        </is>
      </c>
      <c r="AD10" t="inlineStr">
        <is>
          <t/>
        </is>
      </c>
      <c r="AE10" t="inlineStr">
        <is>
          <t>bénéficiaire|créancier</t>
        </is>
      </c>
      <c r="AF10" t="inlineStr">
        <is>
          <t>3|3</t>
        </is>
      </c>
      <c r="AG10" t="inlineStr">
        <is>
          <t>|</t>
        </is>
      </c>
      <c r="AH10" t="inlineStr">
        <is>
          <t>tairbhí|íocaí</t>
        </is>
      </c>
      <c r="AI10" t="inlineStr">
        <is>
          <t>3|3</t>
        </is>
      </c>
      <c r="AJ10" t="inlineStr">
        <is>
          <t>|</t>
        </is>
      </c>
      <c r="AK10" t="inlineStr">
        <is>
          <t>primatelj plaćanja</t>
        </is>
      </c>
      <c r="AL10" t="inlineStr">
        <is>
          <t>3</t>
        </is>
      </c>
      <c r="AM10" t="inlineStr">
        <is>
          <t/>
        </is>
      </c>
      <c r="AN10" t="inlineStr">
        <is>
          <t>kedvezményezett</t>
        </is>
      </c>
      <c r="AO10" t="inlineStr">
        <is>
          <t>4</t>
        </is>
      </c>
      <c r="AP10" t="inlineStr">
        <is>
          <t/>
        </is>
      </c>
      <c r="AQ10" t="inlineStr">
        <is>
          <t>beneficiario</t>
        </is>
      </c>
      <c r="AR10" t="inlineStr">
        <is>
          <t>3</t>
        </is>
      </c>
      <c r="AS10" t="inlineStr">
        <is>
          <t/>
        </is>
      </c>
      <c r="AT10" t="inlineStr">
        <is>
          <t>gavėjas</t>
        </is>
      </c>
      <c r="AU10" t="inlineStr">
        <is>
          <t>4</t>
        </is>
      </c>
      <c r="AV10" t="inlineStr">
        <is>
          <t/>
        </is>
      </c>
      <c r="AW10" t="inlineStr">
        <is>
          <t>maksājuma saņēmējs</t>
        </is>
      </c>
      <c r="AX10" t="inlineStr">
        <is>
          <t>3</t>
        </is>
      </c>
      <c r="AY10" t="inlineStr">
        <is>
          <t/>
        </is>
      </c>
      <c r="AZ10" t="inlineStr">
        <is>
          <t>payee|prenditur|benefiċjarju</t>
        </is>
      </c>
      <c r="BA10" t="inlineStr">
        <is>
          <t>0|3|3</t>
        </is>
      </c>
      <c r="BB10" t="inlineStr">
        <is>
          <t>||</t>
        </is>
      </c>
      <c r="BC10" t="inlineStr">
        <is>
          <t>begunstigde|ontvanger</t>
        </is>
      </c>
      <c r="BD10" t="inlineStr">
        <is>
          <t>3|3</t>
        </is>
      </c>
      <c r="BE10" t="inlineStr">
        <is>
          <t>|</t>
        </is>
      </c>
      <c r="BF10" t="inlineStr">
        <is>
          <t>odbiorca płatności|odbiorca</t>
        </is>
      </c>
      <c r="BG10" t="inlineStr">
        <is>
          <t>3|3</t>
        </is>
      </c>
      <c r="BH10" t="inlineStr">
        <is>
          <t>|</t>
        </is>
      </c>
      <c r="BI10" t="inlineStr">
        <is>
          <t>beneficiário</t>
        </is>
      </c>
      <c r="BJ10" t="inlineStr">
        <is>
          <t>3</t>
        </is>
      </c>
      <c r="BK10" t="inlineStr">
        <is>
          <t/>
        </is>
      </c>
      <c r="BL10" t="inlineStr">
        <is>
          <t>beneficiar al plății|beneficiar</t>
        </is>
      </c>
      <c r="BM10" t="inlineStr">
        <is>
          <t>3|3</t>
        </is>
      </c>
      <c r="BN10" t="inlineStr">
        <is>
          <t>|</t>
        </is>
      </c>
      <c r="BO10" t="inlineStr">
        <is>
          <t>príjemca platby|príjemca</t>
        </is>
      </c>
      <c r="BP10" t="inlineStr">
        <is>
          <t>3|3</t>
        </is>
      </c>
      <c r="BQ10" t="inlineStr">
        <is>
          <t>|</t>
        </is>
      </c>
      <c r="BR10" t="inlineStr">
        <is>
          <t>prejemnik plačila|upravičenec</t>
        </is>
      </c>
      <c r="BS10" t="inlineStr">
        <is>
          <t>3|3</t>
        </is>
      </c>
      <c r="BT10" t="inlineStr">
        <is>
          <t>|</t>
        </is>
      </c>
      <c r="BU10" t="inlineStr">
        <is>
          <t>betalningsmottagare</t>
        </is>
      </c>
      <c r="BV10" t="inlineStr">
        <is>
          <t>3</t>
        </is>
      </c>
      <c r="BW10" t="inlineStr">
        <is>
          <t/>
        </is>
      </c>
      <c r="BX10" t="inlineStr">
        <is>
          <t>физическо или юридическо лице, титуляр на платежна сметка, което е определено като краен получател на средствата, предмет на платежна операция</t>
        </is>
      </c>
      <c r="BY10" t="inlineStr">
        <is>
          <t>fyzická nebo právnická osoba, která je majitelem platebního účtu a která je zamýšleným příjemcem peněžních prostředků, jež jsou předmětem platební transakce</t>
        </is>
      </c>
      <c r="BZ10" t="inlineStr">
        <is>
          <t>fysisk eller juridisk person, der er indehaver af en betalingskonto, og som er den tiltænkte modtager af midler, der indgår i en betalingstransaktion</t>
        </is>
      </c>
      <c r="CA10" t="inlineStr">
        <is>
          <t>natürliche oder juristische Person, die Inhaber eines Zahlungskontos ist und die den bei einem Zahlungsvorgang transferierten Geldbetrag als Empfänger erhalten soll</t>
        </is>
      </c>
      <c r="CB10" t="inlineStr">
        <is>
          <t>συμμετέχων στο TARGET2 του οποίου ο λογαριασμός ΜΠ πιστώνεται συνεπεία του διακανονισμού εντολής πληρωμής</t>
        </is>
      </c>
      <c r="CC10" t="inlineStr">
        <is>
          <t>natural or legal person who holds a payment account and who is the intended recipient of funds which have been the subject of a payment transaction</t>
        </is>
      </c>
      <c r="CD10" t="inlineStr">
        <is>
          <t>Persona física o jurídica titular de una cuenta de pago que es el destinatario previsto de los fondos que hayan sido objeto de una operación de pago.</t>
        </is>
      </c>
      <c r="CE10" t="inlineStr">
        <is>
          <t>füüsiline või juriidiline isik, kellel on maksekonto ja kes on maksetehinguga ette nähtud ülekantava raha saaja</t>
        </is>
      </c>
      <c r="CF10" t="inlineStr">
        <is>
          <t>luonnollinen henkilö tai oikeushenkilö, joka on maksutilin haltija ja joka on maksutapahtuman kohteena olevien varojen aiottu vastanottaja</t>
        </is>
      </c>
      <c r="CG10" t="inlineStr">
        <is>
          <t>personne physique ou morale qui est titulaire d'un compte de paiement et qui est le destinataire prévu de fonds ayant fait l'objet d'une opération de paiement</t>
        </is>
      </c>
      <c r="CH10" t="inlineStr">
        <is>
          <t>duine
 nádúrtha nó duine dlítheanach ar leis cuntas íocaíochta agus a bheartaítear
 mar fhaighteoir cistí is ábhar d’idirbheart íocaíochta</t>
        </is>
      </c>
      <c r="CI10" t="inlineStr">
        <is>
          <t>fizička ili pravna osoba koja ima račun za plaćanje i za koju su namijenjena novčana sredstva koja su predmet platne transakcije</t>
        </is>
      </c>
      <c r="CJ10" t="inlineStr">
        <is>
          <t>az a természetes vagy jogi személy, aki vagy amely egy fizetési számla tulajdonosa és valamilyen fizetési művelet tárgyát képező pénzeszközök szándékolt jogosultja</t>
        </is>
      </c>
      <c r="CK10" t="inlineStr">
        <is>
          <t>persona fisica o giuridica detentrice di un conto di pagamento e che è il destinatario previsto dei fondi che sono stati oggetto di un'operazione di pagamento</t>
        </is>
      </c>
      <c r="CL10" t="inlineStr">
        <is>
          <t>fizinis arba juridinis asmuo, kuris mokėjimo nurodyme yra numatytas kaip mokėjimo operacijos lėšų gavėjas</t>
        </is>
      </c>
      <c r="CM10" t="inlineStr">
        <is>
          <t>fiziska vai juridiska persona, kas ir maksājumu konta turētāja un kas ir ar maksājuma darījumu pārvedamo līdzekļu iecerētā saņēmēja</t>
        </is>
      </c>
      <c r="CN10" t="inlineStr">
        <is>
          <t>persuna fiżika jew ġuridika li jkollha kont tal-pagament u li tkun ir-reċipjent intiż tal-fondi li kienu s-suġġett ta' tranżazzjoni ta’ pagament</t>
        </is>
      </c>
      <c r="CO10" t="inlineStr">
        <is>
          <t>natuurlijke persoon of rechtspersoon die een betaalrekening heeft en die de beoogde ontvanger is van de geldmiddelen waarop een betalingstransactie betrekking heeft</t>
        </is>
      </c>
      <c r="CP10" t="inlineStr">
        <is>
          <t>osoba fizyczna, osoba prawna oraz jednostka organizacyjna niebędąca osobą prawną, której ustawa przyznaje zdolność prawną, będąca odbiorcą środków pieniężnych stanowiących przedmiot transakcji płatniczej</t>
        </is>
      </c>
      <c r="CQ10" t="inlineStr">
        <is>
          <t>Pessoa singular ou coletiva que detém uma conta de pagamento e é a destinatária prevista dos fundos objeto de uma operação de pagamento.</t>
        </is>
      </c>
      <c r="CR10" t="inlineStr">
        <is>
          <t>persoană fizică
sau juridică care deține un cont de plăți și care este destinatarul vizat al
fondurilor care au făcut obiectul unei operațiuni de plată</t>
        </is>
      </c>
      <c r="CS10" t="inlineStr">
        <is>
          <t>fyzická alebo právnická osoba, ktorá má platobný účet a je zamýšľaným príjemcom finančných prostriedkov, ktoré sú predmetom platobnej operácie</t>
        </is>
      </c>
      <c r="CT10" t="inlineStr">
        <is>
          <t>fizična ali pravna oseba, ki ima odprt plačilni račun in ki je predvideni prejemnik sredstev, ki so bila predmet plačilne transakcije</t>
        </is>
      </c>
      <c r="CU10" t="inlineStr">
        <is>
          <t>en fysisk eller juridisk person som är innehavare av ett betalkonto och som är den avsedda mottagaren av medel som har omfattats av en betalningstransaktion</t>
        </is>
      </c>
    </row>
    <row r="11">
      <c r="A11" s="1" t="str">
        <f>HYPERLINK("https://iate.europa.eu/entry/result/906941/all", "906941")</f>
        <v>906941</v>
      </c>
      <c r="B11" t="inlineStr">
        <is>
          <t>FINANCE</t>
        </is>
      </c>
      <c r="C11" t="inlineStr">
        <is>
          <t>FINANCE|monetary economics|Economic and Monetary Union|European System of Central Banks|Eurosystem;FINANCE|monetary economics|monetary policy|central bank;FINANCE|free movement of capital|financial market</t>
        </is>
      </c>
      <c r="D11" t="inlineStr">
        <is>
          <t>централен депозитар на ценни книжа|ЦДЦК</t>
        </is>
      </c>
      <c r="E11" t="inlineStr">
        <is>
          <t>4|3</t>
        </is>
      </c>
      <c r="F11" t="inlineStr">
        <is>
          <t>|</t>
        </is>
      </c>
      <c r="G11" t="inlineStr">
        <is>
          <t>centrální depozitář cenných papírů|centrální depozitář</t>
        </is>
      </c>
      <c r="H11" t="inlineStr">
        <is>
          <t>3|3</t>
        </is>
      </c>
      <c r="I11" t="inlineStr">
        <is>
          <t>|</t>
        </is>
      </c>
      <c r="J11" t="inlineStr">
        <is>
          <t>værdipapircentral</t>
        </is>
      </c>
      <c r="K11" t="inlineStr">
        <is>
          <t>4</t>
        </is>
      </c>
      <c r="L11" t="inlineStr">
        <is>
          <t/>
        </is>
      </c>
      <c r="M11" t="inlineStr">
        <is>
          <t>Zentralverwahrer|zentrale Wertpapierverwahrstelle</t>
        </is>
      </c>
      <c r="N11" t="inlineStr">
        <is>
          <t>4|4</t>
        </is>
      </c>
      <c r="O11" t="inlineStr">
        <is>
          <t>|</t>
        </is>
      </c>
      <c r="P11" t="inlineStr">
        <is>
          <t>Κεντρική Αποθετήριο Αξιών|κεντρικό αποθετήριο τίτλων|Κεντρικό Αποθετήριο Τίτλων|KAT|ΚΑΑ</t>
        </is>
      </c>
      <c r="Q11" t="inlineStr">
        <is>
          <t>3|3|3|3|3</t>
        </is>
      </c>
      <c r="R11" t="inlineStr">
        <is>
          <t>||||</t>
        </is>
      </c>
      <c r="S11" t="inlineStr">
        <is>
          <t>central securities depository|CSD</t>
        </is>
      </c>
      <c r="T11" t="inlineStr">
        <is>
          <t>3|3</t>
        </is>
      </c>
      <c r="U11" t="inlineStr">
        <is>
          <t>|</t>
        </is>
      </c>
      <c r="V11" t="inlineStr">
        <is>
          <t>depositario central de valores|CDV|central depositaria de valores|DCV</t>
        </is>
      </c>
      <c r="W11" t="inlineStr">
        <is>
          <t>4|2|3|3</t>
        </is>
      </c>
      <c r="X11" t="inlineStr">
        <is>
          <t>|||</t>
        </is>
      </c>
      <c r="Y11" t="inlineStr">
        <is>
          <t>CSD|väärtpaberite keskdepositoorium</t>
        </is>
      </c>
      <c r="Z11" t="inlineStr">
        <is>
          <t>2|3</t>
        </is>
      </c>
      <c r="AA11" t="inlineStr">
        <is>
          <t>|</t>
        </is>
      </c>
      <c r="AB11" t="inlineStr">
        <is>
          <t>arvopaperikeskus</t>
        </is>
      </c>
      <c r="AC11" t="inlineStr">
        <is>
          <t>3</t>
        </is>
      </c>
      <c r="AD11" t="inlineStr">
        <is>
          <t/>
        </is>
      </c>
      <c r="AE11" t="inlineStr">
        <is>
          <t>DCT|dépositaire central de titres</t>
        </is>
      </c>
      <c r="AF11" t="inlineStr">
        <is>
          <t>3|3</t>
        </is>
      </c>
      <c r="AG11" t="inlineStr">
        <is>
          <t>|</t>
        </is>
      </c>
      <c r="AH11" t="inlineStr">
        <is>
          <t>taisclann lárnach urrús|CSD</t>
        </is>
      </c>
      <c r="AI11" t="inlineStr">
        <is>
          <t>3|3</t>
        </is>
      </c>
      <c r="AJ11" t="inlineStr">
        <is>
          <t>|</t>
        </is>
      </c>
      <c r="AK11" t="inlineStr">
        <is>
          <t>središnji depozitorij vrijednosnih papira</t>
        </is>
      </c>
      <c r="AL11" t="inlineStr">
        <is>
          <t>3</t>
        </is>
      </c>
      <c r="AM11" t="inlineStr">
        <is>
          <t/>
        </is>
      </c>
      <c r="AN11" t="inlineStr">
        <is>
          <t>központi értéktár</t>
        </is>
      </c>
      <c r="AO11" t="inlineStr">
        <is>
          <t>4</t>
        </is>
      </c>
      <c r="AP11" t="inlineStr">
        <is>
          <t/>
        </is>
      </c>
      <c r="AQ11" t="inlineStr">
        <is>
          <t>depositario centrale di titoli|CSD|sistema di deposito accentrato|SDA</t>
        </is>
      </c>
      <c r="AR11" t="inlineStr">
        <is>
          <t>3|3|3|3</t>
        </is>
      </c>
      <c r="AS11" t="inlineStr">
        <is>
          <t>preferred|||</t>
        </is>
      </c>
      <c r="AT11" t="inlineStr">
        <is>
          <t>CVPD|centrinis vertybinių popierių depozitoriumas</t>
        </is>
      </c>
      <c r="AU11" t="inlineStr">
        <is>
          <t>3|3</t>
        </is>
      </c>
      <c r="AV11" t="inlineStr">
        <is>
          <t>|</t>
        </is>
      </c>
      <c r="AW11" t="inlineStr">
        <is>
          <t>centrālais vērtspapīru depozitārijs|CVD</t>
        </is>
      </c>
      <c r="AX11" t="inlineStr">
        <is>
          <t>3|3</t>
        </is>
      </c>
      <c r="AY11" t="inlineStr">
        <is>
          <t>|</t>
        </is>
      </c>
      <c r="AZ11" t="inlineStr">
        <is>
          <t>depożitorju ċentrali tat-titoli|CSD</t>
        </is>
      </c>
      <c r="BA11" t="inlineStr">
        <is>
          <t>3|3</t>
        </is>
      </c>
      <c r="BB11" t="inlineStr">
        <is>
          <t>|</t>
        </is>
      </c>
      <c r="BC11" t="inlineStr">
        <is>
          <t>CSD|centrale effectenbewaarinstelling|centraal effectenbewaarbedrijf</t>
        </is>
      </c>
      <c r="BD11" t="inlineStr">
        <is>
          <t>3|3|3</t>
        </is>
      </c>
      <c r="BE11" t="inlineStr">
        <is>
          <t>||</t>
        </is>
      </c>
      <c r="BF11" t="inlineStr">
        <is>
          <t>centralny depozyt papierów wartościowych|CDPW</t>
        </is>
      </c>
      <c r="BG11" t="inlineStr">
        <is>
          <t>3|3</t>
        </is>
      </c>
      <c r="BH11" t="inlineStr">
        <is>
          <t>|</t>
        </is>
      </c>
      <c r="BI11" t="inlineStr">
        <is>
          <t>CSD|central de valores mobiliários|central de depósito de títulos|CDT</t>
        </is>
      </c>
      <c r="BJ11" t="inlineStr">
        <is>
          <t>3|3|3|3</t>
        </is>
      </c>
      <c r="BK11" t="inlineStr">
        <is>
          <t>preferred|preferred||</t>
        </is>
      </c>
      <c r="BL11" t="inlineStr">
        <is>
          <t>depozitar central de titluri de valoare|depozitar central pentru instrumente financiare</t>
        </is>
      </c>
      <c r="BM11" t="inlineStr">
        <is>
          <t>3|2</t>
        </is>
      </c>
      <c r="BN11" t="inlineStr">
        <is>
          <t>|</t>
        </is>
      </c>
      <c r="BO11" t="inlineStr">
        <is>
          <t>CDCP|centrálny depozitár|centrálny depozitár cenných papierov</t>
        </is>
      </c>
      <c r="BP11" t="inlineStr">
        <is>
          <t>3|3|3</t>
        </is>
      </c>
      <c r="BQ11" t="inlineStr">
        <is>
          <t>||</t>
        </is>
      </c>
      <c r="BR11" t="inlineStr">
        <is>
          <t>centralna depotna družba</t>
        </is>
      </c>
      <c r="BS11" t="inlineStr">
        <is>
          <t>3</t>
        </is>
      </c>
      <c r="BT11" t="inlineStr">
        <is>
          <t/>
        </is>
      </c>
      <c r="BU11" t="inlineStr">
        <is>
          <t>värdepapperscentral|VPC</t>
        </is>
      </c>
      <c r="BV11" t="inlineStr">
        <is>
          <t>3|3</t>
        </is>
      </c>
      <c r="BW11" t="inlineStr">
        <is>
          <t>|</t>
        </is>
      </c>
      <c r="BX11" t="inlineStr">
        <is>
          <t>Oрганизация, която държи и администрира ценни книжа или други финансови активи, управлява сметките за емитиране и осигурява безналична обработка на транзакциите.</t>
        </is>
      </c>
      <c r="BY11" t="inlineStr">
        <is>
          <t>subjekt, který drží a spravuje cenné papíry nebo jiná finanční aktiva, vede emisní účty a umožňuje zpracování transakcí prostřednictvím zaknihování</t>
        </is>
      </c>
      <c r="BZ11" t="inlineStr">
        <is>
          <t/>
        </is>
      </c>
      <c r="CA11" t="inlineStr">
        <is>
          <t>Einrichtung für die Verwahrung von Wertpapieren, die es ermöglicht, Wertpapiertransaktionen stückelos, d. h. durch reine Buchungen, abzuwickeln</t>
        </is>
      </c>
      <c r="CB11" t="inlineStr">
        <is>
          <t>1. φορέας που τηρεί και διαχειρίζεται τίτλους ή άλλα χρηματοοικονομικά περιουσιακά στοιχεία, τηρεί τους λογαριασμούς της έκδοσης και επιτρέπει τη διενέργεια συναλλαγών με τη μορφή λογιστικών εγγραφών 
&lt;br&gt;2. οντότητα η οποία: α) καθιστά δυνατή την επεξεργασία και το διακανονισμό συναλλαγών σε τίτλους μέσω λογιστικών εγγραφών· β) παρέχει υπηρεσίες θεματοφύλακα, π.χ. τη διεκπεραίωση διαχειριστικών εταιρικών πράξεων και εξοφλήσεων· και γ) διαδραματίζει ενεργό ρόλο στη διασφάλιση της αρτιότητας των εκδόσεων τίτλων</t>
        </is>
      </c>
      <c r="CC11" t="inlineStr">
        <is>
          <t>legal person that operates
a ‘securities settlement system’ and a ‘central maintenance service’ and/or a ‘notary service’</t>
        </is>
      </c>
      <c r="CD11" t="inlineStr">
        <is>
          <t>Persona jurídica que gestiona un sistema de
liquidación de valores —títulos físicos o valores desmaterializados
(es decir, que solo existen como anotaciones en cuenta)—, prestando el servicio de liquidación y, además, al
menos uno de los dos servicios siguientes: &lt;div&gt; - un servicio de registro inicial de los
valores en un sistema de anotaciones en cuenta (servicio de notaría) &lt;/div&gt;&lt;div&gt; - un servicio de provisión y mantenimiento
de cuentas de valores en el nivel superior de tenencia (servicio central de
mantenimiento).&lt;/div&gt;</t>
        </is>
      </c>
      <c r="CE11" t="inlineStr">
        <is>
          <t>üksus, mis hoiab ja haldab väärtpabereid või muid finantsvarasid, hoiab emiteerimiskontosid ja võimaldab tehinguid töödelda väärtpaberite registreerimise süsteemis</t>
        </is>
      </c>
      <c r="CF11" t="inlineStr">
        <is>
          <t>"Yhteisö, joka säilyttää ja hoitaa arvopapereita tai muita saamistodisteita, pitää liikkeeseenlaskutilejä ja mahdollistaa arvopaperitapahtumien käsittelyn tilikirjausten avulla."</t>
        </is>
      </c>
      <c r="CG11" t="inlineStr">
        <is>
          <t>Système de dépôt de titres qui permet le traitement des transactions par jeu d'écritures entre comptes-titres. Les titres peuvent être physiquement conservés par l'agent dépositaire ou dématérialisés (c'est-à-dire qu'ils n'existent plus que sous forme d'enregistrements électroniques). Outre les services de conservation pure, le dépositaire central de titres peut exercer des fonctions d'appariement, de compensation ou de règlement.</t>
        </is>
      </c>
      <c r="CH11" t="inlineStr">
        <is>
          <t/>
        </is>
      </c>
      <c r="CI11" t="inlineStr">
        <is>
          <t/>
        </is>
      </c>
      <c r="CJ11" t="inlineStr">
        <is>
          <t/>
        </is>
      </c>
      <c r="CK11" t="inlineStr">
        <is>
          <t>organismo che detiene e amministra titoli o altre attività finanziarie e i conti accentrati, e consente di effettuare trasferimenti di valori mobiliari mediante scritturazione contabile</t>
        </is>
      </c>
      <c r="CL11" t="inlineStr">
        <is>
          <t>juridinis asmuo, valdantis vertybinių popierių atsiskaitymo sistemą</t>
        </is>
      </c>
      <c r="CM11" t="inlineStr">
        <is>
          <t>iestāde, kas: a) ļauj apstrādāt vērtspapīru darījumus un veikt norēķinus dematerializētā veidā; b) sniedz glabāšanas pakalpojumus, piemēram, vērtspapīru notikumu apkalpošanu un vērtspapīru dzēšanu; un c) aktīvi darbojas vērtspapīru emisijas integritātes nodrošināšanā</t>
        </is>
      </c>
      <c r="CN11" t="inlineStr">
        <is>
          <t>"persuna ġuridika li tħaddemsistema ta’ saldu tat-titoli u li talinqastwettaq servizz ewlieni ieħor minn dawn: ir-reġistrar inizjali tat-titoli f’sistema ta’ entrata fil-kotba ('servizz notarili'); iż-żamma ta’ kontijiet ta’ titoli fl-ogħla Grad (‘servizz ta’ manutenzjoni ċentrali’); it-tħaddim ta’ sistema ta’ saldu tat-titoli (‘servizz ta’ saldu’)"</t>
        </is>
      </c>
      <c r="CO11" t="inlineStr">
        <is>
          <t>"entiteit die instaat voor de bewaring en het beheer van effecten en die de girale verwerking van effectentransacties mogelijk maakt. Effecten kunnen worden aangehouden in een materiële maar geïmmobiliseerde vorm of in een gedematerialiseerde vorm (enkel als elektronische boekingen). Naast de bewaring en het beheer van effecten, kan een [CSD] clearing- en vereveningsfuncties uitoefenen."</t>
        </is>
      </c>
      <c r="CP11" t="inlineStr">
        <is>
          <t>instytucja, która przechowuje papiery wartościowe oraz inne aktywa finansowe i administruje nimi, prowadzirachunki emisyjne i umożliwia przetwarzanie transakcji w formie zapisów księgowych</t>
        </is>
      </c>
      <c r="CQ11" t="inlineStr">
        <is>
          <t>Entidade que presta serviços de registo e guarda de valores mobiliários e gere a sua liquidação, materializando assim as transações efetuadas no mercado.</t>
        </is>
      </c>
      <c r="CR11" t="inlineStr">
        <is>
          <t>un depozitar central pentru instrumente financiare ("central securities depository", sau CSD) reprezintă un sistem (sau o instituție) pentru depozitarea instrumentelor financiare, care realizează procesarea tranzacțiilor cu instrumente financiare pe bază de înregistrare în conturi.</t>
        </is>
      </c>
      <c r="CS11" t="inlineStr">
        <is>
          <t>subjekt, ktorý vedie a spravuje cenné papiere alebo iné finančné aktíva, vedie účty emisií a umožňuje spracovanie transakcií s cennými papiermi</t>
        </is>
      </c>
      <c r="CT11" t="inlineStr">
        <is>
          <t>subjekt, ki vodi in upravlja vrednostne papirje ali drugo finančno premoženje, vodi račune za izdajo in omogoča procesiranje transakcij v nematerializirani obliki</t>
        </is>
      </c>
      <c r="CU11" t="inlineStr">
        <is>
          <t>en organisation som håller och administrerar värdepapper eller andra finansiella tillgångar, håller konton för värdepappersutgivning samt möjliggör genomförande av kontobaserade värdepapperstransaktioner</t>
        </is>
      </c>
    </row>
    <row r="12">
      <c r="A12" s="1" t="str">
        <f>HYPERLINK("https://iate.europa.eu/entry/result/3593230/all", "3593230")</f>
        <v>3593230</v>
      </c>
      <c r="B12" t="inlineStr">
        <is>
          <t>FINANCE;EDUCATION AND COMMUNICATIONS</t>
        </is>
      </c>
      <c r="C12" t="inlineStr">
        <is>
          <t>FINANCE|financial institutions and credit|financial services;EDUCATION AND COMMUNICATIONS|information technology and data processing</t>
        </is>
      </c>
      <c r="D12" t="inlineStr">
        <is>
          <t>тестване на проникването</t>
        </is>
      </c>
      <c r="E12" t="inlineStr">
        <is>
          <t>3</t>
        </is>
      </c>
      <c r="F12" t="inlineStr">
        <is>
          <t/>
        </is>
      </c>
      <c r="G12" t="inlineStr">
        <is>
          <t>penetrační testování na základě hrozeb</t>
        </is>
      </c>
      <c r="H12" t="inlineStr">
        <is>
          <t>2</t>
        </is>
      </c>
      <c r="I12" t="inlineStr">
        <is>
          <t>proposed</t>
        </is>
      </c>
      <c r="J12" t="inlineStr">
        <is>
          <t>TLPT|trusselsbaseret penetrationstest</t>
        </is>
      </c>
      <c r="K12" t="inlineStr">
        <is>
          <t>3|3</t>
        </is>
      </c>
      <c r="L12" t="inlineStr">
        <is>
          <t>|</t>
        </is>
      </c>
      <c r="M12" t="inlineStr">
        <is>
          <t>bedrohungsorientierte Penetrationstests</t>
        </is>
      </c>
      <c r="N12" t="inlineStr">
        <is>
          <t>3</t>
        </is>
      </c>
      <c r="O12" t="inlineStr">
        <is>
          <t/>
        </is>
      </c>
      <c r="P12" t="inlineStr">
        <is>
          <t>TLPT|δοκιμή διείσδυσης βάσει απειλών</t>
        </is>
      </c>
      <c r="Q12" t="inlineStr">
        <is>
          <t>3|3</t>
        </is>
      </c>
      <c r="R12" t="inlineStr">
        <is>
          <t>|</t>
        </is>
      </c>
      <c r="S12" t="inlineStr">
        <is>
          <t>threat led penetration testing|TLPT|ethical red teaming</t>
        </is>
      </c>
      <c r="T12" t="inlineStr">
        <is>
          <t>3|3|3</t>
        </is>
      </c>
      <c r="U12" t="inlineStr">
        <is>
          <t>||</t>
        </is>
      </c>
      <c r="V12" t="inlineStr">
        <is>
          <t>prueba de penetración guiada por amenazas</t>
        </is>
      </c>
      <c r="W12" t="inlineStr">
        <is>
          <t>3</t>
        </is>
      </c>
      <c r="X12" t="inlineStr">
        <is>
          <t/>
        </is>
      </c>
      <c r="Y12" t="inlineStr">
        <is>
          <t>ohuteabel põhinev läbistustestimine</t>
        </is>
      </c>
      <c r="Z12" t="inlineStr">
        <is>
          <t>3</t>
        </is>
      </c>
      <c r="AA12" t="inlineStr">
        <is>
          <t/>
        </is>
      </c>
      <c r="AB12" t="inlineStr">
        <is>
          <t>uhkaperusteinen tunkeutumistestaus</t>
        </is>
      </c>
      <c r="AC12" t="inlineStr">
        <is>
          <t>3</t>
        </is>
      </c>
      <c r="AD12" t="inlineStr">
        <is>
          <t/>
        </is>
      </c>
      <c r="AE12" t="inlineStr">
        <is>
          <t>test de pénétration fondé sur la menace</t>
        </is>
      </c>
      <c r="AF12" t="inlineStr">
        <is>
          <t>3</t>
        </is>
      </c>
      <c r="AG12" t="inlineStr">
        <is>
          <t/>
        </is>
      </c>
      <c r="AH12" t="inlineStr">
        <is>
          <t/>
        </is>
      </c>
      <c r="AI12" t="inlineStr">
        <is>
          <t/>
        </is>
      </c>
      <c r="AJ12" t="inlineStr">
        <is>
          <t/>
        </is>
      </c>
      <c r="AK12" t="inlineStr">
        <is>
          <t>penetracijsko testiranjo vođeno prijetnjama</t>
        </is>
      </c>
      <c r="AL12" t="inlineStr">
        <is>
          <t>3</t>
        </is>
      </c>
      <c r="AM12" t="inlineStr">
        <is>
          <t/>
        </is>
      </c>
      <c r="AN12" t="inlineStr">
        <is>
          <t>fenyegetettségi szempontú behatolási tesztelés|TLPT</t>
        </is>
      </c>
      <c r="AO12" t="inlineStr">
        <is>
          <t>3|3</t>
        </is>
      </c>
      <c r="AP12" t="inlineStr">
        <is>
          <t>proposed|</t>
        </is>
      </c>
      <c r="AQ12" t="inlineStr">
        <is>
          <t>test di penetrazione basato su minacce|red team per l’hacking etico|TLPT</t>
        </is>
      </c>
      <c r="AR12" t="inlineStr">
        <is>
          <t>3|3|3</t>
        </is>
      </c>
      <c r="AS12" t="inlineStr">
        <is>
          <t>||</t>
        </is>
      </c>
      <c r="AT12" t="inlineStr">
        <is>
          <t>grėsmėmis grindžiamas skverbimosi testavimas</t>
        </is>
      </c>
      <c r="AU12" t="inlineStr">
        <is>
          <t>3</t>
        </is>
      </c>
      <c r="AV12" t="inlineStr">
        <is>
          <t/>
        </is>
      </c>
      <c r="AW12" t="inlineStr">
        <is>
          <t>ētiskā sarkanās komandas izmantošana|draudu vadīta ielaušanās testēšana</t>
        </is>
      </c>
      <c r="AX12" t="inlineStr">
        <is>
          <t>2|2</t>
        </is>
      </c>
      <c r="AY12" t="inlineStr">
        <is>
          <t>|</t>
        </is>
      </c>
      <c r="AZ12" t="inlineStr">
        <is>
          <t>ittestjar tal-penetrazzjoni bbażat fuq it-theddid</t>
        </is>
      </c>
      <c r="BA12" t="inlineStr">
        <is>
          <t>3</t>
        </is>
      </c>
      <c r="BB12" t="inlineStr">
        <is>
          <t/>
        </is>
      </c>
      <c r="BC12" t="inlineStr">
        <is>
          <t>dreigingsgestuurde penetratietest</t>
        </is>
      </c>
      <c r="BD12" t="inlineStr">
        <is>
          <t>3</t>
        </is>
      </c>
      <c r="BE12" t="inlineStr">
        <is>
          <t/>
        </is>
      </c>
      <c r="BF12" t="inlineStr">
        <is>
          <t>etyczne testy typu red teaming|testy penetracyjne pod kątem wyszukiwania zagrożeń</t>
        </is>
      </c>
      <c r="BG12" t="inlineStr">
        <is>
          <t>3|3</t>
        </is>
      </c>
      <c r="BH12" t="inlineStr">
        <is>
          <t>|</t>
        </is>
      </c>
      <c r="BI12" t="inlineStr">
        <is>
          <t>teste de penetração com base em ameaças|teste de penetração motivado por ameaças</t>
        </is>
      </c>
      <c r="BJ12" t="inlineStr">
        <is>
          <t>2|2</t>
        </is>
      </c>
      <c r="BK12" t="inlineStr">
        <is>
          <t>proposed|proposed</t>
        </is>
      </c>
      <c r="BL12" t="inlineStr">
        <is>
          <t>test de penetrare bazat pe amenințări</t>
        </is>
      </c>
      <c r="BM12" t="inlineStr">
        <is>
          <t>3</t>
        </is>
      </c>
      <c r="BN12" t="inlineStr">
        <is>
          <t/>
        </is>
      </c>
      <c r="BO12" t="inlineStr">
        <is>
          <t>penetračné testovanie na základe konkrétnej hrozby|etický červený tím</t>
        </is>
      </c>
      <c r="BP12" t="inlineStr">
        <is>
          <t>3|3</t>
        </is>
      </c>
      <c r="BQ12" t="inlineStr">
        <is>
          <t>|</t>
        </is>
      </c>
      <c r="BR12" t="inlineStr">
        <is>
          <t>penetracijsko testiranje na podlagi analize groženj</t>
        </is>
      </c>
      <c r="BS12" t="inlineStr">
        <is>
          <t>3</t>
        </is>
      </c>
      <c r="BT12" t="inlineStr">
        <is>
          <t/>
        </is>
      </c>
      <c r="BU12" t="inlineStr">
        <is>
          <t>hotstyrd penetrationstestning</t>
        </is>
      </c>
      <c r="BV12" t="inlineStr">
        <is>
          <t>3</t>
        </is>
      </c>
      <c r="BW12" t="inlineStr">
        <is>
          <t/>
        </is>
      </c>
      <c r="BX12" t="inlineStr">
        <is>
          <t>симулиране на тактиката, техниките и процедурите на реални източници на заплаха, които се възприема, че представляват истинска киберзаплаха; тази симулация представлява контролиран, специално разработен и опиращ се на разузнавателни сведения (червен екип) тест на възловите оперативни производствени системи на дружеството</t>
        </is>
      </c>
      <c r="BY12" t="inlineStr">
        <is>
          <t>rámec napodobující taktiku, techniky a postupy skutečných aktérů hrozeb 
vnímaných jako skutečná kybernetická hrozba, který poskytuje řízené, 
individualizované a na operativních informacích založené (metoda 
„červeného týmu“) testování kritických systémů subjektu za provozu</t>
        </is>
      </c>
      <c r="BZ12" t="inlineStr">
        <is>
          <t>ramme, der efterligner de taktikker, teknikker og procedurer, som bruges af rigtige trusselsaktører og betragtes som reelle cybertrusler, og som muliggør en kontrolleret, skræddersyet, efterretningsbaseret (rødt team) test af enhedens kritiske live-produktionssystemer</t>
        </is>
      </c>
      <c r="CA12" t="inlineStr">
        <is>
          <t>Rahmen, der Taktik, Techniken und Verfahren realer Angriffsvektoren, die als echte Cyberbedrohung empfunden werden, nachbildet und einen kontrollierten, maßgeschneiderten, erkenntnisgestützten (Red-Team-)Test der kritischen Live-Produktionssysteme des Unternehmens ermöglicht</t>
        </is>
      </c>
      <c r="CB12" t="inlineStr">
        <is>
          <t>πλαίσιο μίμησης των τακτικών, των τεχνικών και των διαδικασιών που χρησιμοποιούν πραγματικοί παράγοντες απειλής που θεωρείται ως γνήσια κυβερνοαπειλή, το οποίο παρέχει ελεγχόμενη, κατά παραγγελία και βάσει στοιχείων (κόκκινη ομάδα) δοκιμή των κρίσιμων συστημάτων ζωντανής παραγωγής της οντότητας</t>
        </is>
      </c>
      <c r="CC12" t="inlineStr">
        <is>
          <t>framework that mimics the tactics, techniques and procedures of real-life threat actors perceived as posing a genuine cyber threat, that delivers a controlled, bespoke, intelligence-led (red team) test of the entity’s critical live production systems</t>
        </is>
      </c>
      <c r="CD12" t="inlineStr">
        <is>
          <t>Marco que imita las tácticas, técnicas y procedimientos de actores de amenazas reales que se considera presentan una auténtica ciberamenaza, y que da lugar a una prueba controlada, a medida y basada en inteligencia (equipo rojo) de los sistemas de producción en vivo esenciales de la entidad.</t>
        </is>
      </c>
      <c r="CE12" t="inlineStr">
        <is>
          <t>tingimused, mis matkivad taktikat, tehnikat ja menetlusi, mida kasutavad tegelikud ohusubjektid, keda tajutakse tegeliku küberohu tekitajatena, ning mis võimaldavad teha ettevõtja kriitilise tähtsusega töötavate tarbesüsteemide kontrollitud, kohandatud, teadmuspõhise (punane tiim) testi</t>
        </is>
      </c>
      <c r="CF12" t="inlineStr">
        <is>
          <t>toiminta, jossa jäljitellään aitona kyberuhkana pidettyjen todellisten uhkatoimijoiden taktiikoita, tekniikoita ja menettelyjä ja jonka avulla yhteisön kriittisille toiminnassa oleville tuotantojärjestelmille tehdään valvottu, räätälöity, tiedustelutietoon perustuva hyökkäystestaus (ns. red team)</t>
        </is>
      </c>
      <c r="CG12" t="inlineStr">
        <is>
          <t>cadre simulant les tactiques, les techniques et les
procédures d’acteurs de la menace réels perçus comme représentant une véritable
cybermenace, qui permet de tester de manière contrôlée, sur mesure et en
fonction des renseignements (&lt;a href="https://iate.europa.eu/entry/result/3565973/fr" target="_blank"&gt;red team&lt;/a&gt;) les systèmes de production en direct
critiques de l’entité</t>
        </is>
      </c>
      <c r="CH12" t="inlineStr">
        <is>
          <t/>
        </is>
      </c>
      <c r="CI12" t="inlineStr">
        <is>
          <t>okvir koji oponaša taktike, tehnike i procedure stvarnih aktera prijetnji koje se smatraju stvarnom kiberprijetnjom, koji omogućuje kontrolirano, prilagođeno testiranje subjektovih ključnih sustava trenutačno u produkciji, na temelju saznanja o prijetnjama</t>
        </is>
      </c>
      <c r="CJ12" t="inlineStr">
        <is>
          <t>tényleges kiberfenyegetés forrásaként észlelt, valós fenyegető szereplők taktikájának, módszereinek és eljárásainak utánzásával érdekütköztetéses elemzőcsoport által végzett ellenőrzött, célzott, információkon alapuló teszt a szervezet kulcsfontosságú éles rendszerein</t>
        </is>
      </c>
      <c r="CK12" t="inlineStr">
        <is>
          <t>quadro
che imita le tattiche, le tecniche e le procedure messe in atto nella vita
reale dagli autori delle minacce e percepite come minaccia informatica
autentica, che consente di eseguire un test controllato, mirato e fondato su
dati (&lt;i&gt;red team&lt;/i&gt;) dei reali sistemi di
produzione critici dell'entità</t>
        </is>
      </c>
      <c r="CL12" t="inlineStr">
        <is>
          <t>sistema, kuria imituojama realių priešiškų subjektų, kurie laikomi keliančiais tikrą kibernetinę grėsmę, taktika, metodai ir procedūros ir pagal kurią atliekamas kontroliuojamas, specialiai pritaikytas, žvalgybos informacija grindžiamas (raudonosios komandos atliekamas) subjekto ypatingos svarbos tikralaikių produkcijos sistemų bandymas</t>
        </is>
      </c>
      <c r="CM12" t="inlineStr">
        <is>
          <t>tādas apdraudējuma dalībnieku taktikas,
paņēmienu un procedūru, kas tiek uztverti kā patiesi kiberdraudi, imitēšana un vienības
kritiski svarīgas aktīvas izstrādes sistēmas kontrolēta īpaši izstrādāta,
izlūkdatu vadīta testēšana</t>
        </is>
      </c>
      <c r="CN12" t="inlineStr">
        <is>
          <t>qafas li jimita t-tattiċi, it-tekniki u l-proċeduri ta’ atturi ta’ theddid fil-ħajja reali perċepiti bħala li jippreżentaw theddida ċibernetika ġenwina, u li jippermetti li jsir test ikkontrollat, personalizzat u bbażat fuq l-intelligenza (it-tim l-aħmar) tas-sistemi reali ta’ produzzjoni kritiċi tal-entità</t>
        </is>
      </c>
      <c r="CO12" t="inlineStr">
        <is>
          <t>kader waarin de tactiek, de technieken en procedures van levensechte, als een reële cyberdreiging ervaren dreigingsactoren worden nagebootst en waarin een gecontroleerde, op maat gesneden, door inlichtingen gestuurde (red team) test van de cruciale reëel bestaande productiesystemen van de entiteit wordt voorgebracht</t>
        </is>
      </c>
      <c r="CP12" t="inlineStr">
        <is>
          <t>ramy naśladujące taktykę, techniki i procedury stosowane w rzeczywistości przez agresorów stanowiących cyberzagrożenie, które zapewniają kontrolowane, dostosowane do konkretnych zagrożeń, oparte na analizie zagrożeń (zespół atakujący) testy działających na bieżąco krytycznych systemów produkcji podmiotu</t>
        </is>
      </c>
      <c r="CQ12" t="inlineStr">
        <is>
          <t>Quadro que simula as táticas, as técnicas e os procedimentos de autores de ameaças reais que se considera representarem uma efetiva ciberameaça e que realiza testes controlados, adaptados e com base em informações («equipa vermelha») dos sistemas críticos de produção da entidade.</t>
        </is>
      </c>
      <c r="CR12" t="inlineStr">
        <is>
          <t>un cadru care imită tacticile, tehnicile și procedurile utilizate de 
entitățile răuvoitoare din viața reală, percepute ca reprezentând o 
amenințare cibernetică autentică, și care asigură un test controlat, 
personalizat, bazat pe informații (de tip „echipa roșie”) al sistemelor 
critice de producție în timp real ale entității</t>
        </is>
      </c>
      <c r="CS12" t="inlineStr">
        <is>
          <t>rámec, ktorý simuluje taktiku, techniky a postupy reálnych aktérov hrozby považovaných za subjekty predstavujúce skutočnú kybernetickú hrozbu a ktorým sa realizuje kontrolovaný, individualizovaný test kritických živých produkčných systémov daného subjektu založený na spravodajských informáciách (červený tím)</t>
        </is>
      </c>
      <c r="CT12" t="inlineStr">
        <is>
          <t>okvir, ki posnema taktike, tehnike in postopke dejanskih akterjev groženj, za katere se šteje, da predstavljajo resnično kibernetsko grožnjo, in ki zagotavlja nadzorovan, prilagojen in na podlagi obveščevalnih podatkov (rdeča ekipa) oblikovan test ključnih aktivnih produkcijskih sistemov subjekta</t>
        </is>
      </c>
      <c r="CU12" t="inlineStr">
        <is>
          <t>ram som efterliknar den taktik, teknik och de förfaranden som används av verkliga fientliga aktörer, som uppfattas som ett genuint cyberhot och som ger ett kontrollerat, skräddarsytt, underrättelsestyrt (”red team/rött lag”) test av de kritiska produktionssystem som är i drift hos enheten</t>
        </is>
      </c>
    </row>
    <row r="13">
      <c r="A13" s="1" t="str">
        <f>HYPERLINK("https://iate.europa.eu/entry/result/3598816/all", "3598816")</f>
        <v>3598816</v>
      </c>
      <c r="B13" t="inlineStr">
        <is>
          <t>EDUCATION AND COMMUNICATIONS</t>
        </is>
      </c>
      <c r="C13" t="inlineStr">
        <is>
          <t>EDUCATION AND COMMUNICATIONS|information technology and data processing|computer system</t>
        </is>
      </c>
      <c r="D13" t="inlineStr">
        <is>
          <t>риск от концентрация при ИКТ</t>
        </is>
      </c>
      <c r="E13" t="inlineStr">
        <is>
          <t>3</t>
        </is>
      </c>
      <c r="F13" t="inlineStr">
        <is>
          <t/>
        </is>
      </c>
      <c r="G13" t="inlineStr">
        <is>
          <t>riziko koncentrace IKT</t>
        </is>
      </c>
      <c r="H13" t="inlineStr">
        <is>
          <t>2</t>
        </is>
      </c>
      <c r="I13" t="inlineStr">
        <is>
          <t>proposed</t>
        </is>
      </c>
      <c r="J13" t="inlineStr">
        <is>
          <t>IKT-koncentrationsrisiko</t>
        </is>
      </c>
      <c r="K13" t="inlineStr">
        <is>
          <t>3</t>
        </is>
      </c>
      <c r="L13" t="inlineStr">
        <is>
          <t/>
        </is>
      </c>
      <c r="M13" t="inlineStr">
        <is>
          <t>IKT-Konzentrationsrisiko</t>
        </is>
      </c>
      <c r="N13" t="inlineStr">
        <is>
          <t>3</t>
        </is>
      </c>
      <c r="O13" t="inlineStr">
        <is>
          <t/>
        </is>
      </c>
      <c r="P13" t="inlineStr">
        <is>
          <t>κίνδυνος συγκέντρωσης ΤΠΕ</t>
        </is>
      </c>
      <c r="Q13" t="inlineStr">
        <is>
          <t>3</t>
        </is>
      </c>
      <c r="R13" t="inlineStr">
        <is>
          <t/>
        </is>
      </c>
      <c r="S13" t="inlineStr">
        <is>
          <t>ICT concentration risk|information and communication technology concentration risk</t>
        </is>
      </c>
      <c r="T13" t="inlineStr">
        <is>
          <t>3|1</t>
        </is>
      </c>
      <c r="U13" t="inlineStr">
        <is>
          <t>|</t>
        </is>
      </c>
      <c r="V13" t="inlineStr">
        <is>
          <t>riesgo de concentración de TIC</t>
        </is>
      </c>
      <c r="W13" t="inlineStr">
        <is>
          <t>3</t>
        </is>
      </c>
      <c r="X13" t="inlineStr">
        <is>
          <t/>
        </is>
      </c>
      <c r="Y13" t="inlineStr">
        <is>
          <t>IKT kontsentratsioonirisk</t>
        </is>
      </c>
      <c r="Z13" t="inlineStr">
        <is>
          <t>3</t>
        </is>
      </c>
      <c r="AA13" t="inlineStr">
        <is>
          <t/>
        </is>
      </c>
      <c r="AB13" t="inlineStr">
        <is>
          <t>TVT-keskittymäriski</t>
        </is>
      </c>
      <c r="AC13" t="inlineStr">
        <is>
          <t>3</t>
        </is>
      </c>
      <c r="AD13" t="inlineStr">
        <is>
          <t/>
        </is>
      </c>
      <c r="AE13" t="inlineStr">
        <is>
          <t>risque de concentration informatique</t>
        </is>
      </c>
      <c r="AF13" t="inlineStr">
        <is>
          <t>3</t>
        </is>
      </c>
      <c r="AG13" t="inlineStr">
        <is>
          <t/>
        </is>
      </c>
      <c r="AH13" t="inlineStr">
        <is>
          <t/>
        </is>
      </c>
      <c r="AI13" t="inlineStr">
        <is>
          <t/>
        </is>
      </c>
      <c r="AJ13" t="inlineStr">
        <is>
          <t/>
        </is>
      </c>
      <c r="AK13" t="inlineStr">
        <is>
          <t>koncentracijski rizik IKT-a</t>
        </is>
      </c>
      <c r="AL13" t="inlineStr">
        <is>
          <t>3</t>
        </is>
      </c>
      <c r="AM13" t="inlineStr">
        <is>
          <t/>
        </is>
      </c>
      <c r="AN13" t="inlineStr">
        <is>
          <t>IKT-koncentrációs kockázat</t>
        </is>
      </c>
      <c r="AO13" t="inlineStr">
        <is>
          <t>3</t>
        </is>
      </c>
      <c r="AP13" t="inlineStr">
        <is>
          <t>proposed</t>
        </is>
      </c>
      <c r="AQ13" t="inlineStr">
        <is>
          <t>rischio di concentrazione delle TIC</t>
        </is>
      </c>
      <c r="AR13" t="inlineStr">
        <is>
          <t>3</t>
        </is>
      </c>
      <c r="AS13" t="inlineStr">
        <is>
          <t/>
        </is>
      </c>
      <c r="AT13" t="inlineStr">
        <is>
          <t>IRT koncentracijos rizika</t>
        </is>
      </c>
      <c r="AU13" t="inlineStr">
        <is>
          <t>3</t>
        </is>
      </c>
      <c r="AV13" t="inlineStr">
        <is>
          <t/>
        </is>
      </c>
      <c r="AW13" t="inlineStr">
        <is>
          <t>IKT koncentrācijas risks</t>
        </is>
      </c>
      <c r="AX13" t="inlineStr">
        <is>
          <t>3</t>
        </is>
      </c>
      <c r="AY13" t="inlineStr">
        <is>
          <t/>
        </is>
      </c>
      <c r="AZ13" t="inlineStr">
        <is>
          <t>riskju ta’ konċentrazzjoni tal-ICT</t>
        </is>
      </c>
      <c r="BA13" t="inlineStr">
        <is>
          <t>3</t>
        </is>
      </c>
      <c r="BB13" t="inlineStr">
        <is>
          <t/>
        </is>
      </c>
      <c r="BC13" t="inlineStr">
        <is>
          <t>ICT-concentratierisico</t>
        </is>
      </c>
      <c r="BD13" t="inlineStr">
        <is>
          <t>3</t>
        </is>
      </c>
      <c r="BE13" t="inlineStr">
        <is>
          <t/>
        </is>
      </c>
      <c r="BF13" t="inlineStr">
        <is>
          <t>ryzyko koncentracji w obszarze ICT</t>
        </is>
      </c>
      <c r="BG13" t="inlineStr">
        <is>
          <t>3</t>
        </is>
      </c>
      <c r="BH13" t="inlineStr">
        <is>
          <t/>
        </is>
      </c>
      <c r="BI13" t="inlineStr">
        <is>
          <t>risco de concentração no domínio das TIC</t>
        </is>
      </c>
      <c r="BJ13" t="inlineStr">
        <is>
          <t>2</t>
        </is>
      </c>
      <c r="BK13" t="inlineStr">
        <is>
          <t>proposed</t>
        </is>
      </c>
      <c r="BL13" t="inlineStr">
        <is>
          <t>risc de concentrare a serviciilor TIC</t>
        </is>
      </c>
      <c r="BM13" t="inlineStr">
        <is>
          <t>3</t>
        </is>
      </c>
      <c r="BN13" t="inlineStr">
        <is>
          <t/>
        </is>
      </c>
      <c r="BO13" t="inlineStr">
        <is>
          <t>riziko koncentrácie IKT</t>
        </is>
      </c>
      <c r="BP13" t="inlineStr">
        <is>
          <t>3</t>
        </is>
      </c>
      <c r="BQ13" t="inlineStr">
        <is>
          <t/>
        </is>
      </c>
      <c r="BR13" t="inlineStr">
        <is>
          <t>tveganje koncentracije na področju IKT</t>
        </is>
      </c>
      <c r="BS13" t="inlineStr">
        <is>
          <t>3</t>
        </is>
      </c>
      <c r="BT13" t="inlineStr">
        <is>
          <t/>
        </is>
      </c>
      <c r="BU13" t="inlineStr">
        <is>
          <t>IKT-koncentrationsrisk</t>
        </is>
      </c>
      <c r="BV13" t="inlineStr">
        <is>
          <t>3</t>
        </is>
      </c>
      <c r="BW13" t="inlineStr">
        <is>
          <t/>
        </is>
      </c>
      <c r="BX13" t="inlineStr">
        <is>
          <t>експозиция към даден възлов доставчик трета страна на услуги в областта на ИКТ или към множество свързани такива доставчици, която поражда известна степен на зависимост от такива доставчици, така че ако един от тях не бъде достъпен, престане да предоставя услугите си или понесе друг вид неизправност, това потенциално може да застраши капацитета на финансовия субект и в крайна сметка — на финансовата система на Съюза като цяло, да изпълнява възлови функции или да понесе друг вид неблагоприятни последици, в т.ч. огромни загуби</t>
        </is>
      </c>
      <c r="BY13" t="inlineStr">
        <is>
          <t>expozice jednotlivým či více spřízněným poskytovatelům služeb IKT z řad 
třetích stran vytvářející takovou míru závislosti na těchto 
poskytovatelích, že jejich nedostupnost, selhání nebo jiná 
nedostatečnost mohou potenciálně ohrozit schopnost finančního subjektu, a
 v konečném důsledku i celého finančního systému Unie poskytovat zásadní
 funkce nebo způsobit, že utrpí jinou újmu, včetně vysokých ztrát</t>
        </is>
      </c>
      <c r="BZ13" t="inlineStr">
        <is>
          <t>eksponering for individuelle eller flere indbyrdes forbundne kritiske tredjepartsudbydere af IKT-tjenester, som skaber en grad af afhængighed af sådanne udbydere, der bevirker, at manglende tilgængelighed, fejl eller andre typer af mangler i forbindelse med sidstnævnte potentielt kan være til fare for en finansiel enheds evne, og i sidste ende Unionens finansielle system som helhed, til at varetage kritiske funktioner eller håndtere andre former for negative virkninger, herunder store tab</t>
        </is>
      </c>
      <c r="CA13" t="inlineStr">
        <is>
          <t>Exposition gegenüber einzelnen oder mehreren verbundenen kritischen IKT-Drittanbietern, die zu einer gewissen Abhängigkeit von solchen Anbietern führt, sodass die Nichtverfügbarkeit, der Ausfall oder sonstige Defizite Letzterer die Fähigkeit eines Finanzunternehmens und letztlich des Finanzsystems der Union insgesamt gefährden könnte, kritische Funktionen zu erfüllen, oder andere Formen nachteiliger Auswirkungen, einschließlich großer Verluste, herbeiführen</t>
        </is>
      </c>
      <c r="CB13" t="inlineStr">
        <is>
          <t>έκθεση σε μεμονωμένους ή πολλαπλούς σχετικούς κρίσιμους τρίτους παρόχους υπηρεσιών ΤΠΕ που δημιουργεί βαθμό εξάρτησης από τους εν λόγω παρόχους κατά τέτοιον τρόπο ώστε η μη διαθεσιμότητα, η αθέτηση υποχρεώσεων ή άλλου είδους αδυναμία εκ μέρους των εν λόγω παρόχων να μπορεί δυνητικά να θέσει σε κίνδυνο την ικανότητα της χρηματοπιστωτικής οντότητας, και εντέλει του χρηματοπιστωτικού συστήματος της Ένωσης συνολικά, να παρέχει κρίσιμες λειτουργίες, ή να έχει άλλες μορφές δυσμενών επιπτώσεων, προκαλώντας, μεταξύ άλλων, μεγάλες ζημιές</t>
        </is>
      </c>
      <c r="CC13" t="inlineStr">
        <is>
          <t>exposure to individual or multiple related critical ICT third-party service providers creating a degree of dependency on such providers so that the unavailability, failure or other type of shortfall of the latter may potentially endanger the ability of a financial entity, and ultimately of the Union’s financial system as a whole, to deliver critical functions, or to suffer other type of adverse effects, including large losses</t>
        </is>
      </c>
      <c r="CD13" t="inlineStr">
        <is>
          <t>Exposición a uno o múltiples proveedores terceros esenciales de servicios de TIC relacionados que cree un grado de dependencia con respecto a dichos proveedores tal que la indisponibilidad o un fallo u otro tipo de deficiencia de estos últimos pueda poner en peligro la capacidad de una entidad financiera y, en última instancia, del sistema financiero de la Unión en su conjunto, para desempeñar funciones esenciales o soportar otro tipo de efectos adversos, incluidas grandes pérdidas.</t>
        </is>
      </c>
      <c r="CE13" t="inlineStr">
        <is>
          <t>suhe ühe või mitme seotud kriitilise tähtsusega kolmandast isikust IKT-teenuste osutajaga, mis tekitab nendest teenuseosutajatest teatava sõltuvuse, nii et juhul, kui kõnealused teenuseosutajad ei ole kättesaadavad, muutuvad maksejõuetuks või omavad muid puudusi, võib sattuda ohtu finantssektori ettevõtja ja kokkuvõttes liidu finantssüsteemi kui terviku suutlikkus täita kriitilise tähtsusega funktsioone või tulla toime muud liiki negatiivse mõju, sealhulgas suure kahjuga</t>
        </is>
      </c>
      <c r="CF13" t="inlineStr">
        <is>
          <t>se, että käytetään yhtä tai useampaa toisiinsa liittyvää kriittistä TVT-palveluntarjoajana olevaa kolmatta osapuolta, mikä johtaa sellaiseen riippuvuuteen näistä palveluntarjoajista, että kun ne eivät ole käytettävissä tai kun niiden toiminta keskeytyy tai siihen liittyy muita puutteita, tämä voi vaarantaa finanssiyhteisön ja viime kädessä koko unionin rahoitusjärjestelmän kyvyn suorittaa kriittisiä toimintoja, tai aiheuttaa muita haittavaikutuksia, kuten suuria menetyksiä</t>
        </is>
      </c>
      <c r="CG13" t="inlineStr">
        <is>
          <t>exposition à des tiers prestataires critiques de services informatiques individuels ou multiples et liés, créant un degré de dépendance à l’égard de ces prestataires, de sorte que l’indisponibilité, la défaillance ou tout autre type d’insuffisance de ces derniers peut potentiellement mettre en péril la capacité d’une entité financière, et en fin de compte du système financier de l’Union dans son ensemble, à assurer des fonctions critiques, ou à faire face à d’autres types d’effets préjudiciables, y compris des pertes importantes</t>
        </is>
      </c>
      <c r="CH13" t="inlineStr">
        <is>
          <t/>
        </is>
      </c>
      <c r="CI13" t="inlineStr">
        <is>
          <t>izloženost prema jednoj ili više povezanih trećih strana pružatelja ključnih IKT usluga, čime se stvara stupanj ovisnosti o takvim pružateljima tako da nedostupnost, kvar ili druga vrsta nedostatka tih pružatelja može potencijalno ugroziti sposobnost financijskog subjekta, a u konačnici financijskog sustava Unije u cjelini, za obavljanje ključnih funkcija ili može dovesti do drugih vrsta negativnih učinaka, među ostalim velikih gubitaka</t>
        </is>
      </c>
      <c r="CJ13" t="inlineStr">
        <is>
          <t>harmadik félnek minősülő kulcsfontosságú IKT-szolgáltatóval vagy több ilyen, egymással kapcsolatban álló szolgáltatóval szembeni kitettség, amely e szolgáltatóktól olyan mértékű függőséget eredményez, hogy kiesésük, megszűnésük vagy egyéb hiányosságuk veszélyeztetheti a pénzügyi szervezet és végső soron a teljes uniós pénzügyi rendszer kulcsfontosságú funkciók ellátására való képességét, vagy egyéb káros hatásokkal, többek között jelentős veszteségekkel járhat</t>
        </is>
      </c>
      <c r="CK13" t="inlineStr">
        <is>
          <t>esposizione
a fornitori terzi di servizi di &lt;a href="https://iate.europa.eu/entry/slideshow/1624521998424/866454/en-it" target="_blank"&gt;TIC&lt;/a&gt; critici, singoli o molteplici e correlati
tra loro, che crea un grado di dipendenza tale da detti fornitori che
l'indisponibilità, i guasti o altri tipi di carenze che si verificassero presso
di loro potrebbero mettere a repentaglio la capacità di un'entità finanziaria,
e in ultima analisi dell'intero sistema finanziario dell'Unione, di assolvere
funzioni critiche oppure di assorbire altri tipi di effetti avversi, comprese
perdite cospicue</t>
        </is>
      </c>
      <c r="CL13" t="inlineStr">
        <is>
          <t>dėl atskirų arba kelių susijusių ypatingos svarbos IRT paslaugas teikiančių trečiųjų šalių kylanti rizika, dėl kurios atsiranda tam tikra priklausomybė nuo tokių paslaugų teikėjų, kai dėl jų neprieinamumo, žlugimo ar kitokio pobūdžio trūkumo gali kilti pavojus, kad finansų sektoriaus subjektas, o galiausiai ir visos Sąjungos finansų sistema, nebegalės vykdyti ypatingos svarbos funkcijų arba patirs kitokio pobūdžio neigiamą poveikį, įskaitant didelius nuostolius</t>
        </is>
      </c>
      <c r="CM13" t="inlineStr">
        <is>
          <t/>
        </is>
      </c>
      <c r="CN13" t="inlineStr">
        <is>
          <t>skopertura għal fornituri terzi kritiċi ta’ servizzi tal-ICT individwali jew multipli li toħloq grad ta’ dipendenza fuq tali fornituri b’mod li n-nuqqas ta’ disponibbiltà, il-falliment jew tip ieħor ta’ nuqqas ta’ dawn tal-aħħar jistgħu potenzjalment jipperikolaw il-kapaċità ta’ entità finanzjarja u, finalment, tas-sistema finanzjarja tal-Unjoni kollha kemm hi, milli twettaq funzjonijiet kritiċi, jew iwassluha biex iġġarrab tipi oħrajn ta’ effetti avversi, inkluż telf kbir</t>
        </is>
      </c>
      <c r="CO13" t="inlineStr">
        <is>
          <t>blootstelling aan individuele of aan meerdere onderling verbonden cruciale derde aanbieders van ICT-diensten, waardoor een bepaalde mate van afhankelijkheid ten aanzien van deze aanbieders ontstaat, zodat de onbeschikbaarheid, het falen of een ander soort tekortkoming van deze laatste het vermogen van een financiële entiteit, en uiteindelijk van het financiële stelsel van de Unie in zijn geheel, om cruciale functies te vervullen of om andere soorten nadelige effecten, waaronder grote verliezen, op te vangen, in gevaar kan brengen</t>
        </is>
      </c>
      <c r="CP13" t="inlineStr">
        <is>
          <t>ekspozycja na poszczególnych lub wielu powiązanych ze sobą kluczowych zewnętrznych dostawców usług ICT, która prowadzi do takiego stopnia uzależnienia od takich dostawców, że niedostępność, awaria lub innego rodzaju niedociągnięcie tych ostatnich może potencjalnie zagrozić zdolności podmiotu finansowego, a ostatecznie także całego systemu finansowego Unii, do wypełniania kluczowych funkcji lub przyczynić się do poniesienia innego rodzaju negatywnych skutków, w tym dużych strat</t>
        </is>
      </c>
      <c r="CQ13" t="inlineStr">
        <is>
          <t>Exposição a um ou mais terceiros prestadores de serviços de tecnologias da informação e comunicação críticos que cria um nível de dependência desses prestadores de tal modo que a indisponibilidade, uma avaria ou outro tipo de insuficiência destes últimos pode pôr em perigo a capacidade de uma entidade financeira, e, em última análise, do sistema financeiro da União no seu todo, para desempenhar funções críticas, ou acarretar outro tipo de efeitos negativos para essa entidade, incluindo perdas consideráveis.</t>
        </is>
      </c>
      <c r="CR13" t="inlineStr">
        <is>
          <t>o expunere la furnizori terți esențiali de servicii TIC individuali sau 
multipli, care creează un grad de dependență față de acești furnizori, 
astfel încât indisponibilitatea, intrarea în dificultate sau alt tip de 
deficiență a acestora din urmă poate pune în pericol capacitatea unei 
entități financiare și, în cele din urmă, a sistemului financiar al 
Uniunii în ansamblul său, de a îndeplini funcții critice sau de a 
suporta alte tipuri de efecte adverse, inclusiv pierderi mari</t>
        </is>
      </c>
      <c r="CS13" t="inlineStr">
        <is>
          <t>expozícia voči jednotlivému externému poskytovateľovi kritických IKT služieb alebo viacerým súvisiacim externým poskytovateľom kritických IKT služieb, v dôsledku čoho vzniká určitá závislosť od takýchto poskytovateľov, takže nedostupnosť, zlyhanie alebo iný druh nedostatku takýchto poskytovateľov môže potenciálne ohroziť schopnosť finančného subjektu – a v konečnom dôsledku finančného systému Únie ako celku – plniť kritické funkcie alebo utrpieť iný druh nepriaznivých účinkov vrátane veľkých strát</t>
        </is>
      </c>
      <c r="CT13" t="inlineStr">
        <is>
          <t>izpostavljenost enemu ali več povezanim ključnim tretjim ponudnikom storitev IKT, ki ustvarja določeno stopnjo odvisnosti od takih ponudnikov, tako da lahko njihova nedosegljivost, nezmožnost opravljanja storitev ali druga vrsta izpada potencialno ogrozi sposobnost finančnega subjekta in nazadnje celotnega finančnega sistema Unije, da opravlja kritične funkcije, ali pa mu povzroči druge vrste škodljivih učinkov, vključno z velikimi izgubami</t>
        </is>
      </c>
      <c r="CU13" t="inlineStr">
        <is>
          <t>exponering mot enskilda eller flera närstående kritiska tredjepartsleverantörer av IKT-tjänster som skapar ett visst beroende av sådana leverantörer, så att otillgänglighet, fel eller annan typ av brist hos dessa kan äventyra förmågan hos en finansiell enhet och i förlängningen hos unionens finansiella system som helhet att tillhandahålla kritiska funktioner eller leda till andra typer av negativa effekter, inbegripet stora förluster</t>
        </is>
      </c>
    </row>
    <row r="14">
      <c r="A14" s="1" t="str">
        <f>HYPERLINK("https://iate.europa.eu/entry/result/3598818/all", "3598818")</f>
        <v>3598818</v>
      </c>
      <c r="B14" t="inlineStr">
        <is>
          <t>EDUCATION AND COMMUNICATIONS;FINANCE</t>
        </is>
      </c>
      <c r="C14" t="inlineStr">
        <is>
          <t>EDUCATION AND COMMUNICATIONS|information technology and data processing;FINANCE|free movement of capital|financial market</t>
        </is>
      </c>
      <c r="D14" t="inlineStr">
        <is>
          <t>риск при ИКТ, пораждан от трета страна</t>
        </is>
      </c>
      <c r="E14" t="inlineStr">
        <is>
          <t>3</t>
        </is>
      </c>
      <c r="F14" t="inlineStr">
        <is>
          <t/>
        </is>
      </c>
      <c r="G14" t="inlineStr">
        <is>
          <t>rizika v oblasti IKT spojená s třetí stranou</t>
        </is>
      </c>
      <c r="H14" t="inlineStr">
        <is>
          <t>2</t>
        </is>
      </c>
      <c r="I14" t="inlineStr">
        <is>
          <t>proposed</t>
        </is>
      </c>
      <c r="J14" t="inlineStr">
        <is>
          <t>IKT-tredjepartsrisiko</t>
        </is>
      </c>
      <c r="K14" t="inlineStr">
        <is>
          <t>3</t>
        </is>
      </c>
      <c r="L14" t="inlineStr">
        <is>
          <t/>
        </is>
      </c>
      <c r="M14" t="inlineStr">
        <is>
          <t>Risiko durch IKT-Drittanbieter</t>
        </is>
      </c>
      <c r="N14" t="inlineStr">
        <is>
          <t>3</t>
        </is>
      </c>
      <c r="O14" t="inlineStr">
        <is>
          <t/>
        </is>
      </c>
      <c r="P14" t="inlineStr">
        <is>
          <t>κίνδυνος τρίτων παρόχων ΤΠΕ</t>
        </is>
      </c>
      <c r="Q14" t="inlineStr">
        <is>
          <t>3</t>
        </is>
      </c>
      <c r="R14" t="inlineStr">
        <is>
          <t/>
        </is>
      </c>
      <c r="S14" t="inlineStr">
        <is>
          <t>information and communication technology third-party risk|ICT third-party risk</t>
        </is>
      </c>
      <c r="T14" t="inlineStr">
        <is>
          <t>1|3</t>
        </is>
      </c>
      <c r="U14" t="inlineStr">
        <is>
          <t>|</t>
        </is>
      </c>
      <c r="V14" t="inlineStr">
        <is>
          <t>riesgo de terceros relacionado con las TIC</t>
        </is>
      </c>
      <c r="W14" t="inlineStr">
        <is>
          <t>3</t>
        </is>
      </c>
      <c r="X14" t="inlineStr">
        <is>
          <t/>
        </is>
      </c>
      <c r="Y14" t="inlineStr">
        <is>
          <t>kolmandast isikust tulenev IKT-risk</t>
        </is>
      </c>
      <c r="Z14" t="inlineStr">
        <is>
          <t>2</t>
        </is>
      </c>
      <c r="AA14" t="inlineStr">
        <is>
          <t/>
        </is>
      </c>
      <c r="AB14" t="inlineStr">
        <is>
          <t>TVT-palveluntarjoajana oleviin kolmansiin osapuoliin liittyvä riski</t>
        </is>
      </c>
      <c r="AC14" t="inlineStr">
        <is>
          <t>3</t>
        </is>
      </c>
      <c r="AD14" t="inlineStr">
        <is>
          <t/>
        </is>
      </c>
      <c r="AE14" t="inlineStr">
        <is>
          <t>risque lié aux tiers prestataires de services informatiques</t>
        </is>
      </c>
      <c r="AF14" t="inlineStr">
        <is>
          <t>3</t>
        </is>
      </c>
      <c r="AG14" t="inlineStr">
        <is>
          <t/>
        </is>
      </c>
      <c r="AH14" t="inlineStr">
        <is>
          <t/>
        </is>
      </c>
      <c r="AI14" t="inlineStr">
        <is>
          <t/>
        </is>
      </c>
      <c r="AJ14" t="inlineStr">
        <is>
          <t/>
        </is>
      </c>
      <c r="AK14" t="inlineStr">
        <is>
          <t>IKT rizik treće strane</t>
        </is>
      </c>
      <c r="AL14" t="inlineStr">
        <is>
          <t>3</t>
        </is>
      </c>
      <c r="AM14" t="inlineStr">
        <is>
          <t/>
        </is>
      </c>
      <c r="AN14" t="inlineStr">
        <is>
          <t>harmadik féltől eredő IKT-kockázat</t>
        </is>
      </c>
      <c r="AO14" t="inlineStr">
        <is>
          <t>3</t>
        </is>
      </c>
      <c r="AP14" t="inlineStr">
        <is>
          <t>proposed</t>
        </is>
      </c>
      <c r="AQ14" t="inlineStr">
        <is>
          <t>rischio relativo alle TIC derivante da terzi</t>
        </is>
      </c>
      <c r="AR14" t="inlineStr">
        <is>
          <t>3</t>
        </is>
      </c>
      <c r="AS14" t="inlineStr">
        <is>
          <t/>
        </is>
      </c>
      <c r="AT14" t="inlineStr">
        <is>
          <t>trečiosios šalies keliama IRT rizika</t>
        </is>
      </c>
      <c r="AU14" t="inlineStr">
        <is>
          <t>3</t>
        </is>
      </c>
      <c r="AV14" t="inlineStr">
        <is>
          <t/>
        </is>
      </c>
      <c r="AW14" t="inlineStr">
        <is>
          <t>ar trešo personu saistīts IKT risks</t>
        </is>
      </c>
      <c r="AX14" t="inlineStr">
        <is>
          <t>3</t>
        </is>
      </c>
      <c r="AY14" t="inlineStr">
        <is>
          <t/>
        </is>
      </c>
      <c r="AZ14" t="inlineStr">
        <is>
          <t>riskju relatat mal-ICT minn partijiet terzi</t>
        </is>
      </c>
      <c r="BA14" t="inlineStr">
        <is>
          <t>3</t>
        </is>
      </c>
      <c r="BB14" t="inlineStr">
        <is>
          <t/>
        </is>
      </c>
      <c r="BC14" t="inlineStr">
        <is>
          <t>ICT-risico van derde aanbieders</t>
        </is>
      </c>
      <c r="BD14" t="inlineStr">
        <is>
          <t>3</t>
        </is>
      </c>
      <c r="BE14" t="inlineStr">
        <is>
          <t/>
        </is>
      </c>
      <c r="BF14" t="inlineStr">
        <is>
          <t>ryzyko ze strony zewnętrznych dostawców usług ICT</t>
        </is>
      </c>
      <c r="BG14" t="inlineStr">
        <is>
          <t>3</t>
        </is>
      </c>
      <c r="BH14" t="inlineStr">
        <is>
          <t/>
        </is>
      </c>
      <c r="BI14" t="inlineStr">
        <is>
          <t>risco de terceiros no domínio das TIC</t>
        </is>
      </c>
      <c r="BJ14" t="inlineStr">
        <is>
          <t>2</t>
        </is>
      </c>
      <c r="BK14" t="inlineStr">
        <is>
          <t>proposed</t>
        </is>
      </c>
      <c r="BL14" t="inlineStr">
        <is>
          <t>risc TIC generat de părți terțe</t>
        </is>
      </c>
      <c r="BM14" t="inlineStr">
        <is>
          <t>3</t>
        </is>
      </c>
      <c r="BN14" t="inlineStr">
        <is>
          <t/>
        </is>
      </c>
      <c r="BO14" t="inlineStr">
        <is>
          <t>IKT riziko tretej strany</t>
        </is>
      </c>
      <c r="BP14" t="inlineStr">
        <is>
          <t>3</t>
        </is>
      </c>
      <c r="BQ14" t="inlineStr">
        <is>
          <t/>
        </is>
      </c>
      <c r="BR14" t="inlineStr">
        <is>
          <t>tveganje tretjih oseb na področju IKT</t>
        </is>
      </c>
      <c r="BS14" t="inlineStr">
        <is>
          <t>2</t>
        </is>
      </c>
      <c r="BT14" t="inlineStr">
        <is>
          <t/>
        </is>
      </c>
      <c r="BU14" t="inlineStr">
        <is>
          <t>IKT-tredjepartsrisk</t>
        </is>
      </c>
      <c r="BV14" t="inlineStr">
        <is>
          <t>3</t>
        </is>
      </c>
      <c r="BW14" t="inlineStr">
        <is>
          <t/>
        </is>
      </c>
      <c r="BX14" t="inlineStr">
        <is>
          <t>риск при ИКТ, който възниква за финансов субект, когато използва услуги в областта на ИКТ на доставчик трета страна на такива услуги или на негови поддоставчици</t>
        </is>
      </c>
      <c r="BY14" t="inlineStr">
        <is>
          <t>rizika pro finanční subjekt v oblasti IKT, která mohou vzniknout 
v souvislosti s jeho využíváním služeb IKT poskytovaných třetími 
stranami nebo jejich dalšími subdodavateli</t>
        </is>
      </c>
      <c r="BZ14" t="inlineStr">
        <is>
          <t>IKT-risiko, der kan opstå for en finansiel enhed i forbindelse med dens brug af IKT-tjenester, der leveres af tredjepartsudbydere af IKT-tjenester eller af sidstnævntes øvrige underleverandører</t>
        </is>
      </c>
      <c r="CA14" t="inlineStr">
        <is>
          <t>IKT-bezogenes Risiko, das für ein Finanzunternehmen im Zusammenhang mit dessen Nutzung von IKT-Diensten entstehen kann, die von IKT-Drittanbietern oder weiteren Unterauftragnehmern erbracht werden</t>
        </is>
      </c>
      <c r="CB14" t="inlineStr">
        <is>
          <t>κίνδυνος ΤΠΕ που μπορεί να προκύψει για χρηματοπιστωτική οντότητα σε σχέση με τη χρήση υπηρεσιών ΤΠΕ που παρέχονται από τρίτους παρόχους υπηρεσιών ΤΠΕ ή από άλλους υπεργολάβους των παρόχων αυτών</t>
        </is>
      </c>
      <c r="CC14" t="inlineStr">
        <is>
          <t>ICT risk that may arise for a financial entity in relation to its use of ICT services provided by ICT third-party service providers or by further sub-contractors of the latter</t>
        </is>
      </c>
      <c r="CD14" t="inlineStr">
        <is>
          <t>Riesgo de TIC que puede surgir para una entidad financiera en relación con su uso de servicios de TIC prestados por proveedores terceros de servicios de TIC o por subcontratistas de estos últimos.</t>
        </is>
      </c>
      <c r="CE14" t="inlineStr">
        <is>
          <t>IKT-risk, mis võib finantssektori ettevõtjat ohustada, kui ta kasutab kolmandast isikust IKT-teenuste osutajate või nende alltöövõtjate IKT-teenuseid</t>
        </is>
      </c>
      <c r="CF14" t="inlineStr">
        <is>
          <t>TVT-riskit, joita finanssiyhteisö voi kohdata käyttäessään TVT-palveluntarjoajana olevien kolmansien osapuolten tai niiden alihankkijoiden tarjoamia TVT-palveluja</t>
        </is>
      </c>
      <c r="CG14" t="inlineStr">
        <is>
          <t>risque informatique auquel une entité financière peut être exposée du fait de son recours à des services informatiques fournis par des tiers prestataires de services informatiques ou par des sous-traitants de ces derniers</t>
        </is>
      </c>
      <c r="CH14" t="inlineStr">
        <is>
          <t/>
        </is>
      </c>
      <c r="CI14" t="inlineStr">
        <is>
          <t>IKT rizik koji može nastati financijskom subjektu u vezi s njegovim korištenjem IKT usluga trećih strana pružatelja IKT usluga ili podugovaratelja trećih strana</t>
        </is>
      </c>
      <c r="CJ14" t="inlineStr">
        <is>
          <t>a pénzügyi szervezetnél azzal összefüggésben felmerülő esetleges IKT-kockázat, hogy harmadik félnek minősülő IKT-szolgáltatók vagy azok alvállalkozói által nyújtott szolgáltatásokat vesz igénybe</t>
        </is>
      </c>
      <c r="CK14" t="inlineStr">
        <is>
          <t>rischio relativo alle TIC cui un'entità finanziaria può essere
 esposta in relazione al ricorso, da parte di questa, a servizi di TIC offerti
 da fornitori terzi o da subappaltatori di tali fornitori</t>
        </is>
      </c>
      <c r="CL14" t="inlineStr">
        <is>
          <t>IRT rizika, su kuria gali susidurti finansų sektoriaus subjektas, naudodamasis IRT paslaugas teikiančių trečiųjų šalių arba jų subrangovų teikiamomis IRT paslaugomis</t>
        </is>
      </c>
      <c r="CM14" t="inlineStr">
        <is>
          <t>IKT risks, kas finanšu vienībai var rasties saistībā ar to, ka tā izmanto trešās personas, kas sniedz IKT pakalpojumus, vai tā tālāku apakšuzņēmēju sniegtus IKT pakalpojumus</t>
        </is>
      </c>
      <c r="CN14" t="inlineStr">
        <is>
          <t>riskju relatat mal-ICT li tista' tiffaċċja entità finanzjarja b’rabta mal-użu, min-naħa tagħha, ta’ servizzi tal-ICT ipprovduti minn fornituri terzi ta’ servizzi tal-ICT jew minn sottokuntratturi ulterjuri ta’ dawn tal-aħħar</t>
        </is>
      </c>
      <c r="CO14" t="inlineStr">
        <is>
          <t>risico dat voor een financiële entiteit kan ontstaan met betrekking tot het gebruik van ICT-diensten die door derde aanbieders van ICT-diensten of door verdere onderaannemers daarvan worden geleverd</t>
        </is>
      </c>
      <c r="CP14" t="inlineStr">
        <is>
          <t>ryzyko związane z ICT, które może wystąpić w przypadku podmiotu finansowego w związku z korzystaniem przez niego z usług ICT świadczonych przez zewnętrznych dostawców usług ICT lub przez ich podwykonawców</t>
        </is>
      </c>
      <c r="CQ14" t="inlineStr">
        <is>
          <t>&lt;div&gt;Risco no domínio das tecnologias da informação e comunicação (TIC) a que uma entidade financeira pode estar sujeita devido à sua utilização de serviços de TIC prestados por terceiros prestadores de serviços de TIC ou por outros subcontratantes desses terceiros.&lt;br&gt;&lt;/div&gt;</t>
        </is>
      </c>
      <c r="CR14" t="inlineStr">
        <is>
          <t>un risc TIC care poate apărea pentru o entitate financiară în legătură 
cu utilizarea, de către aceasta, a serviciilor TIC oferite de furnizori 
terți de servicii TIC sau de subcontractanți ai acestora din urmă</t>
        </is>
      </c>
      <c r="CS14" t="inlineStr">
        <is>
          <t>IKT riziko, ktoré môže finančnému subjektu vzniknúť v súvislosti s jeho využívaním IKT služieb, ktoré poskytujú externí poskytovatelia IKT služieb alebo ich ďalší subdodávatelia</t>
        </is>
      </c>
      <c r="CT14" t="inlineStr">
        <is>
          <t>tveganje na področju IKT, ki lahko grozi finančnemu subjektu zaradi njegove uporabe storitev IKT, ki jih zagotavljajo tretji ponudniki storitev IKT ali njihovi nadaljnji podizvajalci</t>
        </is>
      </c>
      <c r="CU14" t="inlineStr">
        <is>
          <t>IKT-risk som kan uppstå för en finansiell enhet i samband med dess användning av IKT-tjänster som tillhandahålls av tredjepartsleverantörer av IKT-tjänster eller av underleverantörer till sådana leverantörer</t>
        </is>
      </c>
    </row>
    <row r="15">
      <c r="A15" s="1" t="str">
        <f>HYPERLINK("https://iate.europa.eu/entry/result/3563013/all", "3563013")</f>
        <v>3563013</v>
      </c>
      <c r="B15" t="inlineStr">
        <is>
          <t>FINANCE</t>
        </is>
      </c>
      <c r="C15" t="inlineStr">
        <is>
          <t>FINANCE|financial institutions and credit</t>
        </is>
      </c>
      <c r="D15" t="inlineStr">
        <is>
          <t>Регламент за сетълмента и централните депозитари на ценни книжа</t>
        </is>
      </c>
      <c r="E15" t="inlineStr">
        <is>
          <t>3</t>
        </is>
      </c>
      <c r="F15" t="inlineStr">
        <is>
          <t/>
        </is>
      </c>
      <c r="G15" t="inlineStr">
        <is>
          <t>nařízení o centrálních depozitářích cenných papírů|CSDR</t>
        </is>
      </c>
      <c r="H15" t="inlineStr">
        <is>
          <t>3|3</t>
        </is>
      </c>
      <c r="I15" t="inlineStr">
        <is>
          <t>|</t>
        </is>
      </c>
      <c r="J15" t="inlineStr">
        <is>
          <t>csd-forordningen|forordning om forbedring af værdipapirafviklingen i EU og om værdipapircentraler</t>
        </is>
      </c>
      <c r="K15" t="inlineStr">
        <is>
          <t>3|3</t>
        </is>
      </c>
      <c r="L15" t="inlineStr">
        <is>
          <t>|</t>
        </is>
      </c>
      <c r="M15" t="inlineStr">
        <is>
          <t>Verordnung über Zentralverwahrer</t>
        </is>
      </c>
      <c r="N15" t="inlineStr">
        <is>
          <t>3</t>
        </is>
      </c>
      <c r="O15" t="inlineStr">
        <is>
          <t/>
        </is>
      </c>
      <c r="P15" t="inlineStr">
        <is>
          <t>κανονισμός ΚΑΤ|κανονισμός για τον διακανονισμό και τα κεντρικά αποθετήρια τίτλων|CSDR|κανονισμός για τα κεντρικά αποθετήρια τίτλων</t>
        </is>
      </c>
      <c r="Q15" t="inlineStr">
        <is>
          <t>3|3|3|3</t>
        </is>
      </c>
      <c r="R15" t="inlineStr">
        <is>
          <t>|||</t>
        </is>
      </c>
      <c r="S15" t="inlineStr">
        <is>
          <t>Regulation on settlement and Central Securities Depositories|Central Securities Depository Regulation|CSDR</t>
        </is>
      </c>
      <c r="T15" t="inlineStr">
        <is>
          <t>3|3|3</t>
        </is>
      </c>
      <c r="U15" t="inlineStr">
        <is>
          <t>||</t>
        </is>
      </c>
      <c r="V15" t="inlineStr">
        <is>
          <t>Reglamento sobre liquidación y depositarios centrales de valores</t>
        </is>
      </c>
      <c r="W15" t="inlineStr">
        <is>
          <t>3</t>
        </is>
      </c>
      <c r="X15" t="inlineStr">
        <is>
          <t/>
        </is>
      </c>
      <c r="Y15" t="inlineStr">
        <is>
          <t>väärtpaberiarvelduse ja väärtpaberite keskdepositooriumide määrus</t>
        </is>
      </c>
      <c r="Z15" t="inlineStr">
        <is>
          <t>3</t>
        </is>
      </c>
      <c r="AA15" t="inlineStr">
        <is>
          <t/>
        </is>
      </c>
      <c r="AB15" t="inlineStr">
        <is>
          <t>arvopaperikeskusasetus|arvopaperikeskuksista annettu asetus</t>
        </is>
      </c>
      <c r="AC15" t="inlineStr">
        <is>
          <t>3|3</t>
        </is>
      </c>
      <c r="AD15" t="inlineStr">
        <is>
          <t>|</t>
        </is>
      </c>
      <c r="AE15" t="inlineStr">
        <is>
          <t>règlement sur les DCT</t>
        </is>
      </c>
      <c r="AF15" t="inlineStr">
        <is>
          <t>2</t>
        </is>
      </c>
      <c r="AG15" t="inlineStr">
        <is>
          <t/>
        </is>
      </c>
      <c r="AH15" t="inlineStr">
        <is>
          <t>Rialachán maidir le taisclanna lárnacha urrús|CSDR</t>
        </is>
      </c>
      <c r="AI15" t="inlineStr">
        <is>
          <t>3|3</t>
        </is>
      </c>
      <c r="AJ15" t="inlineStr">
        <is>
          <t>|</t>
        </is>
      </c>
      <c r="AK15" t="inlineStr">
        <is>
          <t>Uredba o namiri i središnjim depozitorijima vrijednosnih papira</t>
        </is>
      </c>
      <c r="AL15" t="inlineStr">
        <is>
          <t>3</t>
        </is>
      </c>
      <c r="AM15" t="inlineStr">
        <is>
          <t/>
        </is>
      </c>
      <c r="AN15" t="inlineStr">
        <is>
          <t>a központi értéktárakról szóló rendelet</t>
        </is>
      </c>
      <c r="AO15" t="inlineStr">
        <is>
          <t>3</t>
        </is>
      </c>
      <c r="AP15" t="inlineStr">
        <is>
          <t/>
        </is>
      </c>
      <c r="AQ15" t="inlineStr">
        <is>
          <t>CSDR|regolamento sui depositari centrali</t>
        </is>
      </c>
      <c r="AR15" t="inlineStr">
        <is>
          <t>3|3</t>
        </is>
      </c>
      <c r="AS15" t="inlineStr">
        <is>
          <t>|</t>
        </is>
      </c>
      <c r="AT15" t="inlineStr">
        <is>
          <t>Centrinių vertybinių popierių depozitoriumų reglamentas|CVPD reglamentas|CVPDR</t>
        </is>
      </c>
      <c r="AU15" t="inlineStr">
        <is>
          <t>3|3|3</t>
        </is>
      </c>
      <c r="AV15" t="inlineStr">
        <is>
          <t>||</t>
        </is>
      </c>
      <c r="AW15" t="inlineStr">
        <is>
          <t>Vērtspapīru norēķinu un centrālo depozitāriju regula</t>
        </is>
      </c>
      <c r="AX15" t="inlineStr">
        <is>
          <t>2</t>
        </is>
      </c>
      <c r="AY15" t="inlineStr">
        <is>
          <t/>
        </is>
      </c>
      <c r="AZ15" t="inlineStr">
        <is>
          <t>Regolament dwar is-saldu u d-Depożitorji Ċentrali tat-Titoli|Regolament dwar id-Depożitorji Ċentrali tat-Titoli|CSDR</t>
        </is>
      </c>
      <c r="BA15" t="inlineStr">
        <is>
          <t>3|3|3</t>
        </is>
      </c>
      <c r="BB15" t="inlineStr">
        <is>
          <t>||</t>
        </is>
      </c>
      <c r="BC15" t="inlineStr">
        <is>
          <t>verordening betreffende de verbetering van de effectenafwikkeling in de Europese Unie en betreffende centrale effectenbewaarinstellingen|verordening betreffende centrale effectenbewaarinstellingen|CSDR</t>
        </is>
      </c>
      <c r="BD15" t="inlineStr">
        <is>
          <t>3|3|3</t>
        </is>
      </c>
      <c r="BE15" t="inlineStr">
        <is>
          <t>||</t>
        </is>
      </c>
      <c r="BF15" t="inlineStr">
        <is>
          <t>rozporządzenie w sprawie rozrachunku papierów wartościowych i centralnych depozytów papierów wartościowych</t>
        </is>
      </c>
      <c r="BG15" t="inlineStr">
        <is>
          <t>3</t>
        </is>
      </c>
      <c r="BH15" t="inlineStr">
        <is>
          <t/>
        </is>
      </c>
      <c r="BI15" t="inlineStr">
        <is>
          <t>Regulamento Liquidação e Centrais de Valores Mobiliários</t>
        </is>
      </c>
      <c r="BJ15" t="inlineStr">
        <is>
          <t>3</t>
        </is>
      </c>
      <c r="BK15" t="inlineStr">
        <is>
          <t/>
        </is>
      </c>
      <c r="BL15" t="inlineStr">
        <is>
          <t>Regulamentul privind depozitarii centrali de titluri de valoare|CSDR</t>
        </is>
      </c>
      <c r="BM15" t="inlineStr">
        <is>
          <t>3|3</t>
        </is>
      </c>
      <c r="BN15" t="inlineStr">
        <is>
          <t>|</t>
        </is>
      </c>
      <c r="BO15" t="inlineStr">
        <is>
          <t>CSDR|nariadenie o centrálnych depozitároch cenných papierov</t>
        </is>
      </c>
      <c r="BP15" t="inlineStr">
        <is>
          <t>3|3</t>
        </is>
      </c>
      <c r="BQ15" t="inlineStr">
        <is>
          <t>|</t>
        </is>
      </c>
      <c r="BR15" t="inlineStr">
        <is>
          <t>uredba o centralnih depotnih družbah</t>
        </is>
      </c>
      <c r="BS15" t="inlineStr">
        <is>
          <t>2</t>
        </is>
      </c>
      <c r="BT15" t="inlineStr">
        <is>
          <t/>
        </is>
      </c>
      <c r="BU15" t="inlineStr">
        <is>
          <t>CSD-förordningen|förordningen om förbättrad värdepappersavveckling i Europeiska unionen och om värdepapperscentraler</t>
        </is>
      </c>
      <c r="BV15" t="inlineStr">
        <is>
          <t>2|3</t>
        </is>
      </c>
      <c r="BW15" t="inlineStr">
        <is>
          <t>|</t>
        </is>
      </c>
      <c r="BX15" t="inlineStr">
        <is>
          <t/>
        </is>
      </c>
      <c r="BY15" t="inlineStr">
        <is>
          <t>nařízení Evropského parlamentu a Rady (EU) č. 909/2014 ze dne 23. července 2014 o zlepšení vypořádání obchodů s cennými papíry v Evropské unii a centrálních depozitářích cenných papírů a o změně směrnic 98/26/ES a 2014/65/EU a nařízení (EU) č. 236/2012</t>
        </is>
      </c>
      <c r="BZ15" t="inlineStr">
        <is>
          <t/>
        </is>
      </c>
      <c r="CA15" t="inlineStr">
        <is>
          <t/>
        </is>
      </c>
      <c r="CB15" t="inlineStr">
        <is>
          <t/>
        </is>
      </c>
      <c r="CC15" t="inlineStr">
        <is>
          <t>European rules to regulate settlement and Central Securities Depositories</t>
        </is>
      </c>
      <c r="CD15" t="inlineStr">
        <is>
          <t>Reglamento (UE) n.° 909/2014 del Parlamento Europeo y del Consejo, de 23 de julio de 2014, sobre la mejora de la liquidación de valores en la Unión Europea y los depositarios centrales de valores y por el que se modifican las Directivas 98/26/CE y 2014/65/UE y el Reglamento (UE) n. ° 236/2012.</t>
        </is>
      </c>
      <c r="CE15" t="inlineStr">
        <is>
          <t>Euroopa Parlamendi ja nõukogu määrus (EL) nr 909/2014, mis käsitleb väärtpaberiarvelduse parandamist Euroopa Liidus ja väärtpaberite keskdepositooriume</t>
        </is>
      </c>
      <c r="CF15" t="inlineStr">
        <is>
          <t>asetus (EU) N:o 909/2014 arvopaperitoimituksen parantamisesta Euroopan unionissa sekä arvopaperikeskuksista</t>
        </is>
      </c>
      <c r="CG15" t="inlineStr">
        <is>
          <t>règles européennes réglementant le règlement-livraison et les dépositaires centraux de titres</t>
        </is>
      </c>
      <c r="CH15" t="inlineStr">
        <is>
          <t/>
        </is>
      </c>
      <c r="CI15" t="inlineStr">
        <is>
          <t/>
        </is>
      </c>
      <c r="CJ15" t="inlineStr">
        <is>
          <t>az értékpapír-kiegyenlítésről és a központi értéktárakról szóló alábbi uniós jogszabály: &lt;br&gt;Az Európai Parlament és a Tanács 909/2014/EU rendelete az Európai Unión belüli értékpapír-kiegyenlítés javításáról és a központi értéktárakról, valamint 98/26/EK és a 2014/65/EU irányelv, valamint a 236/2012/EU rendelet módosításáról</t>
        </is>
      </c>
      <c r="CK15" t="inlineStr">
        <is>
          <t>il regolamento (UE) n. 909/2014 del Parlamento europeo e del Consiglio, del 23 luglio 2014 , relativo al miglioramento del regolamento titoli nell’Unione europea e ai depositari centrali di titoli e recante modifica delle direttive 98/26/CE e 2014/65/UE e del regolamento (UE) n. 236/2012</t>
        </is>
      </c>
      <c r="CL15" t="inlineStr">
        <is>
          <t/>
        </is>
      </c>
      <c r="CM15" t="inlineStr">
        <is>
          <t/>
        </is>
      </c>
      <c r="CN15" t="inlineStr">
        <is>
          <t>Regolament li daħal fis-seħħ fis-17 ta' Settembru 2014 u li, permezz ta' sensiela ta' regoli, jipprovdi aktar stabbiltà, effiċjenza u sigurtà f'dak li jirrigwarda s-saldu u d-Depożitorji Ċentrali tat-Titoli (CSDs) fl-Ewropa</t>
        </is>
      </c>
      <c r="CO15" t="inlineStr">
        <is>
          <t>Verordening (EU) nr. 909/2014 van het Europees Parlement en de Raad van 23 juli 2014 betreffende de verbetering van de effectenafwikkeling in de Europese Unie, betreffende centrale effectenbewaarinstellingen en tot wijziging van Richtlijnen 98/26/EG en 2014/65/EU en Verordening (EU) nr. 236/2012</t>
        </is>
      </c>
      <c r="CP15" t="inlineStr">
        <is>
          <t/>
        </is>
      </c>
      <c r="CQ15" t="inlineStr">
        <is>
          <t>Regulamento do Parlamento Europeu e do Conselho relativo à melhoria da liquidação de valores mobiliários na União Europeia e às Centrais de Valores Mobiliários.</t>
        </is>
      </c>
      <c r="CR15" t="inlineStr">
        <is>
          <t/>
        </is>
      </c>
      <c r="CS15" t="inlineStr">
        <is>
          <t>nariadenie (EÚ) č. 909/2014 o zlepšení vyrovnania transakcií s cennými papiermi v Európskej únii, centrálnych depozitároch cenných papierov a o zmene smerníc 98/26/ES a 2014/65/EÚ a nariadenia (EÚ) č. 236/2012</t>
        </is>
      </c>
      <c r="CT15" t="inlineStr">
        <is>
          <t>Uredba (EU) št. 909/2014 Evropskega parlamenta in Sveta z dne 23. julija 2014 o izboljšanju ureditve poravnav vrednostnih papirjev v Evropski uniji in o centralnih depotnih družbah</t>
        </is>
      </c>
      <c r="CU15" t="inlineStr">
        <is>
          <t/>
        </is>
      </c>
    </row>
    <row r="16">
      <c r="A16" s="1" t="str">
        <f>HYPERLINK("https://iate.europa.eu/entry/result/1104193/all", "1104193")</f>
        <v>1104193</v>
      </c>
      <c r="B16" t="inlineStr">
        <is>
          <t>FINANCE</t>
        </is>
      </c>
      <c r="C16" t="inlineStr">
        <is>
          <t>FINANCE|financial institutions and credit|banking</t>
        </is>
      </c>
      <c r="D16" t="inlineStr">
        <is>
          <t>надзор|надзор върху банките|банков надзор</t>
        </is>
      </c>
      <c r="E16" t="inlineStr">
        <is>
          <t>4|4|4</t>
        </is>
      </c>
      <c r="F16" t="inlineStr">
        <is>
          <t>||</t>
        </is>
      </c>
      <c r="G16" t="inlineStr">
        <is>
          <t>dohled|bankovní dohled|dohled nad bankami</t>
        </is>
      </c>
      <c r="H16" t="inlineStr">
        <is>
          <t>3|3|3</t>
        </is>
      </c>
      <c r="I16" t="inlineStr">
        <is>
          <t>||</t>
        </is>
      </c>
      <c r="J16" t="inlineStr">
        <is>
          <t>tilsyn|banktilsyn|tilsyn med banker</t>
        </is>
      </c>
      <c r="K16" t="inlineStr">
        <is>
          <t>3|4|4</t>
        </is>
      </c>
      <c r="L16" t="inlineStr">
        <is>
          <t>||</t>
        </is>
      </c>
      <c r="M16" t="inlineStr">
        <is>
          <t>Bankenaufsicht</t>
        </is>
      </c>
      <c r="N16" t="inlineStr">
        <is>
          <t>3</t>
        </is>
      </c>
      <c r="O16" t="inlineStr">
        <is>
          <t/>
        </is>
      </c>
      <c r="P16" t="inlineStr">
        <is>
          <t>τραπεζική εποπτεία|εποπτεία των τραπεζών|έλεγχος τραπεζών</t>
        </is>
      </c>
      <c r="Q16" t="inlineStr">
        <is>
          <t>3|3|3</t>
        </is>
      </c>
      <c r="R16" t="inlineStr">
        <is>
          <t>||</t>
        </is>
      </c>
      <c r="S16" t="inlineStr">
        <is>
          <t>bank oversight|supervision|bank supervision|oversight of banks|banking supervision</t>
        </is>
      </c>
      <c r="T16" t="inlineStr">
        <is>
          <t>3|2|3|3|3</t>
        </is>
      </c>
      <c r="U16" t="inlineStr">
        <is>
          <t>||||</t>
        </is>
      </c>
      <c r="V16" t="inlineStr">
        <is>
          <t>supervisión de las entidades de crédito|supervisión bancaria</t>
        </is>
      </c>
      <c r="W16" t="inlineStr">
        <is>
          <t>3|3</t>
        </is>
      </c>
      <c r="X16" t="inlineStr">
        <is>
          <t>|</t>
        </is>
      </c>
      <c r="Y16" t="inlineStr">
        <is>
          <t>järelevalve|pangandusjärelevalve|järelevalve pankade üle</t>
        </is>
      </c>
      <c r="Z16" t="inlineStr">
        <is>
          <t>3|3|3</t>
        </is>
      </c>
      <c r="AA16" t="inlineStr">
        <is>
          <t>||</t>
        </is>
      </c>
      <c r="AB16" t="inlineStr">
        <is>
          <t>pankkien valvonta|pankkivalvonta</t>
        </is>
      </c>
      <c r="AC16" t="inlineStr">
        <is>
          <t>3|3</t>
        </is>
      </c>
      <c r="AD16" t="inlineStr">
        <is>
          <t>|</t>
        </is>
      </c>
      <c r="AE16" t="inlineStr">
        <is>
          <t>contrôle bancaire|surveillance bancaire</t>
        </is>
      </c>
      <c r="AF16" t="inlineStr">
        <is>
          <t>2|3</t>
        </is>
      </c>
      <c r="AG16" t="inlineStr">
        <is>
          <t>|preferred</t>
        </is>
      </c>
      <c r="AH16" t="inlineStr">
        <is>
          <t>maoirseacht baincéireachta|maoirseacht ar bhaincéireacht</t>
        </is>
      </c>
      <c r="AI16" t="inlineStr">
        <is>
          <t>3|3</t>
        </is>
      </c>
      <c r="AJ16" t="inlineStr">
        <is>
          <t>|</t>
        </is>
      </c>
      <c r="AK16" t="inlineStr">
        <is>
          <t>nadzor nad poslovanjem banaka|nadzor nad bankama</t>
        </is>
      </c>
      <c r="AL16" t="inlineStr">
        <is>
          <t>3|3</t>
        </is>
      </c>
      <c r="AM16" t="inlineStr">
        <is>
          <t>|</t>
        </is>
      </c>
      <c r="AN16" t="inlineStr">
        <is>
          <t>bankfelügyelet</t>
        </is>
      </c>
      <c r="AO16" t="inlineStr">
        <is>
          <t>4</t>
        </is>
      </c>
      <c r="AP16" t="inlineStr">
        <is>
          <t/>
        </is>
      </c>
      <c r="AQ16" t="inlineStr">
        <is>
          <t>vigilanza bancaria|vigilanza</t>
        </is>
      </c>
      <c r="AR16" t="inlineStr">
        <is>
          <t>3|3</t>
        </is>
      </c>
      <c r="AS16" t="inlineStr">
        <is>
          <t>|</t>
        </is>
      </c>
      <c r="AT16" t="inlineStr">
        <is>
          <t>bankų priežiūra</t>
        </is>
      </c>
      <c r="AU16" t="inlineStr">
        <is>
          <t>3</t>
        </is>
      </c>
      <c r="AV16" t="inlineStr">
        <is>
          <t/>
        </is>
      </c>
      <c r="AW16" t="inlineStr">
        <is>
          <t>banku uzraudzība</t>
        </is>
      </c>
      <c r="AX16" t="inlineStr">
        <is>
          <t>3</t>
        </is>
      </c>
      <c r="AY16" t="inlineStr">
        <is>
          <t/>
        </is>
      </c>
      <c r="AZ16" t="inlineStr">
        <is>
          <t>superviżjoni bankarja</t>
        </is>
      </c>
      <c r="BA16" t="inlineStr">
        <is>
          <t>3</t>
        </is>
      </c>
      <c r="BB16" t="inlineStr">
        <is>
          <t/>
        </is>
      </c>
      <c r="BC16" t="inlineStr">
        <is>
          <t>toezicht op de banken|bankentoezicht|banktoezicht</t>
        </is>
      </c>
      <c r="BD16" t="inlineStr">
        <is>
          <t>3|3|3</t>
        </is>
      </c>
      <c r="BE16" t="inlineStr">
        <is>
          <t>||</t>
        </is>
      </c>
      <c r="BF16" t="inlineStr">
        <is>
          <t>nadzór bankowy</t>
        </is>
      </c>
      <c r="BG16" t="inlineStr">
        <is>
          <t>3</t>
        </is>
      </c>
      <c r="BH16" t="inlineStr">
        <is>
          <t/>
        </is>
      </c>
      <c r="BI16" t="inlineStr">
        <is>
          <t>supervisão bancária</t>
        </is>
      </c>
      <c r="BJ16" t="inlineStr">
        <is>
          <t>3</t>
        </is>
      </c>
      <c r="BK16" t="inlineStr">
        <is>
          <t>preferred</t>
        </is>
      </c>
      <c r="BL16" t="inlineStr">
        <is>
          <t>supraveghere bancară</t>
        </is>
      </c>
      <c r="BM16" t="inlineStr">
        <is>
          <t>3</t>
        </is>
      </c>
      <c r="BN16" t="inlineStr">
        <is>
          <t/>
        </is>
      </c>
      <c r="BO16" t="inlineStr">
        <is>
          <t>dohľad nad bankami|bankový dohľad|dohľad</t>
        </is>
      </c>
      <c r="BP16" t="inlineStr">
        <is>
          <t>3|3|3</t>
        </is>
      </c>
      <c r="BQ16" t="inlineStr">
        <is>
          <t>||</t>
        </is>
      </c>
      <c r="BR16" t="inlineStr">
        <is>
          <t>nadzor nad bankami</t>
        </is>
      </c>
      <c r="BS16" t="inlineStr">
        <is>
          <t>3</t>
        </is>
      </c>
      <c r="BT16" t="inlineStr">
        <is>
          <t/>
        </is>
      </c>
      <c r="BU16" t="inlineStr">
        <is>
          <t>banktillsyn</t>
        </is>
      </c>
      <c r="BV16" t="inlineStr">
        <is>
          <t>3</t>
        </is>
      </c>
      <c r="BW16" t="inlineStr">
        <is>
          <t/>
        </is>
      </c>
      <c r="BX16" t="inlineStr">
        <is>
          <t/>
        </is>
      </c>
      <c r="BY16" t="inlineStr">
        <is>
          <t/>
        </is>
      </c>
      <c r="BZ16" t="inlineStr">
        <is>
          <t>"Banktilsynet i dag består således både af et solvenstilsyn, et virksomhedstilsyn, et adfærdstilsyn og et markedstilsyn; og foruden den klassiske kontrolfunktion i forhold til bankerne har tilsynet i medfør af den nye tilsynsstrategi på området, »Tilsyn med kant«, nu også en styringsfunktion i forhold til de selvsamme banker, idet tilsynet nu skal fokusere på holdbarheden af bankernes forretningsmodeller frem for bankernes overholdelse af den finansielle lovgivning."</t>
        </is>
      </c>
      <c r="CA16" t="inlineStr">
        <is>
          <t>staatliche Beaufsichtigung der Banken und Kreditinstitute eines Landes mit dem Ziel, die Funktionsfähigkeit der Kreditwirtschaft zu erhalten und den Schutz der Einleger zu gewährleisten</t>
        </is>
      </c>
      <c r="CB16" t="inlineStr">
        <is>
          <t/>
        </is>
      </c>
      <c r="CC16" t="inlineStr">
        <is>
          <t>act of monitoring the financial performance and operations of banks in order to ensure that they are operating safely and soundly and following rules and regulations</t>
        </is>
      </c>
      <c r="CD16" t="inlineStr">
        <is>
          <t>Conjunto de actividades cuya finalidad es salvaguardar la estabilidad del sistema financiero, tratando de impedir que las importantes funciones económicas que desempeña el sector bancario sufran perturbaciones significativas o puedan llegar a colapsarse. 
&lt;br&gt;Tiene dos grandes vertientes: 
&lt;p&gt;- minimizar los efectos de las crisis individuales, mediante la elaboración y aplicación de sistemas de análisis de las entidades que ayuden a prevenir y permitan reducir el número, importancia y coste de las crisis que puedan producirse;&lt;/p&gt; 
&lt;p&gt;- asegurar el buen funcionamiento de los sistemas de pagos e implantar la debida protección frente a los riesgos de contagio.&lt;/p&gt;</t>
        </is>
      </c>
      <c r="CE16" t="inlineStr">
        <is>
          <t/>
        </is>
      </c>
      <c r="CF16" t="inlineStr">
        <is>
          <t/>
        </is>
      </c>
      <c r="CG16" t="inlineStr">
        <is>
          <t>activité consistant à veiller au respect par les banques de la réglementation en matière de gestion et de diffusion de l’information, et en matière prudentielle afin de protéger les déposants et de garantir la confiance dans le système bancaire</t>
        </is>
      </c>
      <c r="CH16" t="inlineStr">
        <is>
          <t/>
        </is>
      </c>
      <c r="CI16" t="inlineStr">
        <is>
          <t/>
        </is>
      </c>
      <c r="CJ16" t="inlineStr">
        <is>
          <t/>
        </is>
      </c>
      <c r="CK16" t="inlineStr">
        <is>
          <t>complesso dei controlli sulla struttura e sull'attività delle banche svolti dalle autorità creditizie (ossia ministero dell'economia, banca centrale, BCE)</t>
        </is>
      </c>
      <c r="CL16" t="inlineStr">
        <is>
          <t>bankų finansinių rezultatų ir operacijų stebėsena siekiant užtikrinti, kad jie veiktų saugiai ir patikimai, laikytųsi taisyklių ir normų</t>
        </is>
      </c>
      <c r="CM16" t="inlineStr">
        <is>
          <t/>
        </is>
      </c>
      <c r="CN16" t="inlineStr">
        <is>
          <t>monitoraġġ tal-prestazzjoni finanzjarja u l-operazzjonijiet tal-banek biex ikun aċċertat li qed joperaw b'mod sigur u tajjeb u li jsegwi r-regoli u r-regolamenti</t>
        </is>
      </c>
      <c r="CO16" t="inlineStr">
        <is>
          <t>toezicht om ervoor te zorgen dat de bankregelgeving wordt nageleefd, dat gebruikers van bankdiensten worden beschermd, en dat de veiligheid, stabiliteit en integriteit van bankmarkten worden verzekerd</t>
        </is>
      </c>
      <c r="CP16" t="inlineStr">
        <is>
          <t>nadzór nad działalnością banków i instytucji kredytowych, którego celem jest zapewnienie bezpieczeństwa środków pieniężnych gromadzonych na rachunkach bankowych oraz zgodności działalności tych instytucji z odpowiednimi przepisami</t>
        </is>
      </c>
      <c r="CQ16" t="inlineStr">
        <is>
          <t>Atuação desenvolvida pelas autoridades competentes sobre os bancos, de modo a controlar a sua atividade, tendo em vista assegurar a estabilidade, eficiência e solidez do sistema financeiro, o cumprimento de regras de conduta e de prestação de informação aos clientes bancários, bem como garantir a segurança dos depósitos e dos depositantes e a proteção dos interesses dos clientes.</t>
        </is>
      </c>
      <c r="CR16" t="inlineStr">
        <is>
          <t>activitate de monitorizare a situației financiare a instituțiilor bancare și de verificare a modului cum sunt respectate și aplicatereglementările bancare</t>
        </is>
      </c>
      <c r="CS16" t="inlineStr">
        <is>
          <t/>
        </is>
      </c>
      <c r="CT16" t="inlineStr">
        <is>
          <t>nadzor preudarnosti poslovanja bank, s katerim se zagotavlja varnost in trdnost bank; vključuje spremljanje, preverjanje in revizijo oziroma pregledovanje bank z namenom ocene njihovega stanja in njihovega delovanja v skladu z veljavno zakonodajo in pravili</t>
        </is>
      </c>
      <c r="CU16" t="inlineStr">
        <is>
          <t/>
        </is>
      </c>
    </row>
    <row r="17">
      <c r="A17" s="1" t="str">
        <f>HYPERLINK("https://iate.europa.eu/entry/result/3591062/all", "3591062")</f>
        <v>3591062</v>
      </c>
      <c r="B17" t="inlineStr">
        <is>
          <t>FINANCE</t>
        </is>
      </c>
      <c r="C17" t="inlineStr">
        <is>
          <t>FINANCE|financial institutions and credit|financial services;FINANCE|free movement of capital|financial market</t>
        </is>
      </c>
      <c r="D17" t="inlineStr">
        <is>
          <t>доставчик на услуги за криптоактиви</t>
        </is>
      </c>
      <c r="E17" t="inlineStr">
        <is>
          <t>3</t>
        </is>
      </c>
      <c r="F17" t="inlineStr">
        <is>
          <t/>
        </is>
      </c>
      <c r="G17" t="inlineStr">
        <is>
          <t>CASP|poskytovatel služeb souvisejících s virtuálními aktivy|VASP|poskytovatel služeb souvisejících s kryptoaktivy</t>
        </is>
      </c>
      <c r="H17" t="inlineStr">
        <is>
          <t>2|2|2|2</t>
        </is>
      </c>
      <c r="I17" t="inlineStr">
        <is>
          <t>|||</t>
        </is>
      </c>
      <c r="J17" t="inlineStr">
        <is>
          <t>udbyder af kryptoaktivtjenester|udbyder af tjenester for virtuelle aktiver</t>
        </is>
      </c>
      <c r="K17" t="inlineStr">
        <is>
          <t>3|3</t>
        </is>
      </c>
      <c r="L17" t="inlineStr">
        <is>
          <t>|</t>
        </is>
      </c>
      <c r="M17" t="inlineStr">
        <is>
          <t>Anbieter von Krypto-Dienstleistungen|Dienstleistungsanbieter für virtuelle Vermögenswerte|Krypto-Dienstleister</t>
        </is>
      </c>
      <c r="N17" t="inlineStr">
        <is>
          <t>3|3|3</t>
        </is>
      </c>
      <c r="O17" t="inlineStr">
        <is>
          <t>||</t>
        </is>
      </c>
      <c r="P17" t="inlineStr">
        <is>
          <t>πάροχος υπηρεσιών κρυπτοστοιχείων|VASP|πάροχος υπηρεσιών εικονικών περιουσιακών στοιχείων|CASP</t>
        </is>
      </c>
      <c r="Q17" t="inlineStr">
        <is>
          <t>3|3|3|3</t>
        </is>
      </c>
      <c r="R17" t="inlineStr">
        <is>
          <t>|||</t>
        </is>
      </c>
      <c r="S17" t="inlineStr">
        <is>
          <t>crypto-asset service provider|CASP|crypto-assets service provider|VASP|virtual asset service provider</t>
        </is>
      </c>
      <c r="T17" t="inlineStr">
        <is>
          <t>3|3|1|3|3</t>
        </is>
      </c>
      <c r="U17" t="inlineStr">
        <is>
          <t>||||</t>
        </is>
      </c>
      <c r="V17" t="inlineStr">
        <is>
          <t>proveedor de servicios de criptoactivos|PSCA|proveedor de servicios de activos virtuales|PSAV</t>
        </is>
      </c>
      <c r="W17" t="inlineStr">
        <is>
          <t>3|3|3|3</t>
        </is>
      </c>
      <c r="X17" t="inlineStr">
        <is>
          <t>|||</t>
        </is>
      </c>
      <c r="Y17" t="inlineStr">
        <is>
          <t>krüptovarateenuse osutaja</t>
        </is>
      </c>
      <c r="Z17" t="inlineStr">
        <is>
          <t>3</t>
        </is>
      </c>
      <c r="AA17" t="inlineStr">
        <is>
          <t/>
        </is>
      </c>
      <c r="AB17" t="inlineStr">
        <is>
          <t>kryptovarapalvelun tarjoaja</t>
        </is>
      </c>
      <c r="AC17" t="inlineStr">
        <is>
          <t>3</t>
        </is>
      </c>
      <c r="AD17" t="inlineStr">
        <is>
          <t/>
        </is>
      </c>
      <c r="AE17" t="inlineStr">
        <is>
          <t>prestataires de services sur actifs virtuels|prestataire de services sur crypto-actifs</t>
        </is>
      </c>
      <c r="AF17" t="inlineStr">
        <is>
          <t>3|3</t>
        </is>
      </c>
      <c r="AG17" t="inlineStr">
        <is>
          <t>|preferred</t>
        </is>
      </c>
      <c r="AH17" t="inlineStr">
        <is>
          <t>soláthraí seirbhísí criptea-shócmhainní</t>
        </is>
      </c>
      <c r="AI17" t="inlineStr">
        <is>
          <t>3</t>
        </is>
      </c>
      <c r="AJ17" t="inlineStr">
        <is>
          <t/>
        </is>
      </c>
      <c r="AK17" t="inlineStr">
        <is>
          <t>pružatelj usluga povezanih s kriptoimovinom|pružatelj usluga povezanih s virtualnom imovinom</t>
        </is>
      </c>
      <c r="AL17" t="inlineStr">
        <is>
          <t>3|3</t>
        </is>
      </c>
      <c r="AM17" t="inlineStr">
        <is>
          <t>|</t>
        </is>
      </c>
      <c r="AN17" t="inlineStr">
        <is>
          <t>kriptoeszköz-szolgáltató|virtuáliseszköz-szolgáltató</t>
        </is>
      </c>
      <c r="AO17" t="inlineStr">
        <is>
          <t>3|2</t>
        </is>
      </c>
      <c r="AP17" t="inlineStr">
        <is>
          <t>|proposed</t>
        </is>
      </c>
      <c r="AQ17" t="inlineStr">
        <is>
          <t>fornitore di servizi per le attività virtuali|fornitore di servizi per le cripto-attività</t>
        </is>
      </c>
      <c r="AR17" t="inlineStr">
        <is>
          <t>3|3</t>
        </is>
      </c>
      <c r="AS17" t="inlineStr">
        <is>
          <t>|preferred</t>
        </is>
      </c>
      <c r="AT17" t="inlineStr">
        <is>
          <t>kriptoturto paslaugų teikėjas|su kriptoturtu susijusios paslaugos teikėjas</t>
        </is>
      </c>
      <c r="AU17" t="inlineStr">
        <is>
          <t>3|2</t>
        </is>
      </c>
      <c r="AV17" t="inlineStr">
        <is>
          <t>preferred|</t>
        </is>
      </c>
      <c r="AW17" t="inlineStr">
        <is>
          <t>kriptoaktīvu pakalpojumu sniedzējs</t>
        </is>
      </c>
      <c r="AX17" t="inlineStr">
        <is>
          <t>2</t>
        </is>
      </c>
      <c r="AY17" t="inlineStr">
        <is>
          <t/>
        </is>
      </c>
      <c r="AZ17" t="inlineStr">
        <is>
          <t>fornitur ta' servizzi tal-assi virtwali|VASP|CASP|fornitur ta' servizzi tal-kriptoassi</t>
        </is>
      </c>
      <c r="BA17" t="inlineStr">
        <is>
          <t>3|3|3|3</t>
        </is>
      </c>
      <c r="BB17" t="inlineStr">
        <is>
          <t>|||</t>
        </is>
      </c>
      <c r="BC17" t="inlineStr">
        <is>
          <t>aanbieder van cryptoactivadiensten|aanbieder van virtueleactivadiensten</t>
        </is>
      </c>
      <c r="BD17" t="inlineStr">
        <is>
          <t>3|3</t>
        </is>
      </c>
      <c r="BE17" t="inlineStr">
        <is>
          <t>|</t>
        </is>
      </c>
      <c r="BF17" t="inlineStr">
        <is>
          <t>dostawca usług w zakresie kryptoaktywów</t>
        </is>
      </c>
      <c r="BG17" t="inlineStr">
        <is>
          <t>3</t>
        </is>
      </c>
      <c r="BH17" t="inlineStr">
        <is>
          <t/>
        </is>
      </c>
      <c r="BI17" t="inlineStr">
        <is>
          <t>prestador de serviços de criptoativos</t>
        </is>
      </c>
      <c r="BJ17" t="inlineStr">
        <is>
          <t>3</t>
        </is>
      </c>
      <c r="BK17" t="inlineStr">
        <is>
          <t/>
        </is>
      </c>
      <c r="BL17" t="inlineStr">
        <is>
          <t>prestator de servicii de criptoactive|prestator de servicii de active virtuale</t>
        </is>
      </c>
      <c r="BM17" t="inlineStr">
        <is>
          <t>3|3</t>
        </is>
      </c>
      <c r="BN17" t="inlineStr">
        <is>
          <t>|</t>
        </is>
      </c>
      <c r="BO17" t="inlineStr">
        <is>
          <t>poskytovateľ služieb v oblasti kryptoaktív|poskytovateľ služieb kryptoaktív|poskytovateľ služieb virtuálnych aktív</t>
        </is>
      </c>
      <c r="BP17" t="inlineStr">
        <is>
          <t>3|3|3</t>
        </is>
      </c>
      <c r="BQ17" t="inlineStr">
        <is>
          <t>||</t>
        </is>
      </c>
      <c r="BR17" t="inlineStr">
        <is>
          <t>ponudnik storitev v zvezi s kriptosredstvi</t>
        </is>
      </c>
      <c r="BS17" t="inlineStr">
        <is>
          <t>3</t>
        </is>
      </c>
      <c r="BT17" t="inlineStr">
        <is>
          <t/>
        </is>
      </c>
      <c r="BU17" t="inlineStr">
        <is>
          <t>leverantör av tjänster för virtuella tillgångar|leverantör av kryptotillgångstjänst</t>
        </is>
      </c>
      <c r="BV17" t="inlineStr">
        <is>
          <t>3|3</t>
        </is>
      </c>
      <c r="BW17" t="inlineStr">
        <is>
          <t>|</t>
        </is>
      </c>
      <c r="BX17" t="inlineStr">
        <is>
          <t>всяко лице, чието занятие или предмет на стопанска дейност е предоставянето на професионална основа на една или повече услуги за криптоактиви на трети страни</t>
        </is>
      </c>
      <c r="BY17" t="inlineStr">
        <is>
          <t>osoba, jejímž předmětem činnosti či podnikání je odborné poskytování jedné či více služeb souvisejících s kryptoaktivy třetím stranám</t>
        </is>
      </c>
      <c r="BZ17" t="inlineStr">
        <is>
          <t>person, hvis erhverv eller virksomhed består i at levere en eller flere
&lt;a href="https://iate.europa.eu/entry/result/3591061/da" target="_blank"&gt;kryptoaktivtjenester&lt;/a&gt; til tredjepart på et erhvervsmæssigt grundlag</t>
        </is>
      </c>
      <c r="CA17" t="inlineStr">
        <is>
          <t>jede Person, deren berufliche oder gewerbliche Tätigkeit darin besteht, eine oder mehrere Krypto-Dienstleistungen geschäftsmäßig für Dritte zu erbringen</t>
        </is>
      </c>
      <c r="CB17" t="inlineStr">
        <is>
          <t>κάθε πρόσωπο του οποίου επάγγελμα ή
επιχειρηματική δραστηριότητα είναι η παροχή ενός ή περισσότερων &lt;a href="https://iate.europa.eu/entry/result/3591061/en-el" target="_blank"&gt;υπηρεσιών κρυπτοστοιχείων&lt;/a&gt; σε τρίτους σε επαγγελματική βάση</t>
        </is>
      </c>
      <c r="CC17" t="inlineStr">
        <is>
          <t>person whose occupation or business is the
provision of one or more &lt;a href="http://iate.europa.eu/entry/result/3591061/en" target="_blank"&gt;crypto-asset services&lt;/a&gt; to third parties on a
professional basis</t>
        </is>
      </c>
      <c r="CD17" t="inlineStr">
        <is>
          <t>Persona cuya actividad o negocio consiste en la prestación profesional de uno o varios &lt;a href="https://iate.europa.eu/entry/slideshow/1610117085026/3591061/es" target="_blank"&gt;servicios de criptoactivos&lt;/a&gt; a terceros.</t>
        </is>
      </c>
      <c r="CE17" t="inlineStr">
        <is>
          <t>isik, kelle kutse- või äritegevus seisneb ühe või mitme &lt;i&gt;krüptovarateenuse&lt;/i&gt; &lt;a href="/entry/result/3591061/all" id="ENTRY_TO_ENTRY_CONVERTER" target="_blank"&gt;IATE:3591061&lt;/a&gt; professionaalses osutamises kolmandatele isikutele</t>
        </is>
      </c>
      <c r="CF17" t="inlineStr">
        <is>
          <t>henkilö, jonka ammattina tai liiketoimintana on yhden tai useamman kryptovarapalvelun ammattimainen tarjoaminen kolmansille osapuolille</t>
        </is>
      </c>
      <c r="CG17" t="inlineStr">
        <is>
          <t>toute personne dont l’occupation ou l’activité consiste à
fournir un ou plusieurs services sur crypto-actifs à des tiers à titre
professionnel</t>
        </is>
      </c>
      <c r="CH17" t="inlineStr">
        <is>
          <t/>
        </is>
      </c>
      <c r="CI17" t="inlineStr">
        <is>
          <t>svaka osoba čija je djelatnost ili poslovanje pružanje trećim stranama jedne ili više usluga povezanih s kriptoimovinom na profesionalnoj osnovi</t>
        </is>
      </c>
      <c r="CJ17" t="inlineStr">
        <is>
          <t>minden olyan személy, akinek foglalkozása vagy üzleti tevékenysége 
körében egy vagy több kriptoeszköz-szolgáltatást harmadik személy 
részére szakmai alapon nyújt</t>
        </is>
      </c>
      <c r="CK17" t="inlineStr">
        <is>
          <t>qualsiasi persona la cui occupazione o attività consiste nel prestare a terzi uno o più &lt;a href="https://iate.europa.eu/entry/slideshow/1606123901729/3591061/en-it" target="_blank"&gt;servizi per le cripto-attività&lt;/a&gt; su base professionale</t>
        </is>
      </c>
      <c r="CL17" t="inlineStr">
        <is>
          <t>asmuo, kurio darbas ar veikla – profesionaliai teikti vieną ar daugiau kriptoturto paslaugų trečiosioms šalims</t>
        </is>
      </c>
      <c r="CM17" t="inlineStr">
        <is>
          <t/>
        </is>
      </c>
      <c r="CN17" t="inlineStr">
        <is>
          <t>kwalunkwe persuna li l-okkupazzjoni jew l-attività kummerċjali tagħha tkun tipprovdi &lt;a href="https://iate.europa.eu/entry/result/3591061/mt" target="_blank"&gt;servizz&lt;/a&gt; wieħed jew aktar tal-kriptoassi lil partijiet terzi fuq bażi professjonali</t>
        </is>
      </c>
      <c r="CO17" t="inlineStr">
        <is>
          <t>"persoon wiens gewone beroep of bedrijf bestaat in het beroepsmatig aanbieden van één of meer cryptoactivadiensten aan derden"</t>
        </is>
      </c>
      <c r="CP17" t="inlineStr">
        <is>
          <t>osoba, której działalność zawodowa lub działalność gospodarcza polega na profesjonalnym świadczeniu co najmniej jednej usługi w zakresie kryptoaktywów na rzecz osób trzecich</t>
        </is>
      </c>
      <c r="CQ17" t="inlineStr">
        <is>
          <t>Qualquer pessoa cuja ocupação ou atividade económica seja a prestação de um ou mais &lt;a href="https://iate.europa.eu/entry/result/3591061/pt" target="_blank"&gt;serviços de criptoativos&lt;/a&gt; a terceiros de forma profissional.</t>
        </is>
      </c>
      <c r="CR17" t="inlineStr">
        <is>
          <t>persoană a cărei ocupație sau activitate este
furnizarea cu titlu profesional a unuia sau a mai multor &lt;a href="https://iate.europa.eu/entry/result/3591061/ro" target="_blank"&gt;servicii de criptoactive&lt;/a&gt; către terți</t>
        </is>
      </c>
      <c r="CS17" t="inlineStr">
        <is>
          <t>osoba alebo subjekt, ktorého zamestnaním alebo predmetom činnosti je profesionálne poskytovanie jednej alebo viacerých &lt;a href="https://iate.europa.eu/entry/result/3591061/sk" target="_blank"&gt;služieb v oblasti kryptoaktív&lt;/a&gt; tretím stranám</t>
        </is>
      </c>
      <c r="CT17" t="inlineStr">
        <is>
          <t>vsaka oseba, katere poklic ali dejavnost je profesionalno zagotavljanje ene ali več &lt;a href="https://iate.europa.eu/entry/slideshow/1605800246662/3591061/sl" target="_blank"&gt;storitev v zvezi s kriptosredstvi&lt;time datetime="19. 11. 2020"&gt; (19. 11. 2020)&lt;/time&gt;&lt;/a&gt; tretjim osebam</t>
        </is>
      </c>
      <c r="CU17" t="inlineStr">
        <is>
          <t>person vars sysselsättning eller affärsverksamhet består i att yrkesmässigt tillhandahålla en eller flera kryptotillgångstjänster till tredje part</t>
        </is>
      </c>
    </row>
    <row r="18">
      <c r="A18" s="1" t="str">
        <f>HYPERLINK("https://iate.europa.eu/entry/result/3542118/all", "3542118")</f>
        <v>3542118</v>
      </c>
      <c r="B18" t="inlineStr">
        <is>
          <t>TRADE</t>
        </is>
      </c>
      <c r="C18" t="inlineStr">
        <is>
          <t>TRADE|consumption|consumption;TRADE|marketing|commercial transaction</t>
        </is>
      </c>
      <c r="D18" t="inlineStr">
        <is>
          <t>ваучер</t>
        </is>
      </c>
      <c r="E18" t="inlineStr">
        <is>
          <t>3</t>
        </is>
      </c>
      <c r="F18" t="inlineStr">
        <is>
          <t/>
        </is>
      </c>
      <c r="G18" t="inlineStr">
        <is>
          <t>poukázka|poukaz</t>
        </is>
      </c>
      <c r="H18" t="inlineStr">
        <is>
          <t>3|3</t>
        </is>
      </c>
      <c r="I18" t="inlineStr">
        <is>
          <t>|</t>
        </is>
      </c>
      <c r="J18" t="inlineStr">
        <is>
          <t>voucher</t>
        </is>
      </c>
      <c r="K18" t="inlineStr">
        <is>
          <t>3</t>
        </is>
      </c>
      <c r="L18" t="inlineStr">
        <is>
          <t/>
        </is>
      </c>
      <c r="M18" t="inlineStr">
        <is>
          <t>Gutschein</t>
        </is>
      </c>
      <c r="N18" t="inlineStr">
        <is>
          <t>3</t>
        </is>
      </c>
      <c r="O18" t="inlineStr">
        <is>
          <t/>
        </is>
      </c>
      <c r="P18" t="inlineStr">
        <is>
          <t>κουπόνι</t>
        </is>
      </c>
      <c r="Q18" t="inlineStr">
        <is>
          <t>3</t>
        </is>
      </c>
      <c r="R18" t="inlineStr">
        <is>
          <t/>
        </is>
      </c>
      <c r="S18" t="inlineStr">
        <is>
          <t>voucher</t>
        </is>
      </c>
      <c r="T18" t="inlineStr">
        <is>
          <t>3</t>
        </is>
      </c>
      <c r="U18" t="inlineStr">
        <is>
          <t/>
        </is>
      </c>
      <c r="V18" t="inlineStr">
        <is>
          <t>bono</t>
        </is>
      </c>
      <c r="W18" t="inlineStr">
        <is>
          <t>3</t>
        </is>
      </c>
      <c r="X18" t="inlineStr">
        <is>
          <t/>
        </is>
      </c>
      <c r="Y18" t="inlineStr">
        <is>
          <t>vautšer</t>
        </is>
      </c>
      <c r="Z18" t="inlineStr">
        <is>
          <t>3</t>
        </is>
      </c>
      <c r="AA18" t="inlineStr">
        <is>
          <t/>
        </is>
      </c>
      <c r="AB18" t="inlineStr">
        <is>
          <t>arvoseteli</t>
        </is>
      </c>
      <c r="AC18" t="inlineStr">
        <is>
          <t>3</t>
        </is>
      </c>
      <c r="AD18" t="inlineStr">
        <is>
          <t/>
        </is>
      </c>
      <c r="AE18" t="inlineStr">
        <is>
          <t>coupon|bon|bon d'échange</t>
        </is>
      </c>
      <c r="AF18" t="inlineStr">
        <is>
          <t>2|3|2</t>
        </is>
      </c>
      <c r="AG18" t="inlineStr">
        <is>
          <t>||</t>
        </is>
      </c>
      <c r="AH18" t="inlineStr">
        <is>
          <t>dearbhán</t>
        </is>
      </c>
      <c r="AI18" t="inlineStr">
        <is>
          <t>3</t>
        </is>
      </c>
      <c r="AJ18" t="inlineStr">
        <is>
          <t/>
        </is>
      </c>
      <c r="AK18" t="inlineStr">
        <is>
          <t/>
        </is>
      </c>
      <c r="AL18" t="inlineStr">
        <is>
          <t/>
        </is>
      </c>
      <c r="AM18" t="inlineStr">
        <is>
          <t/>
        </is>
      </c>
      <c r="AN18" t="inlineStr">
        <is>
          <t>utalvány</t>
        </is>
      </c>
      <c r="AO18" t="inlineStr">
        <is>
          <t>3</t>
        </is>
      </c>
      <c r="AP18" t="inlineStr">
        <is>
          <t/>
        </is>
      </c>
      <c r="AQ18" t="inlineStr">
        <is>
          <t>buono</t>
        </is>
      </c>
      <c r="AR18" t="inlineStr">
        <is>
          <t>3</t>
        </is>
      </c>
      <c r="AS18" t="inlineStr">
        <is>
          <t/>
        </is>
      </c>
      <c r="AT18" t="inlineStr">
        <is>
          <t>čekis|kuponas</t>
        </is>
      </c>
      <c r="AU18" t="inlineStr">
        <is>
          <t>3|3</t>
        </is>
      </c>
      <c r="AV18" t="inlineStr">
        <is>
          <t>|preferred</t>
        </is>
      </c>
      <c r="AW18" t="inlineStr">
        <is>
          <t>vaučers</t>
        </is>
      </c>
      <c r="AX18" t="inlineStr">
        <is>
          <t>3</t>
        </is>
      </c>
      <c r="AY18" t="inlineStr">
        <is>
          <t/>
        </is>
      </c>
      <c r="AZ18" t="inlineStr">
        <is>
          <t>voucher</t>
        </is>
      </c>
      <c r="BA18" t="inlineStr">
        <is>
          <t>3</t>
        </is>
      </c>
      <c r="BB18" t="inlineStr">
        <is>
          <t/>
        </is>
      </c>
      <c r="BC18" t="inlineStr">
        <is>
          <t>voucher</t>
        </is>
      </c>
      <c r="BD18" t="inlineStr">
        <is>
          <t>3</t>
        </is>
      </c>
      <c r="BE18" t="inlineStr">
        <is>
          <t/>
        </is>
      </c>
      <c r="BF18" t="inlineStr">
        <is>
          <t>bon na towary lub usługi|bon</t>
        </is>
      </c>
      <c r="BG18" t="inlineStr">
        <is>
          <t>3|3</t>
        </is>
      </c>
      <c r="BH18" t="inlineStr">
        <is>
          <t>|</t>
        </is>
      </c>
      <c r="BI18" t="inlineStr">
        <is>
          <t>cupão|vale</t>
        </is>
      </c>
      <c r="BJ18" t="inlineStr">
        <is>
          <t>3|3</t>
        </is>
      </c>
      <c r="BK18" t="inlineStr">
        <is>
          <t>|</t>
        </is>
      </c>
      <c r="BL18" t="inlineStr">
        <is>
          <t/>
        </is>
      </c>
      <c r="BM18" t="inlineStr">
        <is>
          <t/>
        </is>
      </c>
      <c r="BN18" t="inlineStr">
        <is>
          <t/>
        </is>
      </c>
      <c r="BO18" t="inlineStr">
        <is>
          <t>poukážka|poukaz|lístok</t>
        </is>
      </c>
      <c r="BP18" t="inlineStr">
        <is>
          <t>3|3|3</t>
        </is>
      </c>
      <c r="BQ18" t="inlineStr">
        <is>
          <t>||</t>
        </is>
      </c>
      <c r="BR18" t="inlineStr">
        <is>
          <t>dobropis|kupon</t>
        </is>
      </c>
      <c r="BS18" t="inlineStr">
        <is>
          <t>3|3</t>
        </is>
      </c>
      <c r="BT18" t="inlineStr">
        <is>
          <t>preferred|</t>
        </is>
      </c>
      <c r="BU18" t="inlineStr">
        <is>
          <t>kupong|voucher</t>
        </is>
      </c>
      <c r="BV18" t="inlineStr">
        <is>
          <t>3|3</t>
        </is>
      </c>
      <c r="BW18" t="inlineStr">
        <is>
          <t>|</t>
        </is>
      </c>
      <c r="BX18" t="inlineStr">
        <is>
          <t>инструмент, при който съществува задължение да бъде приет като заплащане или част от заплащане за предоставяне на стоки или услуги и за който стоките или услугите, които ще се предоставят, или имената на лицата, които евентуално ще ги предоставят, са обозначени върху самия инструмент или в свързаната с него документация, включително в реда и условията за ползване на въпросния инструмент</t>
        </is>
      </c>
      <c r="BY18" t="inlineStr">
        <is>
          <t>nástroj, se kterým je spojena povinnost přijmout jej jako protiplnění nebo část protiplnění za dodání zboží nebo poskytnutí služby a u kterého je na nástroji samotném nebo v související dokumentaci, včetně podmínek pro jeho použití, uvedeno zboží, jež má být dodáno, či služba, jež má být poskytnuta, nebo totožnost jejich potenciálních dodavatelů či poskytovatelů</t>
        </is>
      </c>
      <c r="BZ18" t="inlineStr">
        <is>
          <t>instrument, der giver ret til at modtage en levering af varer eller ydelser eller til at modtage en rabat eller en bonus med hensyn til en levering af varer eller ydelser, og hvor der består en tilsvarende forpligtelse til at opfylde denne ret</t>
        </is>
      </c>
      <c r="CA18" t="inlineStr">
        <is>
          <t>Instrument, bei
dem die Verpflichtung besteht, es als Gegenleistung oder Teil einer solchen für
eine Lieferung von Gegenständen oder eine Erbringung von Dienstleistungen
anzunehmen und bei dem die zu liefernden Gegenstände oder zu erbringenden
Dienstleistungen oder die Identität der möglichen Lieferer oder Dienstleistungserbringer
entweder auf dem Instrument selbst oder in damit zusammenhängenden Unterlagen,
einschließlich der Bedingungen für die Nutzung dieses Instruments, angegeben
sind</t>
        </is>
      </c>
      <c r="CB18" t="inlineStr">
        <is>
          <t>μέσο για το οποίο υπάρχει υποχρέωση αποδοχής του ως ανταλλάγματος ή μέρους ανταλλάγματος για μια παράδοση αγαθών ή παροχή υπηρεσιών και όπου τα αγαθά που θα παραδοθούν ή οι υπηρεσίες που θα παρασχεθούν ή οι ταυτότητες των ενδεχόμενων προμηθευτών αναγράφονται είτε στο ίδιο το μέσο είτε στη σχετική τεκμηρίωση, συμπεριλαμβανομένων των όρων και των προϋποθέσεων χρήσης αυτού του μέσου</t>
        </is>
      </c>
      <c r="CC18" t="inlineStr">
        <is>
          <t>an instrument where there is an obligation to accept it as consideration or part consideration for a supply of goods or services and where the goods or services to be supplied or the identities of their potential suppliers are either indicated on the instrument itself or in related documentation, including the terms and conditions of use of such instrument</t>
        </is>
      </c>
      <c r="CD18" t="inlineStr">
        <is>
          <t>Instrumento que lleve aparejado un derecho a recibir una entrega de bienes o prestación de servicios, o a recibir un descuento o reembolso sobre el precio de una entrega de bienes o prestación de servicios, cuando exista la correspondiente obligación de hacer efectivo ese derecho.</t>
        </is>
      </c>
      <c r="CE18" t="inlineStr">
        <is>
          <t>instrument, mille puhul on kohustus see vastu võtta tasuna või osana tasust tarnitavate kaupade või osutatavate teenuste eest ning mille puhul tarnimisele kuuluvad kaubad või osutamisele kuuluvad teenused või nende potentsiaalsete tarnijate või osutajate isikud on märgitud kas instrumendil endal või sellega seotud dokumentides, sealhulgas sellise instrumendi kasutamise tingimustes</t>
        </is>
      </c>
      <c r="CF18" t="inlineStr">
        <is>
          <t>väline, joka antaa haltijalleen oikeuden tavaroihin tai palveluihin tai oikeuden saada alennusta tai hyvitystä tavaroiden luovutuksesta tai palvelun suorituksesta</t>
        </is>
      </c>
      <c r="CG18" t="inlineStr">
        <is>
          <t>instrument qui est assorti d'une obligation de l'accepter comme contrepartie totale ou partielle d'une livraison de biens ou d'une prestation de services et pour lequel les biens à livrer ou les services à prester ou l'identité de leurs fournisseurs ou prestataires potentiels sont indiqués soit sur l'instrument même, soit dans la documentation correspondante, notamment dans les conditions générales d'utilisation de cet instrument</t>
        </is>
      </c>
      <c r="CH18" t="inlineStr">
        <is>
          <t/>
        </is>
      </c>
      <c r="CI18" t="inlineStr">
        <is>
          <t/>
        </is>
      </c>
      <c r="CJ18" t="inlineStr">
        <is>
          <t>olyan eszköz, amelyet termékértékesítés, illetve szolgáltatásnyújtás ellenértékeként, illetve rész-ellenértékeként kell elfogadni, és amely esetében magán az eszközön vagy a kapcsolódó dokumentációban – beleértve az eszköz általános szerződési feltételeit is – fel van tüntetve az igénybe vehető termékeknek, illetve szolgáltatásoknak vagy azok potenciális értékesítőinek/szolgáltatóinak a megnevezése</t>
        </is>
      </c>
      <c r="CK18" t="inlineStr">
        <is>
          <t>strumento che contiene l'obbligo di essere accettato come corrispettivo o parziale corrispettivo a fronte di una cessione di beni o una prestazione di servizi e nel quale i beni o i servizi da cedere o prestare o le identità dei potenziali cedenti o prestatori sono indicati sullo strumento medesimo o nella relativa documentazione, ivi incluse le condizioni generali di utilizzo ad esso relative</t>
        </is>
      </c>
      <c r="CL18" t="inlineStr">
        <is>
          <t>priemonė, kai nustatytas įpareigojimas priimti ją kaip atlygį už prekių tiekimą arba paslaugų teikimą arba tokio atlygio dalį ir kai tiektinos prekės ar teiktinos paslaugos arba potencialių jų tiekėjų ar teikėjų tapatybė yra nurodytos arba pačioje priemonėje, arba susijusiuose dokumentuose, įskaitant tokios priemonės naudojimo sąlygas</t>
        </is>
      </c>
      <c r="CM18" t="inlineStr">
        <is>
          <t>instruments, par ko pastāv pienākums pieņemt to kā atlīdzību vai daļēju atlīdzību par preču piegādi vai pakalpojumu sniegšanu un kam piegādājamās preces vai sniedzamie pakalpojumi vai potenciālo piegādātāju/sniedzēju identitātes ir vai nu norādītas uz paša instrumenta, vai ar to saistītos dokumentos, tostarp šāda instrumenta izmantošanas noteikumos</t>
        </is>
      </c>
      <c r="CN18" t="inlineStr">
        <is>
          <t>strument fejn hemm obbligu li jiġi aċċettat bħala korrispettiv jew korrispettiv parzjali għal forniment ta' oġġetti jew servizzi u fejn l-oġġetti jew is-servizzi li għandhom jiġu fornuti jew l-identitajiet tal-fornituri potenzjali tagħhom huma indikati jew fuq l-istrument innifsu jew f'dokumentazzjoni relatata, inklużi t-termini u l-kondizzjonijiet għall-użu ta' tali strument</t>
        </is>
      </c>
      <c r="CO18" t="inlineStr">
        <is>
          <t>instrument ten aanzien waarvan de verplichting bestaat dat instrument als tegenprestatie of gedeeltelijke tegenprestatie voor goederenleveringen of diensten te aanvaarden en waarbij de te verrichten goederenleveringen of diensten, of de identiteit van de potentiële verrichters ervan, vermeld staan op het instrument zelf of in de bijbehorende documentatie, inclusief de voorwaarden voor het gebruik van het instrument</t>
        </is>
      </c>
      <c r="CP18" t="inlineStr">
        <is>
          <t>instrument, z którym wiąże się obowiązek jego przyjęcia jako wynagrodzenia lub części wynagrodzenia za dostawę towarów lub świadczenie usług i w przypadku którego towary lub usługi, które mają zostać dostarczone lub wykonane, lub tożsamość potencjalnych dostawców lub usługodawców są wskazane w samym instrumencie lub określone w powiązanej dokumentacji, w tym w warunkach wykorzystania takiego instrumentu</t>
        </is>
      </c>
      <c r="CQ18" t="inlineStr">
        <is>
          <t>Instrumento que confere ao seu detentor o direito receber bens ou serviços ou a usufruir de um desconto ou uma bonificação relativos ao fornecimento de bens ou à prestação de serviços.</t>
        </is>
      </c>
      <c r="CR18" t="inlineStr">
        <is>
          <t/>
        </is>
      </c>
      <c r="CS18" t="inlineStr">
        <is>
          <t>nástroj, pri ktorom existuje povinnosť akceptovať ho ako protihodnotu alebo ako časť protihodnoty za dodanie tovaru alebo poskytnutie služieb, pričom sa na ňom alebo v súvisiacej dokumentácii uvádza tovar alebo služby, ktoré sa majú dodať alebo poskytnúť, alebo totožnosť ich možných dodávateľov vrátane podmienok použitia takéhoto nástroja</t>
        </is>
      </c>
      <c r="CT18" t="inlineStr">
        <is>
          <t>instrument, v zvezi s katerim obstaja obveznost, da se sprejme kot plačilo ali delno plačilo za dobavo blaga ali opravljanje storitev, pri čemer so blago, ki bo dobavljeno, ali storitve, ki bodo opravljene, ali identiteta njihovih morebitnih dobaviteljev navedeni na samem instrumentu ali v pripadajoči dokumentaciji, vključno s pogoji uporabe takšnega instrumenta</t>
        </is>
      </c>
      <c r="CU18" t="inlineStr">
        <is>
          <t>ett instrument för vilket det föreligger en skyldighet att godta det som ersättning eller partiell ersättning för leverans av varor eller tillhandahållande av tjänster och där de varor som ska levereras eller de tjänster som ska tillhandahållas eller de potentiella leverantörernas eller tillhandahållarnas identitet anges antingen på själva instrumentet eller i tillhörande dokumentation, inbegripet villkoren för användning av ett sådant instrument</t>
        </is>
      </c>
    </row>
    <row r="19">
      <c r="A19" s="1" t="str">
        <f>HYPERLINK("https://iate.europa.eu/entry/result/1442734/all", "1442734")</f>
        <v>1442734</v>
      </c>
      <c r="B19" t="inlineStr">
        <is>
          <t>FINANCE</t>
        </is>
      </c>
      <c r="C19" t="inlineStr">
        <is>
          <t>FINANCE|free movement of capital|financial market</t>
        </is>
      </c>
      <c r="D19" t="inlineStr">
        <is>
          <t>вътрешна информация</t>
        </is>
      </c>
      <c r="E19" t="inlineStr">
        <is>
          <t>3</t>
        </is>
      </c>
      <c r="F19" t="inlineStr">
        <is>
          <t/>
        </is>
      </c>
      <c r="G19" t="inlineStr">
        <is>
          <t>důvěrná informace|vnitřní informace|důvěrné informace</t>
        </is>
      </c>
      <c r="H19" t="inlineStr">
        <is>
          <t>3|3|3</t>
        </is>
      </c>
      <c r="I19" t="inlineStr">
        <is>
          <t>||</t>
        </is>
      </c>
      <c r="J19" t="inlineStr">
        <is>
          <t>insiderviden|intern viden</t>
        </is>
      </c>
      <c r="K19" t="inlineStr">
        <is>
          <t>3|3</t>
        </is>
      </c>
      <c r="L19" t="inlineStr">
        <is>
          <t>|</t>
        </is>
      </c>
      <c r="M19" t="inlineStr">
        <is>
          <t>Insider-Information</t>
        </is>
      </c>
      <c r="N19" t="inlineStr">
        <is>
          <t>3</t>
        </is>
      </c>
      <c r="O19" t="inlineStr">
        <is>
          <t/>
        </is>
      </c>
      <c r="P19" t="inlineStr">
        <is>
          <t>προνομιακές πληροφορίες|εμπιστευτικές πληροφορίες|εμπιστευτική πληροφορία</t>
        </is>
      </c>
      <c r="Q19" t="inlineStr">
        <is>
          <t>3|2|3</t>
        </is>
      </c>
      <c r="R19" t="inlineStr">
        <is>
          <t>||</t>
        </is>
      </c>
      <c r="S19" t="inlineStr">
        <is>
          <t>inside information|insider information</t>
        </is>
      </c>
      <c r="T19" t="inlineStr">
        <is>
          <t>3|2</t>
        </is>
      </c>
      <c r="U19" t="inlineStr">
        <is>
          <t>|admitted</t>
        </is>
      </c>
      <c r="V19" t="inlineStr">
        <is>
          <t>información privilegiada</t>
        </is>
      </c>
      <c r="W19" t="inlineStr">
        <is>
          <t>3</t>
        </is>
      </c>
      <c r="X19" t="inlineStr">
        <is>
          <t/>
        </is>
      </c>
      <c r="Y19" t="inlineStr">
        <is>
          <t>siseteave</t>
        </is>
      </c>
      <c r="Z19" t="inlineStr">
        <is>
          <t>3</t>
        </is>
      </c>
      <c r="AA19" t="inlineStr">
        <is>
          <t/>
        </is>
      </c>
      <c r="AB19" t="inlineStr">
        <is>
          <t>sisäpiiritieto|sisäpiirintieto</t>
        </is>
      </c>
      <c r="AC19" t="inlineStr">
        <is>
          <t>3|3</t>
        </is>
      </c>
      <c r="AD19" t="inlineStr">
        <is>
          <t>|</t>
        </is>
      </c>
      <c r="AE19" t="inlineStr">
        <is>
          <t>information privilégiée</t>
        </is>
      </c>
      <c r="AF19" t="inlineStr">
        <is>
          <t>3</t>
        </is>
      </c>
      <c r="AG19" t="inlineStr">
        <is>
          <t/>
        </is>
      </c>
      <c r="AH19" t="inlineStr">
        <is>
          <t>faisnéis ón taobh istigh|faisnéis chos istigh</t>
        </is>
      </c>
      <c r="AI19" t="inlineStr">
        <is>
          <t>3|3</t>
        </is>
      </c>
      <c r="AJ19" t="inlineStr">
        <is>
          <t>|</t>
        </is>
      </c>
      <c r="AK19" t="inlineStr">
        <is>
          <t/>
        </is>
      </c>
      <c r="AL19" t="inlineStr">
        <is>
          <t/>
        </is>
      </c>
      <c r="AM19" t="inlineStr">
        <is>
          <t/>
        </is>
      </c>
      <c r="AN19" t="inlineStr">
        <is>
          <t>bennfentes információ|belső információ</t>
        </is>
      </c>
      <c r="AO19" t="inlineStr">
        <is>
          <t>3|3</t>
        </is>
      </c>
      <c r="AP19" t="inlineStr">
        <is>
          <t>|preferred</t>
        </is>
      </c>
      <c r="AQ19" t="inlineStr">
        <is>
          <t>informazione privilegiata</t>
        </is>
      </c>
      <c r="AR19" t="inlineStr">
        <is>
          <t>3</t>
        </is>
      </c>
      <c r="AS19" t="inlineStr">
        <is>
          <t/>
        </is>
      </c>
      <c r="AT19" t="inlineStr">
        <is>
          <t>viešai neatskleista informacija</t>
        </is>
      </c>
      <c r="AU19" t="inlineStr">
        <is>
          <t>3</t>
        </is>
      </c>
      <c r="AV19" t="inlineStr">
        <is>
          <t/>
        </is>
      </c>
      <c r="AW19" t="inlineStr">
        <is>
          <t>iekšēja informācija</t>
        </is>
      </c>
      <c r="AX19" t="inlineStr">
        <is>
          <t>3</t>
        </is>
      </c>
      <c r="AY19" t="inlineStr">
        <is>
          <t/>
        </is>
      </c>
      <c r="AZ19" t="inlineStr">
        <is>
          <t>informazzjoni privileġġjata</t>
        </is>
      </c>
      <c r="BA19" t="inlineStr">
        <is>
          <t>3</t>
        </is>
      </c>
      <c r="BB19" t="inlineStr">
        <is>
          <t/>
        </is>
      </c>
      <c r="BC19" t="inlineStr">
        <is>
          <t>voorwetenschap</t>
        </is>
      </c>
      <c r="BD19" t="inlineStr">
        <is>
          <t>3</t>
        </is>
      </c>
      <c r="BE19" t="inlineStr">
        <is>
          <t/>
        </is>
      </c>
      <c r="BF19" t="inlineStr">
        <is>
          <t>informacja wewnętrzna</t>
        </is>
      </c>
      <c r="BG19" t="inlineStr">
        <is>
          <t>3</t>
        </is>
      </c>
      <c r="BH19" t="inlineStr">
        <is>
          <t/>
        </is>
      </c>
      <c r="BI19" t="inlineStr">
        <is>
          <t>informação privilegiada</t>
        </is>
      </c>
      <c r="BJ19" t="inlineStr">
        <is>
          <t>3</t>
        </is>
      </c>
      <c r="BK19" t="inlineStr">
        <is>
          <t/>
        </is>
      </c>
      <c r="BL19" t="inlineStr">
        <is>
          <t>informații privilegiate</t>
        </is>
      </c>
      <c r="BM19" t="inlineStr">
        <is>
          <t>3</t>
        </is>
      </c>
      <c r="BN19" t="inlineStr">
        <is>
          <t/>
        </is>
      </c>
      <c r="BO19" t="inlineStr">
        <is>
          <t>vnútorné informácie|dôverné informácie</t>
        </is>
      </c>
      <c r="BP19" t="inlineStr">
        <is>
          <t>3|3</t>
        </is>
      </c>
      <c r="BQ19" t="inlineStr">
        <is>
          <t>|</t>
        </is>
      </c>
      <c r="BR19" t="inlineStr">
        <is>
          <t>notranja informacija</t>
        </is>
      </c>
      <c r="BS19" t="inlineStr">
        <is>
          <t>3</t>
        </is>
      </c>
      <c r="BT19" t="inlineStr">
        <is>
          <t/>
        </is>
      </c>
      <c r="BU19" t="inlineStr">
        <is>
          <t>insiderinformation</t>
        </is>
      </c>
      <c r="BV19" t="inlineStr">
        <is>
          <t>3</t>
        </is>
      </c>
      <c r="BW19" t="inlineStr">
        <is>
          <t/>
        </is>
      </c>
      <c r="BX19" t="inlineStr">
        <is>
          <t>точна информация, която не е била направена публично достояние, която се отнася пряко или косвено до един или повече емитенти на финансови инструменти или до един или повече финансови инструменти и която, ако бъде направена публично достояние, би могла да повлияе чувствително на курса на съответните финансови инструменти или на курса на деривативните финансови инструменти, които са свързани с тях</t>
        </is>
      </c>
      <c r="BY19" t="inlineStr">
        <is>
          <t>Informace přesné povahy, která nebyla uveřejněna, týkající se přímo nebo nepřímo jednoho nebo více emitentů finančních nástrojů nebo jednoho nebo více finančních nástrojů a která, kdyby byla uveřejněna, by pravděpodobně měla významný dopad na ceny těchto finančních nástrojů nebo na ceny odvozených finančních derivátů.</t>
        </is>
      </c>
      <c r="BZ19" t="inlineStr">
        <is>
          <t>viden om en virksomheds udvikling og forventninger, som kun er til rådighed for beslutningstagere internt i virksomheden</t>
        </is>
      </c>
      <c r="CA19" t="inlineStr">
        <is>
          <t>eine nicht öffentlich bekannte präzise Information, die einen oder mehrere Emittenten von Wertpapieren oder ein oder mehrere Wertpapiere betrifft und die, wenn sie öffentlich bekannt würde, geeignet wäre, den Kurs dieses Wertpapiers oder dieser Wertpapiere beträchtlich zu beeinflussen</t>
        </is>
      </c>
      <c r="CB19" t="inlineStr">
        <is>
          <t>1. μια πληροφορία η οποία δεν έχει γίνει γνωστή στο κοινό, έχει χαρακτήρα συγκεκριμένο και αφορά έναν ή περισσότερους εκδότες κινητών αξιών ή μία ή περισσότερες κινητές αξίες, και η οποία, εάν γινόταν γνωστή στο κοινό, θα μπορούσε να επηρεάσει αισθητά την τιμή αυτή ή αυτών των κινητών αξιών 
&lt;br&gt;2. Ως «εμπιστευτικές πληροφορίες» νοούνται οι συγκεκριμένες πληροφορίες οι οποίες δεν έχουν δημοσιοποιηθεί και αφορούν, άμεσα ή έμμεσα, έναν ή περισσότερους εκδότες χρηματοπιστωτικών μέσων ή ένα ή περισσότερα χρηματοπιστωτικά μέσα, και οι οποίες αν δημοσιοποιούνταν θα μπορούσαν να επηρεάσουν αισθητά την τιμή αυτών των χρηματοπιστωτικών μέσων ή την τιμήτων συνδεόμενων με αυτά παράγωγων μέσων</t>
        </is>
      </c>
      <c r="CC19" t="inlineStr">
        <is>
          <t>information which has not been made public of a precise nature relating to one or several issuers of transferable securities or to one or several transferable securities, which, if it were made public, would be likely to have a significant effect on the price of the transferable security or securities in question</t>
        </is>
      </c>
      <c r="CD19" t="inlineStr">
        <is>
          <t>1) Toda información de carácter concreto, referente a uno o varios valores, que no haya sido dada a conocer al público y que, de haberse hecho pública, hubiera podido influir de modo relevante en su cotización. 
&lt;br&gt;2) La información de carácter concreto, que no se haya hecho pública, y que se refiere directa o indirectamente a uno o varios emisores de instrumentos financieros o a uno o varios instrumentos financieros, y que, de hacerse pública, podría influir de manera apreciable sobre la cotización de esos instrumentos financieros o sobre la cotización de instrumentos financieros derivados relacionados con ellos.</t>
        </is>
      </c>
      <c r="CE19" t="inlineStr">
        <is>
          <t>avalikustamata täpne teave, mis otseselt või kaudselt puudutab finantsinstrumenti või finantsinstrumendi emitenti ja mis avalikustatuna võib tõenäoliselt oluliselt mõjutada finantsinstrumendi või finantsinstrumendiga seotud tuletisväärtpaberi hinda</t>
        </is>
      </c>
      <c r="CF19" t="inlineStr">
        <is>
          <t>julkistamaton ja luonteeltaan tarkka tieto, joka liittyy yhteen tai useampaan arvopaperien liikkeeseenlaskijaan taikka yhteen tai useampaan arvopaperiin ja jolla, jos se julkistettaisiin, todennäköisesti olisi huomattava vaikutus kyseisen arvopaperin tai kyseisten arvopaperien hintaan</t>
        </is>
      </c>
      <c r="CG19" t="inlineStr">
        <is>
          <t>information précise qui n'a pas été rendue publique, qui
concerne, directement ou indirectement, un ou plusieurs émetteurs d'instruments
financiers, ou un ou plusieurs instruments financiers, et qui si elle était
rendue publique, serait susceptible d'avoir une influence sensible sur le cours
des instruments financiers concernés ou le cours d'instruments financiers qui
leur sont liés</t>
        </is>
      </c>
      <c r="CH19" t="inlineStr">
        <is>
          <t/>
        </is>
      </c>
      <c r="CI19" t="inlineStr">
        <is>
          <t/>
        </is>
      </c>
      <c r="CJ19" t="inlineStr">
        <is>
          <t/>
        </is>
      </c>
      <c r="CK19" t="inlineStr">
        <is>
          <t>un'informazione che non è stata resa pubblica, che ha un carattere preciso e che concerne uno o più emittenti di valori mobiliari o uno o più valori mobiliari e che, se resa pubblica, potrebbe influire in modo sensibile sul corso di tale o tali valori mobiliari</t>
        </is>
      </c>
      <c r="CL19" t="inlineStr">
        <is>
          <t>tiesiogiai ar netiesiogiai su vienu ar keliais emitentais ar finansinėmis priemonėmis susijusi tikslaus pobūdžio informacija apie planuojamus ar įvykusius esminius įvykius ir kita informacija, kurios atskleidimas gali turėti didelės įtakos šių finansinių priemonių ar su jomis susietų išvestinių priemonių kainai, jeigu ši informacija nėra viešai atskleista</t>
        </is>
      </c>
      <c r="CM19" t="inlineStr">
        <is>
          <t>informācija Regulas (ES) Nr. 596/2014 7. panta 1.–4. punkta nozīmē</t>
        </is>
      </c>
      <c r="CN19" t="inlineStr">
        <is>
          <t/>
        </is>
      </c>
      <c r="CO19" t="inlineStr">
        <is>
          <t>niet openbaar gemaakte informatie die concreet is en die betrekking heeft op een of meer emittenten van effecten of op een of meer effecten en die, indien zij openbaar zou worden gemaakt, aanwijsbare invloed zou kunnen hebben op de koers van dat effect of van die effecten</t>
        </is>
      </c>
      <c r="CP19" t="inlineStr">
        <is>
          <t>informacja o ściśle określonym charakterze, niepodana do wiadomości publicznej, dotycząca bezpośrednio lub pośrednio jednego lub kilku emitentów instrumentów finansowych lub jednego lub kilku instrumentów finansowych i która, gdyby została podana do wiadomości publicznej, miałaby prawdopodobnie znaczny wpływ na ceny tych instrumentów finansowych lub na cenę powiązanych pochodnych instrumentów finansowych</t>
        </is>
      </c>
      <c r="CQ19" t="inlineStr">
        <is>
          <t>Informação com caráter preciso, que não foi tornada pública, que diz respeito a emitente(s) ou a instrumento(s) financeiro(s) e que, se fosse tornada pública, seria suscetível de influenciar de maneira sensível o preço desses instrumentos ou dos instrumentos derivados com eles relacionados.</t>
        </is>
      </c>
      <c r="CR19" t="inlineStr">
        <is>
          <t>informație de natură precisă care nu a fost făcută publică, care se referă în mod direct sau indirect la unul sau mai mulți emitenți ori la unul sau mai multe instrumente financiare și care, dacă ar fi transmisă public, ar putea avea un impact semnificativ asupra prețului acelor instrumente financiare sau asupra prețului instrumentelor financiare derivate cu care se află în legătură</t>
        </is>
      </c>
      <c r="CS19" t="inlineStr">
        <is>
          <t/>
        </is>
      </c>
      <c r="CT19" t="inlineStr">
        <is>
          <t>kakršna koli informacija natančne narave, ki ni bila dana v javnost in ki se posredno ali neposredno nanaša na enega ali več izdajateljev finančnih instrumentov ali na enega ali več finančnih instrumentov</t>
        </is>
      </c>
      <c r="CU19" t="inlineStr">
        <is>
          <t>icke offentliggjord information av specifik natur, som direkt eller indirekt hänför sig till en eller flera emittenter av finansiella instrument eller till ett eller flera finansiella instrument och som, om den offentliggjordes, skulle kunna förväntas ha en väsentlig inverkan på priset på dessa finansiella instrument eller på priset på relaterade derivatinstrument</t>
        </is>
      </c>
    </row>
    <row r="20">
      <c r="A20" s="1" t="str">
        <f>HYPERLINK("https://iate.europa.eu/entry/result/780256/all", "780256")</f>
        <v>780256</v>
      </c>
      <c r="B20" t="inlineStr">
        <is>
          <t>LAW;FINANCE</t>
        </is>
      </c>
      <c r="C20" t="inlineStr">
        <is>
          <t>LAW|criminal law|offence;FINANCE|free movement of capital|free movement of capital;FINANCE|free movement of capital|financial market</t>
        </is>
      </c>
      <c r="D20" t="inlineStr">
        <is>
          <t>злоупотреба с вътрешна информация</t>
        </is>
      </c>
      <c r="E20" t="inlineStr">
        <is>
          <t>4</t>
        </is>
      </c>
      <c r="F20" t="inlineStr">
        <is>
          <t>preferred</t>
        </is>
      </c>
      <c r="G20" t="inlineStr">
        <is>
          <t>obchodování zasvěcených osob</t>
        </is>
      </c>
      <c r="H20" t="inlineStr">
        <is>
          <t>3</t>
        </is>
      </c>
      <c r="I20" t="inlineStr">
        <is>
          <t/>
        </is>
      </c>
      <c r="J20" t="inlineStr">
        <is>
          <t>insiderhandel|insider dealing</t>
        </is>
      </c>
      <c r="K20" t="inlineStr">
        <is>
          <t>4|4</t>
        </is>
      </c>
      <c r="L20" t="inlineStr">
        <is>
          <t>|</t>
        </is>
      </c>
      <c r="M20" t="inlineStr">
        <is>
          <t>Insider-Geschäfte</t>
        </is>
      </c>
      <c r="N20" t="inlineStr">
        <is>
          <t>3</t>
        </is>
      </c>
      <c r="O20" t="inlineStr">
        <is>
          <t/>
        </is>
      </c>
      <c r="P20" t="inlineStr">
        <is>
          <t>πράξη προσώπου που είναι κάτοχος εμπιστευτικών πληροφοριών|αδίκημα μέλους του χρηματιστηρίου|πράξεις προσώπων που κατέχουν εμπιστευτικές πληροφορίες</t>
        </is>
      </c>
      <c r="Q20" t="inlineStr">
        <is>
          <t>3|3|2</t>
        </is>
      </c>
      <c r="R20" t="inlineStr">
        <is>
          <t>||</t>
        </is>
      </c>
      <c r="S20" t="inlineStr">
        <is>
          <t>inside dealing|insider dealing|insider trading</t>
        </is>
      </c>
      <c r="T20" t="inlineStr">
        <is>
          <t>2|3|3</t>
        </is>
      </c>
      <c r="U20" t="inlineStr">
        <is>
          <t>||</t>
        </is>
      </c>
      <c r="V20" t="inlineStr">
        <is>
          <t>abuso de información privilegiada|operaciones con información privilegiada|delito de iniciado|uso indebido de información privilegiada|operación con información privilegiada</t>
        </is>
      </c>
      <c r="W20" t="inlineStr">
        <is>
          <t>3|3|3|3|3</t>
        </is>
      </c>
      <c r="X20" t="inlineStr">
        <is>
          <t>||||</t>
        </is>
      </c>
      <c r="Y20" t="inlineStr">
        <is>
          <t>siseteabe alusel kauplemine</t>
        </is>
      </c>
      <c r="Z20" t="inlineStr">
        <is>
          <t>3</t>
        </is>
      </c>
      <c r="AA20" t="inlineStr">
        <is>
          <t/>
        </is>
      </c>
      <c r="AB20" t="inlineStr">
        <is>
          <t>sisäpiirikauppa</t>
        </is>
      </c>
      <c r="AC20" t="inlineStr">
        <is>
          <t>3</t>
        </is>
      </c>
      <c r="AD20" t="inlineStr">
        <is>
          <t/>
        </is>
      </c>
      <c r="AE20" t="inlineStr">
        <is>
          <t>opération d'initié|délit d'initié</t>
        </is>
      </c>
      <c r="AF20" t="inlineStr">
        <is>
          <t>3|3</t>
        </is>
      </c>
      <c r="AG20" t="inlineStr">
        <is>
          <t>|</t>
        </is>
      </c>
      <c r="AH20" t="inlineStr">
        <is>
          <t>trádáil chos istigh|déileáil cos istigh|trádáil taobh istigh|déileáil chos istigh</t>
        </is>
      </c>
      <c r="AI20" t="inlineStr">
        <is>
          <t>3|3|3|3</t>
        </is>
      </c>
      <c r="AJ20" t="inlineStr">
        <is>
          <t>|||</t>
        </is>
      </c>
      <c r="AK20" t="inlineStr">
        <is>
          <t/>
        </is>
      </c>
      <c r="AL20" t="inlineStr">
        <is>
          <t/>
        </is>
      </c>
      <c r="AM20" t="inlineStr">
        <is>
          <t/>
        </is>
      </c>
      <c r="AN20" t="inlineStr">
        <is>
          <t>bennfentes kereskedelem|bennfentes kereskedés</t>
        </is>
      </c>
      <c r="AO20" t="inlineStr">
        <is>
          <t>4|4</t>
        </is>
      </c>
      <c r="AP20" t="inlineStr">
        <is>
          <t>preferred|</t>
        </is>
      </c>
      <c r="AQ20" t="inlineStr">
        <is>
          <t>insider dealing|abuso di informazioni privilegiate|insider trading</t>
        </is>
      </c>
      <c r="AR20" t="inlineStr">
        <is>
          <t>3|3|3</t>
        </is>
      </c>
      <c r="AS20" t="inlineStr">
        <is>
          <t>||</t>
        </is>
      </c>
      <c r="AT20" t="inlineStr">
        <is>
          <t>prekyba pasinaudojant viešai neatskleista informacija</t>
        </is>
      </c>
      <c r="AU20" t="inlineStr">
        <is>
          <t>3</t>
        </is>
      </c>
      <c r="AV20" t="inlineStr">
        <is>
          <t/>
        </is>
      </c>
      <c r="AW20" t="inlineStr">
        <is>
          <t>iekšējās informācijas izmantošana</t>
        </is>
      </c>
      <c r="AX20" t="inlineStr">
        <is>
          <t>3</t>
        </is>
      </c>
      <c r="AY20" t="inlineStr">
        <is>
          <t/>
        </is>
      </c>
      <c r="AZ20" t="inlineStr">
        <is>
          <t>abbuż minn informazzjoni privileġġata</t>
        </is>
      </c>
      <c r="BA20" t="inlineStr">
        <is>
          <t>3</t>
        </is>
      </c>
      <c r="BB20" t="inlineStr">
        <is>
          <t/>
        </is>
      </c>
      <c r="BC20" t="inlineStr">
        <is>
          <t>handel met voorwetenschap|insider dealing|handelen met voorkennis|misbruik van voorkennis|handel met voorkennis</t>
        </is>
      </c>
      <c r="BD20" t="inlineStr">
        <is>
          <t>3|2|3|3|3</t>
        </is>
      </c>
      <c r="BE20" t="inlineStr">
        <is>
          <t>|admitted|||</t>
        </is>
      </c>
      <c r="BF20" t="inlineStr">
        <is>
          <t>wykorzystanie informacji poufnych do obrotu papierami wartościowymi|wykorzystywanie informacji wewnętrznych</t>
        </is>
      </c>
      <c r="BG20" t="inlineStr">
        <is>
          <t>3|3</t>
        </is>
      </c>
      <c r="BH20" t="inlineStr">
        <is>
          <t>|preferred</t>
        </is>
      </c>
      <c r="BI20" t="inlineStr">
        <is>
          <t>abuso de informação privilegiada</t>
        </is>
      </c>
      <c r="BJ20" t="inlineStr">
        <is>
          <t>3</t>
        </is>
      </c>
      <c r="BK20" t="inlineStr">
        <is>
          <t/>
        </is>
      </c>
      <c r="BL20" t="inlineStr">
        <is>
          <t>utilizare abuzivă a informațiilor privilegiate</t>
        </is>
      </c>
      <c r="BM20" t="inlineStr">
        <is>
          <t>3</t>
        </is>
      </c>
      <c r="BN20" t="inlineStr">
        <is>
          <t/>
        </is>
      </c>
      <c r="BO20" t="inlineStr">
        <is>
          <t>obchodovanie s využitím dôverných informácií</t>
        </is>
      </c>
      <c r="BP20" t="inlineStr">
        <is>
          <t>3</t>
        </is>
      </c>
      <c r="BQ20" t="inlineStr">
        <is>
          <t/>
        </is>
      </c>
      <c r="BR20" t="inlineStr">
        <is>
          <t>trgovanje na podlagi notranjih informacij</t>
        </is>
      </c>
      <c r="BS20" t="inlineStr">
        <is>
          <t>3</t>
        </is>
      </c>
      <c r="BT20" t="inlineStr">
        <is>
          <t/>
        </is>
      </c>
      <c r="BU20" t="inlineStr">
        <is>
          <t>insiderhandel|insiderbrott</t>
        </is>
      </c>
      <c r="BV20" t="inlineStr">
        <is>
          <t>3|3</t>
        </is>
      </c>
      <c r="BW20" t="inlineStr">
        <is>
          <t>|</t>
        </is>
      </c>
      <c r="BX20" t="inlineStr">
        <is>
          <t>Злоупотреба с вътрешна информация е налице когато: а) при притежание на вътрешна информация последната се използва за придобиване или преотстъпване на финансови инструменти, за които се отнася тази информация, за собствена или чужда сметка. Това включва и използването на вътрешна информация за отмяна или промяна на нареждане относно финансов инструмент, за който се отнася тази информация, когато нареждането е направено преди придобиването на тази вътрешна информация; или б) разкриване на вътрешна информация на друго лице, освен ако това не е в рамките на законовите условия за изпълнение на задълженията в резултат на назначение или професия.</t>
        </is>
      </c>
      <c r="BY20" t="inlineStr">
        <is>
          <t>nelegální typ obchodů, který je založen na zneužívání neveřejných (důvěrných, vnitřních) informací (viz &lt;a href="/entry/result/1442734/all" id="ENTRY_TO_ENTRY_CONVERTER" target="_blank"&gt;IATE:1442734&lt;/a&gt; )</t>
        </is>
      </c>
      <c r="BZ20" t="inlineStr">
        <is>
          <t>"INSIDER DEALING: Det forhold, at en person eller en institution udnytter en viden (som kun et fåtal af indviede personer har kendskab til) om trufne beslutninger i et selskab til at skaffe sig en fortjeneste på uindviedes bekostning." (Børsens Management Leksikon)</t>
        </is>
      </c>
      <c r="CA20" t="inlineStr">
        <is>
          <t>missbräuchliche Verwendung von Insider-Informationen</t>
        </is>
      </c>
      <c r="CB20" t="inlineStr">
        <is>
          <t>η χρήση εμπιστευτικών πληροφοριών που απαγορεύεται σύμφωνα με τα άρθρα 2, 3 και 4 της οδηγίας 2003/6/EΚ [ &lt;a href="http://eur-lex.europa.eu/legal-content/EL/TXT/?uri=CELEX:32003L0006" target="_blank"&gt;CELEX:32003L0006/EL&lt;/a&gt; ], σε σχέση με χρηματοπιστωτικό μέσο κατά την έννοια του άρθρου 1 παράγραφος 3 της εν λόγω οδηγίας, αναφερόμενο στο άρθρο 9 της ίδιας οδηγίας, εκτός αντίθετων διατάξεων του παρόντος κανονισμού</t>
        </is>
      </c>
      <c r="CC20" t="inlineStr">
        <is>
          <t>dealing in company securities with a view to making a profit or avoiding a loss while in possession of information that, if generally known, would affect their price</t>
        </is>
      </c>
      <c r="CD20" t="inlineStr">
        <is>
          <t>Compraventa de valores en la que se utiliza información concreta referida a esos valores o a sus emisores que no se haya hecho pública y que, de haber sido pública, podría haber influido de manera apreciable sobre la cotización de tales valores.</t>
        </is>
      </c>
      <c r="CE20" t="inlineStr">
        <is>
          <t>siseteabe alusel kauplemine insaideri poolt</t>
        </is>
      </c>
      <c r="CF20" t="inlineStr">
        <is>
          <t>" 
&lt;i&gt;&lt;b&gt;tal.&lt;/b&gt;&lt;/i&gt; sisäpiirin tietojen perusteella tehty arvopaperikauppa"</t>
        </is>
      </c>
      <c r="CG20" t="inlineStr">
        <is>
          <t>fait pour le détenteur d'informations privilégiées d'utiliser celles-ci à son profit ou à celui d'autrui aux fins d'influer sur les cours de bourse</t>
        </is>
      </c>
      <c r="CH20" t="inlineStr">
        <is>
          <t/>
        </is>
      </c>
      <c r="CI20" t="inlineStr">
        <is>
          <t/>
        </is>
      </c>
      <c r="CJ20" t="inlineStr">
        <is>
          <t/>
        </is>
      </c>
      <c r="CK20" t="inlineStr">
        <is>
          <t>pratica che consiste nell'utilizzo di informazioni privilegiate di una società per acquistare, vendere o compiere altre operazioni, anche per interposta persona, su strumenti finanziari</t>
        </is>
      </c>
      <c r="CL20" t="inlineStr">
        <is>
          <t/>
        </is>
      </c>
      <c r="CM20" t="inlineStr">
        <is>
          <t>Personas darbība vērtspapīru tirgū - vērtspapīru pirkšana/pārdošana, izmantojot iekšējo informāciju.</t>
        </is>
      </c>
      <c r="CN20" t="inlineStr">
        <is>
          <t/>
        </is>
      </c>
      <c r="CO20" t="inlineStr">
        <is>
          <t>handel in effecten van ondernemingen of instellingen, die drijven op basis van daarmee samenhangende (vertrouwelijke) informatie</t>
        </is>
      </c>
      <c r="CP20" t="inlineStr">
        <is>
          <t/>
        </is>
      </c>
      <c r="CQ20" t="inlineStr">
        <is>
          <t>Facto de uma pessoa que dispõe de &lt;a href="https://iate.europa.eu/entry/result/1442734/pt" target="_blank"&gt;informação privilegiada&lt;/a&gt; (ou seja, informação precisa e não pública que, se fosse tornada pública, poderia influenciar o preço de um instrumento financeiro) utilizar essa informação ao transacionar, por sua conta ou por conta de um terceiro, um instrumento a que essa informação diz respeito.</t>
        </is>
      </c>
      <c r="CR20" t="inlineStr">
        <is>
          <t>utilizarea de informații privilegiate de către orice persoană care deține astfel de informații pentru dobândirea sau înstrăinarea ori pentru intenția de dobândire sau înstrăinare, pe cont propriu sau pe contul unei terțe persoane, direct ori indirect, de instrumente financiare la care aceste informații se referă</t>
        </is>
      </c>
      <c r="CS20" t="inlineStr">
        <is>
          <t>obchodovanie, pri ktorom určitá osoba má na základe svojho postavenia, či činnosti prístup k informáciám, ktoré nie sú verejne známe, ale sú podstatné pre stanovenie ceny investičného nástroja a táto osoba neverejnú informáciu využije</t>
        </is>
      </c>
      <c r="CT20" t="inlineStr">
        <is>
          <t>nakup ali prodaja finančnih instrumentov na podlagi notranjih informacij, s čimer oseba, ki ima takšne informacije, pridobi nepošteno prednost v škodo tretjih oseb, ki 
takšnih informacij nimajo</t>
        </is>
      </c>
      <c r="CU20" t="inlineStr">
        <is>
          <t>brott som begås när någon som fått insiderinformation för egen del eller för någon annans räkning, genom handel på värdepappersmarknaden, förvärvar eller avyttrar sådana finansiella instrument som informationen rör</t>
        </is>
      </c>
    </row>
    <row r="21">
      <c r="A21" s="1" t="str">
        <f>HYPERLINK("https://iate.europa.eu/entry/result/111410/all", "111410")</f>
        <v>111410</v>
      </c>
      <c r="B21" t="inlineStr">
        <is>
          <t>FINANCE</t>
        </is>
      </c>
      <c r="C21" t="inlineStr">
        <is>
          <t>FINANCE|free movement of capital</t>
        </is>
      </c>
      <c r="D21" t="inlineStr">
        <is>
          <t>емитент на ценна книга|издател|емитент</t>
        </is>
      </c>
      <c r="E21" t="inlineStr">
        <is>
          <t>4|3|3</t>
        </is>
      </c>
      <c r="F21" t="inlineStr">
        <is>
          <t>||</t>
        </is>
      </c>
      <c r="G21" t="inlineStr">
        <is>
          <t>emitent cenného papíru|emitent</t>
        </is>
      </c>
      <c r="H21" t="inlineStr">
        <is>
          <t>3|3</t>
        </is>
      </c>
      <c r="I21" t="inlineStr">
        <is>
          <t>|</t>
        </is>
      </c>
      <c r="J21" t="inlineStr">
        <is>
          <t>udsteder af værdipapirer|værdipapirudsteder|udsteder</t>
        </is>
      </c>
      <c r="K21" t="inlineStr">
        <is>
          <t>3|3|3</t>
        </is>
      </c>
      <c r="L21" t="inlineStr">
        <is>
          <t>||</t>
        </is>
      </c>
      <c r="M21" t="inlineStr">
        <is>
          <t>Emittent|Wertpapieremittent|Aussteller</t>
        </is>
      </c>
      <c r="N21" t="inlineStr">
        <is>
          <t>3|3|2</t>
        </is>
      </c>
      <c r="O21" t="inlineStr">
        <is>
          <t>preferred||</t>
        </is>
      </c>
      <c r="P21" t="inlineStr">
        <is>
          <t>εκδότης</t>
        </is>
      </c>
      <c r="Q21" t="inlineStr">
        <is>
          <t>3</t>
        </is>
      </c>
      <c r="R21" t="inlineStr">
        <is>
          <t/>
        </is>
      </c>
      <c r="S21" t="inlineStr">
        <is>
          <t>security issuer|issuer|securities issuer|issuer of securities</t>
        </is>
      </c>
      <c r="T21" t="inlineStr">
        <is>
          <t>3|3|1|2</t>
        </is>
      </c>
      <c r="U21" t="inlineStr">
        <is>
          <t>|||</t>
        </is>
      </c>
      <c r="V21" t="inlineStr">
        <is>
          <t>emisor|emisor de valores</t>
        </is>
      </c>
      <c r="W21" t="inlineStr">
        <is>
          <t>3|3</t>
        </is>
      </c>
      <c r="X21" t="inlineStr">
        <is>
          <t>|</t>
        </is>
      </c>
      <c r="Y21" t="inlineStr">
        <is>
          <t>emitent|väärtpaberite emitent</t>
        </is>
      </c>
      <c r="Z21" t="inlineStr">
        <is>
          <t>3|3</t>
        </is>
      </c>
      <c r="AA21" t="inlineStr">
        <is>
          <t>|</t>
        </is>
      </c>
      <c r="AB21" t="inlineStr">
        <is>
          <t>liikkeeseenlaskija|arvopapereiden liikkeeseenlaskija|arvopaperin liikkeeseenlaskija</t>
        </is>
      </c>
      <c r="AC21" t="inlineStr">
        <is>
          <t>3|3|3</t>
        </is>
      </c>
      <c r="AD21" t="inlineStr">
        <is>
          <t>||</t>
        </is>
      </c>
      <c r="AE21" t="inlineStr">
        <is>
          <t>émetteur|entité émettrice|émetteur de valeurs mobilières</t>
        </is>
      </c>
      <c r="AF21" t="inlineStr">
        <is>
          <t>3|3|3</t>
        </is>
      </c>
      <c r="AG21" t="inlineStr">
        <is>
          <t>||</t>
        </is>
      </c>
      <c r="AH21" t="inlineStr">
        <is>
          <t>eisitheoir|eisitheoir urrúis</t>
        </is>
      </c>
      <c r="AI21" t="inlineStr">
        <is>
          <t>3|3</t>
        </is>
      </c>
      <c r="AJ21" t="inlineStr">
        <is>
          <t>|</t>
        </is>
      </c>
      <c r="AK21" t="inlineStr">
        <is>
          <t>izdavatelj vrijednosnih papira</t>
        </is>
      </c>
      <c r="AL21" t="inlineStr">
        <is>
          <t>3</t>
        </is>
      </c>
      <c r="AM21" t="inlineStr">
        <is>
          <t/>
        </is>
      </c>
      <c r="AN21" t="inlineStr">
        <is>
          <t>értékpapír-kibocsátó|kibocsátó</t>
        </is>
      </c>
      <c r="AO21" t="inlineStr">
        <is>
          <t>3|4</t>
        </is>
      </c>
      <c r="AP21" t="inlineStr">
        <is>
          <t>|</t>
        </is>
      </c>
      <c r="AQ21" t="inlineStr">
        <is>
          <t>emittente di valori mobiliari|emittente|emittente di titolI</t>
        </is>
      </c>
      <c r="AR21" t="inlineStr">
        <is>
          <t>3|3|3</t>
        </is>
      </c>
      <c r="AS21" t="inlineStr">
        <is>
          <t>||</t>
        </is>
      </c>
      <c r="AT21" t="inlineStr">
        <is>
          <t>emitentas|vertybinių popierių emitentas</t>
        </is>
      </c>
      <c r="AU21" t="inlineStr">
        <is>
          <t>3|3</t>
        </is>
      </c>
      <c r="AV21" t="inlineStr">
        <is>
          <t>|</t>
        </is>
      </c>
      <c r="AW21" t="inlineStr">
        <is>
          <t>emitents|vērtspapīru emitents</t>
        </is>
      </c>
      <c r="AX21" t="inlineStr">
        <is>
          <t>3|3</t>
        </is>
      </c>
      <c r="AY21" t="inlineStr">
        <is>
          <t>|</t>
        </is>
      </c>
      <c r="AZ21" t="inlineStr">
        <is>
          <t>emittent|emittent ta’ titoli</t>
        </is>
      </c>
      <c r="BA21" t="inlineStr">
        <is>
          <t>3|3</t>
        </is>
      </c>
      <c r="BB21" t="inlineStr">
        <is>
          <t>|</t>
        </is>
      </c>
      <c r="BC21" t="inlineStr">
        <is>
          <t>emittent|uitgevende instelling|uitgever</t>
        </is>
      </c>
      <c r="BD21" t="inlineStr">
        <is>
          <t>3|3|2</t>
        </is>
      </c>
      <c r="BE21" t="inlineStr">
        <is>
          <t>||</t>
        </is>
      </c>
      <c r="BF21" t="inlineStr">
        <is>
          <t>wystawca|emitent papierów wartościowych|emitent</t>
        </is>
      </c>
      <c r="BG21" t="inlineStr">
        <is>
          <t>3|3|3</t>
        </is>
      </c>
      <c r="BH21" t="inlineStr">
        <is>
          <t>||preferred</t>
        </is>
      </c>
      <c r="BI21" t="inlineStr">
        <is>
          <t>emitente|emitente de valores mobiliários</t>
        </is>
      </c>
      <c r="BJ21" t="inlineStr">
        <is>
          <t>3|3</t>
        </is>
      </c>
      <c r="BK21" t="inlineStr">
        <is>
          <t>|</t>
        </is>
      </c>
      <c r="BL21" t="inlineStr">
        <is>
          <t>emitent</t>
        </is>
      </c>
      <c r="BM21" t="inlineStr">
        <is>
          <t>3</t>
        </is>
      </c>
      <c r="BN21" t="inlineStr">
        <is>
          <t/>
        </is>
      </c>
      <c r="BO21" t="inlineStr">
        <is>
          <t>emitent</t>
        </is>
      </c>
      <c r="BP21" t="inlineStr">
        <is>
          <t>3</t>
        </is>
      </c>
      <c r="BQ21" t="inlineStr">
        <is>
          <t/>
        </is>
      </c>
      <c r="BR21" t="inlineStr">
        <is>
          <t>izdajatelj|emitent|izdajatelj vrednostnega papirja</t>
        </is>
      </c>
      <c r="BS21" t="inlineStr">
        <is>
          <t>3|3|3</t>
        </is>
      </c>
      <c r="BT21" t="inlineStr">
        <is>
          <t>||</t>
        </is>
      </c>
      <c r="BU21" t="inlineStr">
        <is>
          <t>emittent|värdepappersemittent</t>
        </is>
      </c>
      <c r="BV21" t="inlineStr">
        <is>
          <t>3|3</t>
        </is>
      </c>
      <c r="BW21" t="inlineStr">
        <is>
          <t>|</t>
        </is>
      </c>
      <c r="BX21" t="inlineStr">
        <is>
          <t>юридическото лице, което издава ценните книжа; то е задължено по книжата към техните притежатели</t>
        </is>
      </c>
      <c r="BY21" t="inlineStr">
        <is>
          <t>právnická osoba, která vydává nebo navrhuje
vydat cenné papíry</t>
        </is>
      </c>
      <c r="BZ21" t="inlineStr">
        <is>
          <t>enhed, som forpligtes af et værdipapir eller andet finansielt instrument</t>
        </is>
      </c>
      <c r="CA21" t="inlineStr">
        <is>
          <t>Institution, die zum Zwecke der Kapitalbeschaffung Wertpapiere oder ähnliche Urkunden auf den Geld- oder Kapitalmärkten ausgibt oder mit Hilfe eines Bankenkonsortiums ausgeben lässt</t>
        </is>
      </c>
      <c r="CB21" t="inlineStr">
        <is>
          <t>&lt;div&gt;&lt;div&gt;&lt;div&gt;&lt;div&gt;&lt;div&gt;&lt;div&gt;ως «&lt;b&gt;εκδότης&lt;/b&gt;» νοείται νομική οντότητα που εκδίδει ή προτίθεται να εκδώσει κινητές αξίες·&lt;/div&gt;&lt;/div&gt;&lt;/div&gt;&lt;/div&gt;&lt;/div&gt;&lt;/div&gt;</t>
        </is>
      </c>
      <c r="CC21" t="inlineStr">
        <is>
          <t>legal entity that develops, registers and sells securities for the purpose of financing its operations</t>
        </is>
      </c>
      <c r="CD21" t="inlineStr">
        <is>
          <t>Persona física o jurídica de carácter público o privado que emite valores o activos financieros como medio de captar recursos externos en calidad de préstamos, emisiones o ampliaciones de capital.</t>
        </is>
      </c>
      <c r="CE21" t="inlineStr">
        <is>
          <t>juriidiline isik, kes on väärtpabereid emiteerinud või võtnud kohustuse väärtpabereid emiteerida</t>
        </is>
      </c>
      <c r="CF21" t="inlineStr">
        <is>
          <t>yhteisö, joka on maksuvelvollinen arvopaperiin tai muuhun raha- taikka pääomamarkkinainstrumenttiin nähden</t>
        </is>
      </c>
      <c r="CG21" t="inlineStr">
        <is>
          <t>entité soumise à une obligation représentée par un titre ou un autre instrument financier</t>
        </is>
      </c>
      <c r="CH21" t="inlineStr">
        <is>
          <t/>
        </is>
      </c>
      <c r="CI21" t="inlineStr">
        <is>
          <t/>
        </is>
      </c>
      <c r="CJ21" t="inlineStr">
        <is>
          <t>értékpapírt vagy egyéb pénzügyi eszközt forgalomba hozó, a mögöttes hitelért jótálló jogi személy</t>
        </is>
      </c>
      <c r="CK21" t="inlineStr">
        <is>
          <t>soggetto obbligato al rispetto delle condizioni contenute in un titolo o in altro strumento finanziario ; impresa privata o ente pubblico che emette valori azionari o obbligazionari per reperire capitale ai fini dello svolgimento della propria attività</t>
        </is>
      </c>
      <c r="CL21" t="inlineStr">
        <is>
          <t>fizinis ar juridinis asmuo, savo vardu siūlantis leisti arba leidžiantis vertybinius popierius</t>
        </is>
      </c>
      <c r="CM21" t="inlineStr">
        <is>
          <t>persona, kuras pārvedami vērtspapīri ir iekļauti regulētajā tirgū, kā arī persona, kura savā vārdā emitē vai ir pieteikusi iekļaušanai regulētajā tirgū pārvedamus vērtspapīrus vai citus finanšu instrumentus; attiecībā uz regulētajā tirgū iekļautajiem depozitārajiem sertifikātiem par emitentu uzskata to vērtspapīru emitentu, uz kuriem tiesības ir nostiprinātas depozitārajā sertifikātā neatkarīgi no tā, vai šie vērtspapīri ir vai nav iekļauti regulētajā tirgū; iestāde vai uzņēmums, kas savā vārdā emitē (izlaiž apgrozībā) vērtspapīrus</t>
        </is>
      </c>
      <c r="CN21" t="inlineStr">
        <is>
          <t>entità ġuridika li tiżviluppa, tirreġistra u tbigħ titoli bl-iskop li tiffinanzja l-operazzjonijiet tagħha</t>
        </is>
      </c>
      <c r="CO21" t="inlineStr">
        <is>
          <t>vennootschap, rechtspersoon, instelling of onderneming waarvan de effecten het voorwerp uitmaken van een openbaar aanbod</t>
        </is>
      </c>
      <c r="CP21" t="inlineStr">
        <is>
          <t>osoba zaangażowana w rozprowadzenie emisji papierów wartościowych albo w pożyczanie środków finansowych w drodze sprzedaży obligacji lub akcji</t>
        </is>
      </c>
      <c r="CQ21" t="inlineStr">
        <is>
          <t>Entidade jurídica que cria, regista e vende valores mobiliários para financiar as suas operações.</t>
        </is>
      </c>
      <c r="CR21" t="inlineStr">
        <is>
          <t>entitatea cu sau fără personalitate juridică ce a emis, emite sau intenționează să emită instrumente financiare</t>
        </is>
      </c>
      <c r="CS21" t="inlineStr">
        <is>
          <t>subjekt, ktorý má záväzok vyplývajúci z emitovaného cenného papiera alebo iného finančného nástroja</t>
        </is>
      </c>
      <c r="CT21" t="inlineStr">
        <is>
          <t>pravna oseba, ki je izdala ali namerava izdati vrednostne papirje</t>
        </is>
      </c>
      <c r="CU21" t="inlineStr">
        <is>
          <t>den enhet som har gett ut ett värdepapper eller ett annat finansiellt instrument</t>
        </is>
      </c>
    </row>
    <row r="22">
      <c r="A22" s="1" t="str">
        <f>HYPERLINK("https://iate.europa.eu/entry/result/1683399/all", "1683399")</f>
        <v>1683399</v>
      </c>
      <c r="B22" t="inlineStr">
        <is>
          <t>LAW;TRADE;FINANCE</t>
        </is>
      </c>
      <c r="C22" t="inlineStr">
        <is>
          <t>LAW|criminal law|offence;TRADE|marketing|commercial transaction;FINANCE|free movement of capital|financial market</t>
        </is>
      </c>
      <c r="D22" t="inlineStr">
        <is>
          <t>манипулиране на пазара</t>
        </is>
      </c>
      <c r="E22" t="inlineStr">
        <is>
          <t>3</t>
        </is>
      </c>
      <c r="F22" t="inlineStr">
        <is>
          <t/>
        </is>
      </c>
      <c r="G22" t="inlineStr">
        <is>
          <t>manipulace s trhem|manipulace s finančním trhem</t>
        </is>
      </c>
      <c r="H22" t="inlineStr">
        <is>
          <t>3|3</t>
        </is>
      </c>
      <c r="I22" t="inlineStr">
        <is>
          <t>|</t>
        </is>
      </c>
      <c r="J22" t="inlineStr">
        <is>
          <t>markedsmanipulation|kursmanipulation</t>
        </is>
      </c>
      <c r="K22" t="inlineStr">
        <is>
          <t>3|3</t>
        </is>
      </c>
      <c r="L22" t="inlineStr">
        <is>
          <t>|</t>
        </is>
      </c>
      <c r="M22" t="inlineStr">
        <is>
          <t>Marktmanipulation</t>
        </is>
      </c>
      <c r="N22" t="inlineStr">
        <is>
          <t>3</t>
        </is>
      </c>
      <c r="O22" t="inlineStr">
        <is>
          <t/>
        </is>
      </c>
      <c r="P22" t="inlineStr">
        <is>
          <t>χειραγώγηση της αγοράς</t>
        </is>
      </c>
      <c r="Q22" t="inlineStr">
        <is>
          <t>3</t>
        </is>
      </c>
      <c r="R22" t="inlineStr">
        <is>
          <t/>
        </is>
      </c>
      <c r="S22" t="inlineStr">
        <is>
          <t>market manipulation|financial market manipulation</t>
        </is>
      </c>
      <c r="T22" t="inlineStr">
        <is>
          <t>3|3</t>
        </is>
      </c>
      <c r="U22" t="inlineStr">
        <is>
          <t>|</t>
        </is>
      </c>
      <c r="V22" t="inlineStr">
        <is>
          <t>manipulación|manipulación de mercado</t>
        </is>
      </c>
      <c r="W22" t="inlineStr">
        <is>
          <t>3|3</t>
        </is>
      </c>
      <c r="X22" t="inlineStr">
        <is>
          <t>|</t>
        </is>
      </c>
      <c r="Y22" t="inlineStr">
        <is>
          <t>turuga manipuleerimine</t>
        </is>
      </c>
      <c r="Z22" t="inlineStr">
        <is>
          <t>3</t>
        </is>
      </c>
      <c r="AA22" t="inlineStr">
        <is>
          <t/>
        </is>
      </c>
      <c r="AB22" t="inlineStr">
        <is>
          <t>markkinoiden manipulointi</t>
        </is>
      </c>
      <c r="AC22" t="inlineStr">
        <is>
          <t>3</t>
        </is>
      </c>
      <c r="AD22" t="inlineStr">
        <is>
          <t/>
        </is>
      </c>
      <c r="AE22" t="inlineStr">
        <is>
          <t>manipulation des cours|manipulation de marché</t>
        </is>
      </c>
      <c r="AF22" t="inlineStr">
        <is>
          <t>3|3</t>
        </is>
      </c>
      <c r="AG22" t="inlineStr">
        <is>
          <t>|</t>
        </is>
      </c>
      <c r="AH22" t="inlineStr">
        <is>
          <t>cúbláil mhargaidh</t>
        </is>
      </c>
      <c r="AI22" t="inlineStr">
        <is>
          <t>3</t>
        </is>
      </c>
      <c r="AJ22" t="inlineStr">
        <is>
          <t/>
        </is>
      </c>
      <c r="AK22" t="inlineStr">
        <is>
          <t/>
        </is>
      </c>
      <c r="AL22" t="inlineStr">
        <is>
          <t/>
        </is>
      </c>
      <c r="AM22" t="inlineStr">
        <is>
          <t/>
        </is>
      </c>
      <c r="AN22" t="inlineStr">
        <is>
          <t>piacbefolyásolás|piaci manipuláció</t>
        </is>
      </c>
      <c r="AO22" t="inlineStr">
        <is>
          <t>4|3</t>
        </is>
      </c>
      <c r="AP22" t="inlineStr">
        <is>
          <t>preferred|</t>
        </is>
      </c>
      <c r="AQ22" t="inlineStr">
        <is>
          <t>manipolazione del mercato</t>
        </is>
      </c>
      <c r="AR22" t="inlineStr">
        <is>
          <t>3</t>
        </is>
      </c>
      <c r="AS22" t="inlineStr">
        <is>
          <t/>
        </is>
      </c>
      <c r="AT22" t="inlineStr">
        <is>
          <t>manipuliavimas rinka</t>
        </is>
      </c>
      <c r="AU22" t="inlineStr">
        <is>
          <t>3</t>
        </is>
      </c>
      <c r="AV22" t="inlineStr">
        <is>
          <t/>
        </is>
      </c>
      <c r="AW22" t="inlineStr">
        <is>
          <t>tirgus manipulācija</t>
        </is>
      </c>
      <c r="AX22" t="inlineStr">
        <is>
          <t>3</t>
        </is>
      </c>
      <c r="AY22" t="inlineStr">
        <is>
          <t/>
        </is>
      </c>
      <c r="AZ22" t="inlineStr">
        <is>
          <t>manipulazzjoni tas-suq</t>
        </is>
      </c>
      <c r="BA22" t="inlineStr">
        <is>
          <t>3</t>
        </is>
      </c>
      <c r="BB22" t="inlineStr">
        <is>
          <t/>
        </is>
      </c>
      <c r="BC22" t="inlineStr">
        <is>
          <t>marktmanipulatie</t>
        </is>
      </c>
      <c r="BD22" t="inlineStr">
        <is>
          <t>3</t>
        </is>
      </c>
      <c r="BE22" t="inlineStr">
        <is>
          <t/>
        </is>
      </c>
      <c r="BF22" t="inlineStr">
        <is>
          <t>manipulacja na rynku</t>
        </is>
      </c>
      <c r="BG22" t="inlineStr">
        <is>
          <t>3</t>
        </is>
      </c>
      <c r="BH22" t="inlineStr">
        <is>
          <t/>
        </is>
      </c>
      <c r="BI22" t="inlineStr">
        <is>
          <t>manipulação do mercado|manipulação de mercado|manipulação</t>
        </is>
      </c>
      <c r="BJ22" t="inlineStr">
        <is>
          <t>3|3|3</t>
        </is>
      </c>
      <c r="BK22" t="inlineStr">
        <is>
          <t>|preferred|</t>
        </is>
      </c>
      <c r="BL22" t="inlineStr">
        <is>
          <t>manipulare a pieței</t>
        </is>
      </c>
      <c r="BM22" t="inlineStr">
        <is>
          <t>3</t>
        </is>
      </c>
      <c r="BN22" t="inlineStr">
        <is>
          <t/>
        </is>
      </c>
      <c r="BO22" t="inlineStr">
        <is>
          <t>manipulácia s trhom</t>
        </is>
      </c>
      <c r="BP22" t="inlineStr">
        <is>
          <t>3</t>
        </is>
      </c>
      <c r="BQ22" t="inlineStr">
        <is>
          <t/>
        </is>
      </c>
      <c r="BR22" t="inlineStr">
        <is>
          <t>tržna manipulacija</t>
        </is>
      </c>
      <c r="BS22" t="inlineStr">
        <is>
          <t>3</t>
        </is>
      </c>
      <c r="BT22" t="inlineStr">
        <is>
          <t/>
        </is>
      </c>
      <c r="BU22" t="inlineStr">
        <is>
          <t>otillbörlig marknadspåverkan</t>
        </is>
      </c>
      <c r="BV22" t="inlineStr">
        <is>
          <t>3</t>
        </is>
      </c>
      <c r="BW22" t="inlineStr">
        <is>
          <t/>
        </is>
      </c>
      <c r="BX22" t="inlineStr">
        <is>
          <t/>
        </is>
      </c>
      <c r="BY22" t="inlineStr">
        <is>
          <t>jednání osoby, které může&lt;br&gt;a) zkreslit představu účastníků kapitálového trhu o hodnotě, nabídce nebo poptávce finančního nástroje, nebo&lt;br&gt;b) jiným způsobem zkreslit kurz finančního nástroje</t>
        </is>
      </c>
      <c r="BZ22" t="inlineStr">
        <is>
          <t>"Handlinger eller undladelser, der er egnet til at påvirke kursen."</t>
        </is>
      </c>
      <c r="CA22" t="inlineStr">
        <is>
          <t/>
        </is>
      </c>
      <c r="CB22" t="inlineStr">
        <is>
          <t>όπως ορίζεται στο άρθρο 1 παράγραφος 2 της οδηγίας 2003/6/ΕΚ [ &lt;a href="http://eur-lex.europa.eu/legal-content/EL/TXT/?uri=CELEX:32003L0006" target="_blank"&gt;CELEX:32003L0006/EL&lt;/a&gt; ], σε σχέση με χρηματοπιστωτικό μέσο κατά την έννοια του άρθρου 1 παράγραφος 3 τηςεν λόγω οδηγίας, αναφερόμενο στο άρθρο 9 της ίδιας οδηγίας, εκτός αντίθετων διατάξεων του παρόντος κανονισμού</t>
        </is>
      </c>
      <c r="CC22" t="inlineStr">
        <is>
          <t>interference in the normal working of securities markets for the purpose of creating a misleading impression as to the supply of, or demand for, or the price of securities, or to secure the price at an abnormal or artificial level</t>
        </is>
      </c>
      <c r="CD22" t="inlineStr">
        <is>
          <t>&lt;p&gt;Alteración del curso normal de la oferta y la demanda del mercado de valores mediante artificios como operaciones ficticias, depresión o estimulación artificial de las cotizaciones, etc.&lt;/p&gt;"Transacciones u órdenes para realizar operaciones que proporcionen o puedan proporcionar indicios engañosos en cuanto a la oferta, la demanda o el precio de instrumentos financieros, o contribuyan a fijar el precio de éstos en un nivel artificial, o difusión a sabiendas de información que proporcione indicios falsos o engañosos en cuanto a los instrumentos financieros."</t>
        </is>
      </c>
      <c r="CE22" t="inlineStr">
        <is>
          <t/>
        </is>
      </c>
      <c r="CF22" t="inlineStr">
        <is>
          <t/>
        </is>
      </c>
      <c r="CG22" t="inlineStr">
        <is>
          <t>opération qui consiste à tenter d'entraver sciemment le fonctionnement du marché en provoquant des vagues d'achats ou de ventes de titres, ou en faisant circuler de fausses informations</t>
        </is>
      </c>
      <c r="CH22" t="inlineStr">
        <is>
          <t/>
        </is>
      </c>
      <c r="CI22" t="inlineStr">
        <is>
          <t/>
        </is>
      </c>
      <c r="CJ22" t="inlineStr">
        <is>
          <t>az értékpapírpiac szokásos működésébe való beavatkozás azzal a céllal, hogy félrevezető jelzéseket adjanak az értékpapírok kínálatát, keresletét vagy árát illetően, vagy azért, hogy az árakat a szokásostól eltérő, mesterséges szinten tartsák</t>
        </is>
      </c>
      <c r="CK22" t="inlineStr">
        <is>
          <t>pratica di acquistare o vendere titoli al solo scopo di influenzarne il prezzo o al fine di dare l'impressione falsa e fuorviante di un mercato attivo, spingendo altri operatori all'acquisto o alla vendita con prezzi a livelli anomali o artificiali</t>
        </is>
      </c>
      <c r="CL22" t="inlineStr">
        <is>
          <t>prekyba vertybiniais popieriais, kai siekiama sukurti netikrą, klaidinantį aktyvios prekybos įspūdį norint padaryti įtaką vertybinių popierių rinkos kainai ir paskatinti kitus pirkti arba parduoti vertybinius popierius</t>
        </is>
      </c>
      <c r="CM22" t="inlineStr">
        <is>
          <t>Iejaukšanās finanšu instrumentu tirgus darbībā ar mērķi mākslīgi ietekmēt finanšu instrumentu cenas dinamiku, panākt finanšu instrumenta cenas būtiskas izmaiņas, radīt šķietamu apgrozību vai radīt nepatiesu priekšstatu par finanšu instrumenta pieprasījumu un piedāvājumu</t>
        </is>
      </c>
      <c r="CN22" t="inlineStr">
        <is>
          <t/>
        </is>
      </c>
      <c r="CO22" t="inlineStr">
        <is>
          <t>vorm van marktmisbruik waarbij de prijs van een effect mede of vooral wordt bepaald door de manipulatieve transactie of informatie</t>
        </is>
      </c>
      <c r="CP22" t="inlineStr">
        <is>
          <t>a) zawieranie transakcji lub składanie zleceń: - które dają, lub prawdopodobnie dawałyby, fałszywe lub wprowadzające w błąd sygnały dotyczące podaży, popytu lub ceny instrumentów finansowych, lub - które zapewniają, przez osobę lub osoby działające w porozumieniu, cenę jednego lub kilku instrumentów finansowych na nienormalnym lub sztucznym poziomie, jeżeli osoba uczestnicząca w takich transakcjach lub składająca zlecenia nie wykaże, że przyczyny takiego działania są zgodne z prawem oraz że te transakcje lub zlecenia są zgodne z przyjętymi praktykami rynkowymi na danym rynku regulowanym; b) zawieranie transakcji lub składanie zleceń przy użyciu fikcyjnych procedur lub innych form oszustw lub podstępów; c) rozpowszechnianie informacji poprzez media, także Internet, lub innymi sposobami, które dają, lub mogłyby dawać, fałszywe lub wprowadzające w błąd sygnały w odniesieniu do instrumentów finansowych, w tym upowszechnianie plotek oraz informacji fałszywych i wprowadzających w błąd, jeżeli osoba upowszechniająca wiedziała lub powinna była wiedzieć, że informacje te są fałszywe lub wprowadzające w błąd. W odniesieniu do dziennikarzy działających w ramach swoich obowiązków zawodowych takie rozpowszechnianie informacji ocenia się, bez uszczerbku dla przepisów art. 11, uwzględniając zasady regulujące wykonywanie tego zawodu, chyba że osoby te osiągają bezpośrednio lub pośrednio korzyści lub zyski z upowszechniania przedmiotowych informacji.</t>
        </is>
      </c>
      <c r="CQ22" t="inlineStr">
        <is>
          <t>processo ilegal de comprar ou vender um título para criar uma aparência falsa de muito movimento em torno do mesmo, visando induzir movimentos posteriores de compra ou venda por parte de terceiros não informados</t>
        </is>
      </c>
      <c r="CR22" t="inlineStr">
        <is>
          <t/>
        </is>
      </c>
      <c r="CS22" t="inlineStr">
        <is>
          <t>transakcie alebo príkazy na obchodovanie, respektíve informácie šírené prostredníctvom médií, ktoré vydávajú nesprávne alebo zavádzajúce signály vzhľadom na ponuku, dopyt alebo cenu finančných nástrojov</t>
        </is>
      </c>
      <c r="CT22" t="inlineStr">
        <is>
          <t>posle ali naročila za trgovanje, ki dajejo ali utegnejo dati napačne ali zavajajoče signale glede ponudbe, povpraševanja ali cene finančnih instrumentov</t>
        </is>
      </c>
      <c r="CU22" t="inlineStr">
        <is>
          <t/>
        </is>
      </c>
    </row>
    <row r="23">
      <c r="A23" s="1" t="str">
        <f>HYPERLINK("https://iate.europa.eu/entry/result/1071489/all", "1071489")</f>
        <v>1071489</v>
      </c>
      <c r="B23" t="inlineStr">
        <is>
          <t>EDUCATION AND COMMUNICATIONS;FINANCE</t>
        </is>
      </c>
      <c r="C23" t="inlineStr">
        <is>
          <t>EDUCATION AND COMMUNICATIONS|information and information processing;FINANCE;FINANCE|free movement of capital|financial market</t>
        </is>
      </c>
      <c r="D23" t="inlineStr">
        <is>
          <t/>
        </is>
      </c>
      <c r="E23" t="inlineStr">
        <is>
          <t/>
        </is>
      </c>
      <c r="F23" t="inlineStr">
        <is>
          <t/>
        </is>
      </c>
      <c r="G23" t="inlineStr">
        <is>
          <t>zasvěcená osoba</t>
        </is>
      </c>
      <c r="H23" t="inlineStr">
        <is>
          <t>1</t>
        </is>
      </c>
      <c r="I23" t="inlineStr">
        <is>
          <t/>
        </is>
      </c>
      <c r="J23" t="inlineStr">
        <is>
          <t>insider</t>
        </is>
      </c>
      <c r="K23" t="inlineStr">
        <is>
          <t>3</t>
        </is>
      </c>
      <c r="L23" t="inlineStr">
        <is>
          <t/>
        </is>
      </c>
      <c r="M23" t="inlineStr">
        <is>
          <t>Insider</t>
        </is>
      </c>
      <c r="N23" t="inlineStr">
        <is>
          <t>3</t>
        </is>
      </c>
      <c r="O23" t="inlineStr">
        <is>
          <t/>
        </is>
      </c>
      <c r="P23" t="inlineStr">
        <is>
          <t>πρόσωπο που κατέχει εμπιστευτική θέση</t>
        </is>
      </c>
      <c r="Q23" t="inlineStr">
        <is>
          <t>3</t>
        </is>
      </c>
      <c r="R23" t="inlineStr">
        <is>
          <t/>
        </is>
      </c>
      <c r="S23" t="inlineStr">
        <is>
          <t>insider</t>
        </is>
      </c>
      <c r="T23" t="inlineStr">
        <is>
          <t>3</t>
        </is>
      </c>
      <c r="U23" t="inlineStr">
        <is>
          <t/>
        </is>
      </c>
      <c r="V23" t="inlineStr">
        <is>
          <t/>
        </is>
      </c>
      <c r="W23" t="inlineStr">
        <is>
          <t/>
        </is>
      </c>
      <c r="X23" t="inlineStr">
        <is>
          <t/>
        </is>
      </c>
      <c r="Y23" t="inlineStr">
        <is>
          <t>insaider</t>
        </is>
      </c>
      <c r="Z23" t="inlineStr">
        <is>
          <t>3</t>
        </is>
      </c>
      <c r="AA23" t="inlineStr">
        <is>
          <t/>
        </is>
      </c>
      <c r="AB23" t="inlineStr">
        <is>
          <t>sisäpiiriläinen</t>
        </is>
      </c>
      <c r="AC23" t="inlineStr">
        <is>
          <t>3</t>
        </is>
      </c>
      <c r="AD23" t="inlineStr">
        <is>
          <t/>
        </is>
      </c>
      <c r="AE23" t="inlineStr">
        <is>
          <t>initié</t>
        </is>
      </c>
      <c r="AF23" t="inlineStr">
        <is>
          <t>3</t>
        </is>
      </c>
      <c r="AG23" t="inlineStr">
        <is>
          <t/>
        </is>
      </c>
      <c r="AH23" t="inlineStr">
        <is>
          <t/>
        </is>
      </c>
      <c r="AI23" t="inlineStr">
        <is>
          <t/>
        </is>
      </c>
      <c r="AJ23" t="inlineStr">
        <is>
          <t/>
        </is>
      </c>
      <c r="AK23" t="inlineStr">
        <is>
          <t/>
        </is>
      </c>
      <c r="AL23" t="inlineStr">
        <is>
          <t/>
        </is>
      </c>
      <c r="AM23" t="inlineStr">
        <is>
          <t/>
        </is>
      </c>
      <c r="AN23" t="inlineStr">
        <is>
          <t/>
        </is>
      </c>
      <c r="AO23" t="inlineStr">
        <is>
          <t/>
        </is>
      </c>
      <c r="AP23" t="inlineStr">
        <is>
          <t/>
        </is>
      </c>
      <c r="AQ23" t="inlineStr">
        <is>
          <t>insider</t>
        </is>
      </c>
      <c r="AR23" t="inlineStr">
        <is>
          <t>3</t>
        </is>
      </c>
      <c r="AS23" t="inlineStr">
        <is>
          <t/>
        </is>
      </c>
      <c r="AT23" t="inlineStr">
        <is>
          <t/>
        </is>
      </c>
      <c r="AU23" t="inlineStr">
        <is>
          <t/>
        </is>
      </c>
      <c r="AV23" t="inlineStr">
        <is>
          <t/>
        </is>
      </c>
      <c r="AW23" t="inlineStr">
        <is>
          <t/>
        </is>
      </c>
      <c r="AX23" t="inlineStr">
        <is>
          <t/>
        </is>
      </c>
      <c r="AY23" t="inlineStr">
        <is>
          <t/>
        </is>
      </c>
      <c r="AZ23" t="inlineStr">
        <is>
          <t/>
        </is>
      </c>
      <c r="BA23" t="inlineStr">
        <is>
          <t/>
        </is>
      </c>
      <c r="BB23" t="inlineStr">
        <is>
          <t/>
        </is>
      </c>
      <c r="BC23" t="inlineStr">
        <is>
          <t>insider</t>
        </is>
      </c>
      <c r="BD23" t="inlineStr">
        <is>
          <t>3</t>
        </is>
      </c>
      <c r="BE23" t="inlineStr">
        <is>
          <t/>
        </is>
      </c>
      <c r="BF23" t="inlineStr">
        <is>
          <t/>
        </is>
      </c>
      <c r="BG23" t="inlineStr">
        <is>
          <t/>
        </is>
      </c>
      <c r="BH23" t="inlineStr">
        <is>
          <t/>
        </is>
      </c>
      <c r="BI23" t="inlineStr">
        <is>
          <t>pessoa com acesso a informação privilegiada</t>
        </is>
      </c>
      <c r="BJ23" t="inlineStr">
        <is>
          <t>3</t>
        </is>
      </c>
      <c r="BK23" t="inlineStr">
        <is>
          <t/>
        </is>
      </c>
      <c r="BL23" t="inlineStr">
        <is>
          <t/>
        </is>
      </c>
      <c r="BM23" t="inlineStr">
        <is>
          <t/>
        </is>
      </c>
      <c r="BN23" t="inlineStr">
        <is>
          <t/>
        </is>
      </c>
      <c r="BO23" t="inlineStr">
        <is>
          <t/>
        </is>
      </c>
      <c r="BP23" t="inlineStr">
        <is>
          <t/>
        </is>
      </c>
      <c r="BQ23" t="inlineStr">
        <is>
          <t/>
        </is>
      </c>
      <c r="BR23" t="inlineStr">
        <is>
          <t/>
        </is>
      </c>
      <c r="BS23" t="inlineStr">
        <is>
          <t/>
        </is>
      </c>
      <c r="BT23" t="inlineStr">
        <is>
          <t/>
        </is>
      </c>
      <c r="BU23" t="inlineStr">
        <is>
          <t/>
        </is>
      </c>
      <c r="BV23" t="inlineStr">
        <is>
          <t/>
        </is>
      </c>
      <c r="BW23" t="inlineStr">
        <is>
          <t/>
        </is>
      </c>
      <c r="BX23" t="inlineStr">
        <is>
          <t/>
        </is>
      </c>
      <c r="BY23" t="inlineStr">
        <is>
          <t/>
        </is>
      </c>
      <c r="BZ23" t="inlineStr">
        <is>
          <t/>
        </is>
      </c>
      <c r="CA23" t="inlineStr">
        <is>
          <t>Personen, die kraft ihres Amts oder ihrer Funktionen auf legalem Wege Nachrichten aus einem Unternehmen erhalten oder seblst gestalten</t>
        </is>
      </c>
      <c r="CB23" t="inlineStr">
        <is>
          <t/>
        </is>
      </c>
      <c r="CC23" t="inlineStr">
        <is>
          <t>any person who has or has access to material non-public information about a corporation</t>
        </is>
      </c>
      <c r="CD23" t="inlineStr">
        <is>
          <t/>
        </is>
      </c>
      <c r="CE23" t="inlineStr">
        <is>
          <t>isik, kes väärtpaberi emitendi täisosanikuna, juhtimis- või järelevalveorgani liikmena, osaluse tõttu väärtpaberi emitendis või oma töö, elukutse või kohustuste tõttu või seoses oma toimepandud süüteoga valdab siseteavet</t>
        </is>
      </c>
      <c r="CF23" t="inlineStr">
        <is>
          <t/>
        </is>
      </c>
      <c r="CG23" t="inlineStr">
        <is>
          <t/>
        </is>
      </c>
      <c r="CH23" t="inlineStr">
        <is>
          <t/>
        </is>
      </c>
      <c r="CI23" t="inlineStr">
        <is>
          <t/>
        </is>
      </c>
      <c r="CJ23" t="inlineStr">
        <is>
          <t/>
        </is>
      </c>
      <c r="CK23" t="inlineStr">
        <is>
          <t>espressione anglosassone usata per indicare una persona che in un'azienda ha una posizione di fiducia e dispone di informazioni importanti, accessibili a pochi</t>
        </is>
      </c>
      <c r="CL23" t="inlineStr">
        <is>
          <t/>
        </is>
      </c>
      <c r="CM23" t="inlineStr">
        <is>
          <t/>
        </is>
      </c>
      <c r="CN23" t="inlineStr">
        <is>
          <t/>
        </is>
      </c>
      <c r="CO23" t="inlineStr">
        <is>
          <t>ingewijde; iemand die goed op de hoogte is, inz. met de financiële toestand van een onderneming, of met plannen ervan</t>
        </is>
      </c>
      <c r="CP23" t="inlineStr">
        <is>
          <t/>
        </is>
      </c>
      <c r="CQ23" t="inlineStr">
        <is>
          <t>Pessoa com acesso a &lt;a href="https://iate.europa.eu/entry/result/1442734/pt" target="_blank"&gt;informação privilegiada&lt;/a&gt; sobre emitentes ou instrumentos financeiros, p. ex. pessoas que trabalham para os emitentes ao abrigo de um contrato de trabalho, consultores, contabilistas ou agências de notação de crédito.</t>
        </is>
      </c>
      <c r="CR23" t="inlineStr">
        <is>
          <t/>
        </is>
      </c>
      <c r="CS23" t="inlineStr">
        <is>
          <t/>
        </is>
      </c>
      <c r="CT23" t="inlineStr">
        <is>
          <t/>
        </is>
      </c>
      <c r="CU23" t="inlineStr">
        <is>
          <t/>
        </is>
      </c>
    </row>
    <row r="24">
      <c r="A24" s="1" t="str">
        <f>HYPERLINK("https://iate.europa.eu/entry/result/780206/all", "780206")</f>
        <v>780206</v>
      </c>
      <c r="B24" t="inlineStr">
        <is>
          <t>LAW;FINANCE</t>
        </is>
      </c>
      <c r="C24" t="inlineStr">
        <is>
          <t>LAW;FINANCE|free movement of capital|financial market</t>
        </is>
      </c>
      <c r="D24" t="inlineStr">
        <is>
          <t/>
        </is>
      </c>
      <c r="E24" t="inlineStr">
        <is>
          <t/>
        </is>
      </c>
      <c r="F24" t="inlineStr">
        <is>
          <t/>
        </is>
      </c>
      <c r="G24" t="inlineStr">
        <is>
          <t/>
        </is>
      </c>
      <c r="H24" t="inlineStr">
        <is>
          <t/>
        </is>
      </c>
      <c r="I24" t="inlineStr">
        <is>
          <t/>
        </is>
      </c>
      <c r="J24" t="inlineStr">
        <is>
          <t/>
        </is>
      </c>
      <c r="K24" t="inlineStr">
        <is>
          <t/>
        </is>
      </c>
      <c r="L24" t="inlineStr">
        <is>
          <t/>
        </is>
      </c>
      <c r="M24" t="inlineStr">
        <is>
          <t/>
        </is>
      </c>
      <c r="N24" t="inlineStr">
        <is>
          <t/>
        </is>
      </c>
      <c r="O24" t="inlineStr">
        <is>
          <t/>
        </is>
      </c>
      <c r="P24" t="inlineStr">
        <is>
          <t>εμπιστευτικές πληροφορίες</t>
        </is>
      </c>
      <c r="Q24" t="inlineStr">
        <is>
          <t>2</t>
        </is>
      </c>
      <c r="R24" t="inlineStr">
        <is>
          <t/>
        </is>
      </c>
      <c r="S24" t="inlineStr">
        <is>
          <t>inside information</t>
        </is>
      </c>
      <c r="T24" t="inlineStr">
        <is>
          <t>3</t>
        </is>
      </c>
      <c r="U24" t="inlineStr">
        <is>
          <t/>
        </is>
      </c>
      <c r="V24" t="inlineStr">
        <is>
          <t/>
        </is>
      </c>
      <c r="W24" t="inlineStr">
        <is>
          <t/>
        </is>
      </c>
      <c r="X24" t="inlineStr">
        <is>
          <t/>
        </is>
      </c>
      <c r="Y24" t="inlineStr">
        <is>
          <t/>
        </is>
      </c>
      <c r="Z24" t="inlineStr">
        <is>
          <t/>
        </is>
      </c>
      <c r="AA24" t="inlineStr">
        <is>
          <t/>
        </is>
      </c>
      <c r="AB24" t="inlineStr">
        <is>
          <t>sisäpiiritieto|sisäpiirintieto</t>
        </is>
      </c>
      <c r="AC24" t="inlineStr">
        <is>
          <t>3|3</t>
        </is>
      </c>
      <c r="AD24" t="inlineStr">
        <is>
          <t>|</t>
        </is>
      </c>
      <c r="AE24" t="inlineStr">
        <is>
          <t>information privilégiée</t>
        </is>
      </c>
      <c r="AF24" t="inlineStr">
        <is>
          <t>3</t>
        </is>
      </c>
      <c r="AG24" t="inlineStr">
        <is>
          <t/>
        </is>
      </c>
      <c r="AH24" t="inlineStr">
        <is>
          <t/>
        </is>
      </c>
      <c r="AI24" t="inlineStr">
        <is>
          <t/>
        </is>
      </c>
      <c r="AJ24" t="inlineStr">
        <is>
          <t/>
        </is>
      </c>
      <c r="AK24" t="inlineStr">
        <is>
          <t/>
        </is>
      </c>
      <c r="AL24" t="inlineStr">
        <is>
          <t/>
        </is>
      </c>
      <c r="AM24" t="inlineStr">
        <is>
          <t/>
        </is>
      </c>
      <c r="AN24" t="inlineStr">
        <is>
          <t/>
        </is>
      </c>
      <c r="AO24" t="inlineStr">
        <is>
          <t/>
        </is>
      </c>
      <c r="AP24" t="inlineStr">
        <is>
          <t/>
        </is>
      </c>
      <c r="AQ24" t="inlineStr">
        <is>
          <t>informazione privilegiata</t>
        </is>
      </c>
      <c r="AR24" t="inlineStr">
        <is>
          <t>2</t>
        </is>
      </c>
      <c r="AS24" t="inlineStr">
        <is>
          <t/>
        </is>
      </c>
      <c r="AT24" t="inlineStr">
        <is>
          <t/>
        </is>
      </c>
      <c r="AU24" t="inlineStr">
        <is>
          <t/>
        </is>
      </c>
      <c r="AV24" t="inlineStr">
        <is>
          <t/>
        </is>
      </c>
      <c r="AW24" t="inlineStr">
        <is>
          <t/>
        </is>
      </c>
      <c r="AX24" t="inlineStr">
        <is>
          <t/>
        </is>
      </c>
      <c r="AY24" t="inlineStr">
        <is>
          <t/>
        </is>
      </c>
      <c r="AZ24" t="inlineStr">
        <is>
          <t/>
        </is>
      </c>
      <c r="BA24" t="inlineStr">
        <is>
          <t/>
        </is>
      </c>
      <c r="BB24" t="inlineStr">
        <is>
          <t/>
        </is>
      </c>
      <c r="BC24" t="inlineStr">
        <is>
          <t>voorkennis|voorwetenschap</t>
        </is>
      </c>
      <c r="BD24" t="inlineStr">
        <is>
          <t>3|3</t>
        </is>
      </c>
      <c r="BE24" t="inlineStr">
        <is>
          <t>|</t>
        </is>
      </c>
      <c r="BF24" t="inlineStr">
        <is>
          <t/>
        </is>
      </c>
      <c r="BG24" t="inlineStr">
        <is>
          <t/>
        </is>
      </c>
      <c r="BH24" t="inlineStr">
        <is>
          <t/>
        </is>
      </c>
      <c r="BI24" t="inlineStr">
        <is>
          <t/>
        </is>
      </c>
      <c r="BJ24" t="inlineStr">
        <is>
          <t/>
        </is>
      </c>
      <c r="BK24" t="inlineStr">
        <is>
          <t/>
        </is>
      </c>
      <c r="BL24" t="inlineStr">
        <is>
          <t/>
        </is>
      </c>
      <c r="BM24" t="inlineStr">
        <is>
          <t/>
        </is>
      </c>
      <c r="BN24" t="inlineStr">
        <is>
          <t/>
        </is>
      </c>
      <c r="BO24" t="inlineStr">
        <is>
          <t/>
        </is>
      </c>
      <c r="BP24" t="inlineStr">
        <is>
          <t/>
        </is>
      </c>
      <c r="BQ24" t="inlineStr">
        <is>
          <t/>
        </is>
      </c>
      <c r="BR24" t="inlineStr">
        <is>
          <t/>
        </is>
      </c>
      <c r="BS24" t="inlineStr">
        <is>
          <t/>
        </is>
      </c>
      <c r="BT24" t="inlineStr">
        <is>
          <t/>
        </is>
      </c>
      <c r="BU24" t="inlineStr">
        <is>
          <t/>
        </is>
      </c>
      <c r="BV24" t="inlineStr">
        <is>
          <t/>
        </is>
      </c>
      <c r="BW24" t="inlineStr">
        <is>
          <t/>
        </is>
      </c>
      <c r="BX24" t="inlineStr">
        <is>
          <t/>
        </is>
      </c>
      <c r="BY24" t="inlineStr">
        <is>
          <t/>
        </is>
      </c>
      <c r="BZ24" t="inlineStr">
        <is>
          <t/>
        </is>
      </c>
      <c r="CA24" t="inlineStr">
        <is>
          <t/>
        </is>
      </c>
      <c r="CB24" t="inlineStr">
        <is>
          <t>Βλ. πηγή αρθρ. 2</t>
        </is>
      </c>
      <c r="CC24" t="inlineStr">
        <is>
          <t>(In a company law context) Material corporate information that has not yet been made public in a widely used medium. Use of this information would influence the purchase or sale of a company's security. In a general context, it simply means information only available to those within an organisation.</t>
        </is>
      </c>
      <c r="CD24" t="inlineStr">
        <is>
          <t/>
        </is>
      </c>
      <c r="CE24" t="inlineStr">
        <is>
          <t/>
        </is>
      </c>
      <c r="CF24" t="inlineStr">
        <is>
          <t>julkistamaton arvopaperin arvoon ja arvopaperimarkkinoihin yleensä olennaisesti vaikuttava tieto, jonka hyväksikäyttö hyötymistarkoituksessa on arvopaperimarkkinalain mukaan rangaistavaa</t>
        </is>
      </c>
      <c r="CG24" t="inlineStr">
        <is>
          <t>Dans le contexte financier, "une information à caractère précis qui n'a pas été rendue publique, qui concerne, directement ou indirectement, (...) un ou plusieurs instruments financiers, et qui, si elle était rendue publique, serait susceptible d'influencer de façon sensible le cours des instruments financiers concernés".</t>
        </is>
      </c>
      <c r="CH24" t="inlineStr">
        <is>
          <t/>
        </is>
      </c>
      <c r="CI24" t="inlineStr">
        <is>
          <t/>
        </is>
      </c>
      <c r="CJ24" t="inlineStr">
        <is>
          <t/>
        </is>
      </c>
      <c r="CK24" t="inlineStr">
        <is>
          <t>"Un'informazione che ha un carattere preciso, che non è stata resa pubblica e che concerne, direttamente o indirettamente, uno o più emittenti di strumenti finanziari o uno o più strumenti finanziari, che, se resa pubblica, potrebbe influire in modo sensibile sui prezzi di tali strumenti finanziari ovvero sui prezzi di strumenti finanziari derivati connessi."</t>
        </is>
      </c>
      <c r="CL24" t="inlineStr">
        <is>
          <t/>
        </is>
      </c>
      <c r="CM24" t="inlineStr">
        <is>
          <t/>
        </is>
      </c>
      <c r="CN24" t="inlineStr">
        <is>
          <t/>
        </is>
      </c>
      <c r="CO24" t="inlineStr">
        <is>
          <t>niet openbaar gemaakte informatie die concreet is en die rechtstreeks of middellijk betrekking heeft op een of meer emittenten van financiële instrumenten of op een of meer financiële instrumenten en die, indien zij openbaar zou worden gemaakt, een aanzienlijke invloed zou kunnen hebben op de koers van deze financiële instrumenten of van daarvan afgeleide financiële instrumenten</t>
        </is>
      </c>
      <c r="CP24" t="inlineStr">
        <is>
          <t/>
        </is>
      </c>
      <c r="CQ24" t="inlineStr">
        <is>
          <t/>
        </is>
      </c>
      <c r="CR24" t="inlineStr">
        <is>
          <t/>
        </is>
      </c>
      <c r="CS24" t="inlineStr">
        <is>
          <t/>
        </is>
      </c>
      <c r="CT24" t="inlineStr">
        <is>
          <t/>
        </is>
      </c>
      <c r="CU24" t="inlineStr">
        <is>
          <t/>
        </is>
      </c>
    </row>
    <row r="25">
      <c r="A25" s="1" t="str">
        <f>HYPERLINK("https://iate.europa.eu/entry/result/1239716/all", "1239716")</f>
        <v>1239716</v>
      </c>
      <c r="B25" t="inlineStr">
        <is>
          <t>FINANCE</t>
        </is>
      </c>
      <c r="C25" t="inlineStr">
        <is>
          <t>FINANCE</t>
        </is>
      </c>
      <c r="D25" t="inlineStr">
        <is>
          <t/>
        </is>
      </c>
      <c r="E25" t="inlineStr">
        <is>
          <t/>
        </is>
      </c>
      <c r="F25" t="inlineStr">
        <is>
          <t/>
        </is>
      </c>
      <c r="G25" t="inlineStr">
        <is>
          <t/>
        </is>
      </c>
      <c r="H25" t="inlineStr">
        <is>
          <t/>
        </is>
      </c>
      <c r="I25" t="inlineStr">
        <is>
          <t/>
        </is>
      </c>
      <c r="J25" t="inlineStr">
        <is>
          <t>pengestykke|mønt</t>
        </is>
      </c>
      <c r="K25" t="inlineStr">
        <is>
          <t>3|3</t>
        </is>
      </c>
      <c r="L25" t="inlineStr">
        <is>
          <t>|</t>
        </is>
      </c>
      <c r="M25" t="inlineStr">
        <is>
          <t>Metallmünze|Hartgeld|Münze|Geldstück|Metallgeldstück|Münzgeld</t>
        </is>
      </c>
      <c r="N25" t="inlineStr">
        <is>
          <t>3|3|3|3|3|3</t>
        </is>
      </c>
      <c r="O25" t="inlineStr">
        <is>
          <t>|||||</t>
        </is>
      </c>
      <c r="P25" t="inlineStr">
        <is>
          <t>μεταλλικό νόμισμα|κέρμα</t>
        </is>
      </c>
      <c r="Q25" t="inlineStr">
        <is>
          <t>3|3</t>
        </is>
      </c>
      <c r="R25" t="inlineStr">
        <is>
          <t>|</t>
        </is>
      </c>
      <c r="S25" t="inlineStr">
        <is>
          <t>specie|metallic coin|bullion|hard money|coin</t>
        </is>
      </c>
      <c r="T25" t="inlineStr">
        <is>
          <t>3|3|3|3|3</t>
        </is>
      </c>
      <c r="U25" t="inlineStr">
        <is>
          <t>||||</t>
        </is>
      </c>
      <c r="V25" t="inlineStr">
        <is>
          <t/>
        </is>
      </c>
      <c r="W25" t="inlineStr">
        <is>
          <t/>
        </is>
      </c>
      <c r="X25" t="inlineStr">
        <is>
          <t/>
        </is>
      </c>
      <c r="Y25" t="inlineStr">
        <is>
          <t/>
        </is>
      </c>
      <c r="Z25" t="inlineStr">
        <is>
          <t/>
        </is>
      </c>
      <c r="AA25" t="inlineStr">
        <is>
          <t/>
        </is>
      </c>
      <c r="AB25" t="inlineStr">
        <is>
          <t>kolikko</t>
        </is>
      </c>
      <c r="AC25" t="inlineStr">
        <is>
          <t>3</t>
        </is>
      </c>
      <c r="AD25" t="inlineStr">
        <is>
          <t/>
        </is>
      </c>
      <c r="AE25" t="inlineStr">
        <is>
          <t>monnaie|monnaie métallique</t>
        </is>
      </c>
      <c r="AF25" t="inlineStr">
        <is>
          <t>3|3</t>
        </is>
      </c>
      <c r="AG25" t="inlineStr">
        <is>
          <t>|</t>
        </is>
      </c>
      <c r="AH25" t="inlineStr">
        <is>
          <t/>
        </is>
      </c>
      <c r="AI25" t="inlineStr">
        <is>
          <t/>
        </is>
      </c>
      <c r="AJ25" t="inlineStr">
        <is>
          <t/>
        </is>
      </c>
      <c r="AK25" t="inlineStr">
        <is>
          <t/>
        </is>
      </c>
      <c r="AL25" t="inlineStr">
        <is>
          <t/>
        </is>
      </c>
      <c r="AM25" t="inlineStr">
        <is>
          <t/>
        </is>
      </c>
      <c r="AN25" t="inlineStr">
        <is>
          <t/>
        </is>
      </c>
      <c r="AO25" t="inlineStr">
        <is>
          <t/>
        </is>
      </c>
      <c r="AP25" t="inlineStr">
        <is>
          <t/>
        </is>
      </c>
      <c r="AQ25" t="inlineStr">
        <is>
          <t>moneta|moneta metallica</t>
        </is>
      </c>
      <c r="AR25" t="inlineStr">
        <is>
          <t>3|3</t>
        </is>
      </c>
      <c r="AS25" t="inlineStr">
        <is>
          <t>|</t>
        </is>
      </c>
      <c r="AT25" t="inlineStr">
        <is>
          <t>moneta</t>
        </is>
      </c>
      <c r="AU25" t="inlineStr">
        <is>
          <t>2</t>
        </is>
      </c>
      <c r="AV25" t="inlineStr">
        <is>
          <t/>
        </is>
      </c>
      <c r="AW25" t="inlineStr">
        <is>
          <t>monēta</t>
        </is>
      </c>
      <c r="AX25" t="inlineStr">
        <is>
          <t>4</t>
        </is>
      </c>
      <c r="AY25" t="inlineStr">
        <is>
          <t/>
        </is>
      </c>
      <c r="AZ25" t="inlineStr">
        <is>
          <t/>
        </is>
      </c>
      <c r="BA25" t="inlineStr">
        <is>
          <t/>
        </is>
      </c>
      <c r="BB25" t="inlineStr">
        <is>
          <t/>
        </is>
      </c>
      <c r="BC25" t="inlineStr">
        <is>
          <t>metaalgeld|geldstuk|gemunt metaal|specie|munten</t>
        </is>
      </c>
      <c r="BD25" t="inlineStr">
        <is>
          <t>3|3|3|3|3</t>
        </is>
      </c>
      <c r="BE25" t="inlineStr">
        <is>
          <t>||||</t>
        </is>
      </c>
      <c r="BF25" t="inlineStr">
        <is>
          <t/>
        </is>
      </c>
      <c r="BG25" t="inlineStr">
        <is>
          <t/>
        </is>
      </c>
      <c r="BH25" t="inlineStr">
        <is>
          <t/>
        </is>
      </c>
      <c r="BI25" t="inlineStr">
        <is>
          <t>moeda metálica</t>
        </is>
      </c>
      <c r="BJ25" t="inlineStr">
        <is>
          <t>3</t>
        </is>
      </c>
      <c r="BK25" t="inlineStr">
        <is>
          <t/>
        </is>
      </c>
      <c r="BL25" t="inlineStr">
        <is>
          <t/>
        </is>
      </c>
      <c r="BM25" t="inlineStr">
        <is>
          <t/>
        </is>
      </c>
      <c r="BN25" t="inlineStr">
        <is>
          <t/>
        </is>
      </c>
      <c r="BO25" t="inlineStr">
        <is>
          <t/>
        </is>
      </c>
      <c r="BP25" t="inlineStr">
        <is>
          <t/>
        </is>
      </c>
      <c r="BQ25" t="inlineStr">
        <is>
          <t/>
        </is>
      </c>
      <c r="BR25" t="inlineStr">
        <is>
          <t>kovanec</t>
        </is>
      </c>
      <c r="BS25" t="inlineStr">
        <is>
          <t>3</t>
        </is>
      </c>
      <c r="BT25" t="inlineStr">
        <is>
          <t/>
        </is>
      </c>
      <c r="BU25" t="inlineStr">
        <is>
          <t>mynt</t>
        </is>
      </c>
      <c r="BV25" t="inlineStr">
        <is>
          <t>3</t>
        </is>
      </c>
      <c r="BW25" t="inlineStr">
        <is>
          <t/>
        </is>
      </c>
      <c r="BX25" t="inlineStr">
        <is>
          <t/>
        </is>
      </c>
      <c r="BY25" t="inlineStr">
        <is>
          <t/>
        </is>
      </c>
      <c r="BZ25" t="inlineStr">
        <is>
          <t/>
        </is>
      </c>
      <c r="CA25" t="inlineStr">
        <is>
          <t>mit Bild-und Schriftpraegung versehenes Metallgeldstueck dessen Gewicht und Zusammensetzung genau festgelegt sind</t>
        </is>
      </c>
      <c r="CB25" t="inlineStr">
        <is>
          <t/>
        </is>
      </c>
      <c r="CC25" t="inlineStr">
        <is>
          <t>gold,silver or other precious metal in bulk,i.e.in the form of ingots or bars rather than in coin</t>
        </is>
      </c>
      <c r="CD25" t="inlineStr">
        <is>
          <t/>
        </is>
      </c>
      <c r="CE25" t="inlineStr">
        <is>
          <t/>
        </is>
      </c>
      <c r="CF25" t="inlineStr">
        <is>
          <t/>
        </is>
      </c>
      <c r="CG25" t="inlineStr">
        <is>
          <t>pièce de métal dont le poids et le titre sont garantis par l'autorité souveraine et qui sert de moyen d'échange et d'unité de valeur</t>
        </is>
      </c>
      <c r="CH25" t="inlineStr">
        <is>
          <t/>
        </is>
      </c>
      <c r="CI25" t="inlineStr">
        <is>
          <t/>
        </is>
      </c>
      <c r="CJ25" t="inlineStr">
        <is>
          <t/>
        </is>
      </c>
      <c r="CK25" t="inlineStr">
        <is>
          <t/>
        </is>
      </c>
      <c r="CL25" t="inlineStr">
        <is>
          <t/>
        </is>
      </c>
      <c r="CM25" t="inlineStr">
        <is>
          <t>metāla naudas gabals</t>
        </is>
      </c>
      <c r="CN25" t="inlineStr">
        <is>
          <t/>
        </is>
      </c>
      <c r="CO25" t="inlineStr">
        <is>
          <t/>
        </is>
      </c>
      <c r="CP25" t="inlineStr">
        <is>
          <t/>
        </is>
      </c>
      <c r="CQ25" t="inlineStr">
        <is>
          <t/>
        </is>
      </c>
      <c r="CR25" t="inlineStr">
        <is>
          <t/>
        </is>
      </c>
      <c r="CS25" t="inlineStr">
        <is>
          <t/>
        </is>
      </c>
      <c r="CT25" t="inlineStr">
        <is>
          <t/>
        </is>
      </c>
      <c r="CU25" t="inlineStr">
        <is>
          <t/>
        </is>
      </c>
    </row>
    <row r="26">
      <c r="A26" s="1" t="str">
        <f>HYPERLINK("https://iate.europa.eu/entry/result/3581685/all", "3581685")</f>
        <v>3581685</v>
      </c>
      <c r="B26" t="inlineStr">
        <is>
          <t>FINANCE;EDUCATION AND COMMUNICATIONS</t>
        </is>
      </c>
      <c r="C26" t="inlineStr">
        <is>
          <t>FINANCE|financing and investment;EDUCATION AND COMMUNICATIONS|information technology and data processing|computer system|information technology applications</t>
        </is>
      </c>
      <c r="D26" t="inlineStr">
        <is>
          <t>жетон|криптомонета</t>
        </is>
      </c>
      <c r="E26" t="inlineStr">
        <is>
          <t>3|3</t>
        </is>
      </c>
      <c r="F26" t="inlineStr">
        <is>
          <t>|</t>
        </is>
      </c>
      <c r="G26" t="inlineStr">
        <is>
          <t>kryptotoken|token</t>
        </is>
      </c>
      <c r="H26" t="inlineStr">
        <is>
          <t>3|3</t>
        </is>
      </c>
      <c r="I26" t="inlineStr">
        <is>
          <t>|</t>
        </is>
      </c>
      <c r="J26" t="inlineStr">
        <is>
          <t>kryptotoken|token</t>
        </is>
      </c>
      <c r="K26" t="inlineStr">
        <is>
          <t>3|3</t>
        </is>
      </c>
      <c r="L26" t="inlineStr">
        <is>
          <t>|</t>
        </is>
      </c>
      <c r="M26" t="inlineStr">
        <is>
          <t>Token|Krypto-Token</t>
        </is>
      </c>
      <c r="N26" t="inlineStr">
        <is>
          <t>3|3</t>
        </is>
      </c>
      <c r="O26" t="inlineStr">
        <is>
          <t>|</t>
        </is>
      </c>
      <c r="P26" t="inlineStr">
        <is>
          <t>κρυπτομάρκα</t>
        </is>
      </c>
      <c r="Q26" t="inlineStr">
        <is>
          <t>2</t>
        </is>
      </c>
      <c r="R26" t="inlineStr">
        <is>
          <t/>
        </is>
      </c>
      <c r="S26" t="inlineStr">
        <is>
          <t>token|crypto-token</t>
        </is>
      </c>
      <c r="T26" t="inlineStr">
        <is>
          <t>3|3</t>
        </is>
      </c>
      <c r="U26" t="inlineStr">
        <is>
          <t>|</t>
        </is>
      </c>
      <c r="V26" t="inlineStr">
        <is>
          <t>criptoficha|&lt;em&gt;token&lt;/em&gt; digital|ficha|vale digital</t>
        </is>
      </c>
      <c r="W26" t="inlineStr">
        <is>
          <t>3|3|3|2</t>
        </is>
      </c>
      <c r="X26" t="inlineStr">
        <is>
          <t>preferred|||</t>
        </is>
      </c>
      <c r="Y26" t="inlineStr">
        <is>
          <t>token|krüptotoken</t>
        </is>
      </c>
      <c r="Z26" t="inlineStr">
        <is>
          <t>3|3</t>
        </is>
      </c>
      <c r="AA26" t="inlineStr">
        <is>
          <t>|</t>
        </is>
      </c>
      <c r="AB26" t="inlineStr">
        <is>
          <t>token|kryptotoken</t>
        </is>
      </c>
      <c r="AC26" t="inlineStr">
        <is>
          <t>3|3</t>
        </is>
      </c>
      <c r="AD26" t="inlineStr">
        <is>
          <t>preferred|preferred</t>
        </is>
      </c>
      <c r="AE26" t="inlineStr">
        <is>
          <t>cyberjeton|jeton|crypto-jeton</t>
        </is>
      </c>
      <c r="AF26" t="inlineStr">
        <is>
          <t>3|3|3</t>
        </is>
      </c>
      <c r="AG26" t="inlineStr">
        <is>
          <t>||</t>
        </is>
      </c>
      <c r="AH26" t="inlineStr">
        <is>
          <t>criptea-chomhartha|comhartha</t>
        </is>
      </c>
      <c r="AI26" t="inlineStr">
        <is>
          <t>3|3</t>
        </is>
      </c>
      <c r="AJ26" t="inlineStr">
        <is>
          <t>|</t>
        </is>
      </c>
      <c r="AK26" t="inlineStr">
        <is>
          <t>token</t>
        </is>
      </c>
      <c r="AL26" t="inlineStr">
        <is>
          <t>3</t>
        </is>
      </c>
      <c r="AM26" t="inlineStr">
        <is>
          <t/>
        </is>
      </c>
      <c r="AN26" t="inlineStr">
        <is>
          <t>token|kriptotoken</t>
        </is>
      </c>
      <c r="AO26" t="inlineStr">
        <is>
          <t>3|3</t>
        </is>
      </c>
      <c r="AP26" t="inlineStr">
        <is>
          <t>|</t>
        </is>
      </c>
      <c r="AQ26" t="inlineStr">
        <is>
          <t>token|cripto-token</t>
        </is>
      </c>
      <c r="AR26" t="inlineStr">
        <is>
          <t>3|3</t>
        </is>
      </c>
      <c r="AS26" t="inlineStr">
        <is>
          <t>|</t>
        </is>
      </c>
      <c r="AT26" t="inlineStr">
        <is>
          <t>žetonas|virtualusis žetonas</t>
        </is>
      </c>
      <c r="AU26" t="inlineStr">
        <is>
          <t>3|3</t>
        </is>
      </c>
      <c r="AV26" t="inlineStr">
        <is>
          <t>|</t>
        </is>
      </c>
      <c r="AW26" t="inlineStr">
        <is>
          <t>kriptožetons|žetons</t>
        </is>
      </c>
      <c r="AX26" t="inlineStr">
        <is>
          <t>3|3</t>
        </is>
      </c>
      <c r="AY26" t="inlineStr">
        <is>
          <t>|</t>
        </is>
      </c>
      <c r="AZ26" t="inlineStr">
        <is>
          <t>token</t>
        </is>
      </c>
      <c r="BA26" t="inlineStr">
        <is>
          <t>3</t>
        </is>
      </c>
      <c r="BB26" t="inlineStr">
        <is>
          <t/>
        </is>
      </c>
      <c r="BC26" t="inlineStr">
        <is>
          <t>digitaal token|cryptotoken|token</t>
        </is>
      </c>
      <c r="BD26" t="inlineStr">
        <is>
          <t>3|3|3</t>
        </is>
      </c>
      <c r="BE26" t="inlineStr">
        <is>
          <t>||</t>
        </is>
      </c>
      <c r="BF26" t="inlineStr">
        <is>
          <t>token</t>
        </is>
      </c>
      <c r="BG26" t="inlineStr">
        <is>
          <t>2</t>
        </is>
      </c>
      <c r="BH26" t="inlineStr">
        <is>
          <t/>
        </is>
      </c>
      <c r="BI26" t="inlineStr">
        <is>
          <t>ficha digital|ficha|criptoficha</t>
        </is>
      </c>
      <c r="BJ26" t="inlineStr">
        <is>
          <t>3|3|3</t>
        </is>
      </c>
      <c r="BK26" t="inlineStr">
        <is>
          <t>||</t>
        </is>
      </c>
      <c r="BL26" t="inlineStr">
        <is>
          <t>token|jeton digital|criptojeton</t>
        </is>
      </c>
      <c r="BM26" t="inlineStr">
        <is>
          <t>3|3|3</t>
        </is>
      </c>
      <c r="BN26" t="inlineStr">
        <is>
          <t>||</t>
        </is>
      </c>
      <c r="BO26" t="inlineStr">
        <is>
          <t>token|kryptotoken</t>
        </is>
      </c>
      <c r="BP26" t="inlineStr">
        <is>
          <t>3|3</t>
        </is>
      </c>
      <c r="BQ26" t="inlineStr">
        <is>
          <t>|</t>
        </is>
      </c>
      <c r="BR26" t="inlineStr">
        <is>
          <t>kriptožeton|žeton</t>
        </is>
      </c>
      <c r="BS26" t="inlineStr">
        <is>
          <t>3|3</t>
        </is>
      </c>
      <c r="BT26" t="inlineStr">
        <is>
          <t>|</t>
        </is>
      </c>
      <c r="BU26" t="inlineStr">
        <is>
          <t>token|kryptotoken|pollett</t>
        </is>
      </c>
      <c r="BV26" t="inlineStr">
        <is>
          <t>3|3|3</t>
        </is>
      </c>
      <c r="BW26" t="inlineStr">
        <is>
          <t>||</t>
        </is>
      </c>
      <c r="BX26" t="inlineStr">
        <is>
          <t>единица стойност, основана на &lt;a href="https://iate.europa.eu/entry/result/3567231" target="_blank"&gt;блоковата верига&lt;/a&gt;, емитирана от частно дружество или физическо лице, за която дадена общност от потребители смята, че носи полза</t>
        </is>
      </c>
      <c r="BY26" t="inlineStr">
        <is>
          <t>digitální hodnotová jednotka založená na technologii &lt;a href="https://iate.europa.eu/entry/result/3567231/cs" target="_blank"&gt;blockchain&lt;/a&gt;, která slouží
jako „platidlo“ v určité aplikaci a kterou je možno rychle převádět bez potřeby
prostředníka</t>
        </is>
      </c>
      <c r="BZ26" t="inlineStr">
        <is>
          <t>blockchainbaseret værdienhed udstedt af et privat selskab eller en privatperson, der er accepteret af et fællesskab af brugere, og som giver adgang til fx en funktion eller et aktiv</t>
        </is>
      </c>
      <c r="CA26" t="inlineStr">
        <is>
          <t>digitalisierte, auf
einer Blockchain &lt;a href="/entry/result/3567231/all" id="ENTRY_TO_ENTRY_CONVERTER" target="_blank"&gt;IATE:3567231&lt;/a&gt; dezentral
gespeicherte Abbildung von Vermögenswerten</t>
        </is>
      </c>
      <c r="CB26" t="inlineStr">
        <is>
          <t>αξιακή μονάδα βασιζόμενη σε αλυσίδα συστοιχιών (blockchain), εκδιδόμενη από ιδιωτική εταιρία ή από ιδιώτη και η οποία γίνεται αποδεκτή από κοινωνία χρηστών ως προσφέρουσα κάποια χρησιμότητα</t>
        </is>
      </c>
      <c r="CC26" t="inlineStr">
        <is>
          <t>&lt;a href="https://iate.europa.eu/entry/result/3567231" target="_blank"&gt;blockchain&lt;/a&gt;-based unit of value issued by a private company or individual and accepted by a community of users as offering some utility</t>
        </is>
      </c>
      <c r="CD26" t="inlineStr">
        <is>
          <t>Unidad de valor emitida por una empresa privada o un particular utilizando la tecnología de cadena de bloques y aceptada por una comunidad de usuarios en la que ofrece alguna funcionalidad. 
&lt;div&gt; 
 &lt;div&gt;
 Aunque no existe aún ninguna taxonomía comúnmente acordada, las criptofichas pueden clasificarse en tres grandes grupos (sin que ello excluya múltiples formas de criptofichas híbridas): &lt;/div&gt; 
 &lt;div&gt;
 - las &lt;a href="https://iate.europa.eu/entry/result/3581805/es" target="_blank"&gt;criptofichas de pago&lt;/a&gt; (que cumplen al menos alguna de las funciones del dinero tradicional dentro de la comunidad de usuarios)&lt;/div&gt; 
 &lt;div&gt;
 - las &lt;a href="https://iate.europa.eu/entry/result/3581792/es" target="_blank"&gt;criptofichas de inversión&lt;/a&gt; (que representan frente al emisor un crédito o un derecho económico) &lt;/div&gt; 
 &lt;div&gt;
 - y las&lt;a href="https://iate.europa.eu/entry/result/3580257/es" target="_blank"&gt; criptofichas de consumo&lt;/a&gt; (que dan, p. ej., derecho de acceso a un producto o servicio que el emisor va a desarrollar).&lt;/div&gt;&lt;/div&gt;</t>
        </is>
      </c>
      <c r="CE26" t="inlineStr">
        <is>
          <t>mingit õigust esindav krüptograafiline kanne, mis annab võimaluse määratletud
süsteemis mingit toimingut teha</t>
        </is>
      </c>
      <c r="CF26" t="inlineStr">
        <is>
          <t>kryptovaluutan tyyppi, joka edustaa varaa tai tiettyä käyttöä ja joka sijaitsee lohkoketjussa</t>
        </is>
      </c>
      <c r="CG26" t="inlineStr">
        <is>
          <t>unité
de valeur fondamentale d'une cryptomonnaie, généralement utilisée pour les
paiements ou pour accéder aux services des applications décentralisées</t>
        </is>
      </c>
      <c r="CH26" t="inlineStr">
        <is>
          <t/>
        </is>
      </c>
      <c r="CI26" t="inlineStr">
        <is>
          <t/>
        </is>
      </c>
      <c r="CJ26" t="inlineStr">
        <is>
          <t>vállalkozás vagy magánszemély által kibocsátott, &lt;a href="https://iate.europa.eu/entry/slideshow/1602495568471/3571878/hu" target="_blank"&gt;blokklánc-technológián&lt;/a&gt; alapuló &lt;a href="https://iate.europa.eu/entry/slideshow/1602495633958/3581681/hu" target="_blank"&gt;kriptoeszköz&lt;/a&gt;&lt;small&gt;,&lt;/small&gt; amelyet a vásárló egy adott projekten belül valamilyen termékre vagy szolgáltatásra válthat, illetve arra elővásárlási jogosultságot szerez</t>
        </is>
      </c>
      <c r="CK26" t="inlineStr">
        <is>
          <t>nell'ambiente delle tecnologie blockchain e delle Initial Coin Offering, monete digitali create a supporto di un progetto blockchain basate su una valuta digitale preesistente, tipicamente l'ethereum</t>
        </is>
      </c>
      <c r="CL26" t="inlineStr">
        <is>
          <t>finansinio atsiskaitymo priemonė,
išleista &lt;a href="https://iate.europa.eu/entry/result/3576180/lt" target="_blank"&gt;pradinio kriptomonetų platinimo&lt;/a&gt; būdu, naudojantis &lt;a href="https://iate.europa.eu/entry/result/3571877/lt" target="_blank"&gt;paskirstytojo registro technologija&lt;/a&gt;</t>
        </is>
      </c>
      <c r="CM26" t="inlineStr">
        <is>
          <t>kupons, kas atkarībā no tam piešķirtajām īpašībām reprezentē
virtuālu aktīvu, vērtspapīru vai kādu citu prasījuma tiesību pret emitentu</t>
        </is>
      </c>
      <c r="CN26" t="inlineStr">
        <is>
          <t>unità ta' valur ibbażata fil-&lt;a href="https://iate.europa.eu/entry/result/3567231" target="_blank"&gt;blockchain&lt;/a&gt;&lt;small&gt;,&lt;/small&gt; maħruġa minn kumpanija privata jew individwu u aċċettata minn komunità ta' utenti bħala li toffri xi utilità</t>
        </is>
      </c>
      <c r="CO26" t="inlineStr">
        <is>
          <t>&lt;div&gt;&lt;div&gt;&lt;a href="https://iate.europa.eu/entry/result/3581681/nl" target="_blank"&gt;crypto &lt;/a&gt;die de rechthebbende bepaalde aanspraken geeft en in tegenstelling tot bijvoorbeeld een &lt;a href="https://iate.europa.eu/entry/result/3563764/nl" target="_blank"&gt;cryptomunt&lt;/a&gt; (coin) technisch gezien niet op een eigen &lt;a href="https://iate.europa.eu/entry/result/3571878/nl" target="_blank"&gt;blockchain &lt;/a&gt;draait, maar aan een al bestaande blockchain is toegevoegd&lt;/div&gt;&lt;/div&gt;</t>
        </is>
      </c>
      <c r="CP26" t="inlineStr">
        <is>
          <t>jednostka użytkowa w ramach sieci blockchain [ &lt;a href="/entry/result/3567231/all" id="ENTRY_TO_ENTRY_CONVERTER" target="_blank"&gt;IATE:3567231&lt;/a&gt; ]; tokeny mogą być wykorzystywane jako jednostki rozliczeniowe, jako sposób płatności (kryptowaluty), prawo do głosowania w społeczności użytkowników danej sieci lub nawet warunek dostępu do tej sieci, mogą być również generowane i następnie sprzedawane jako zasób dający prawo majątkowe</t>
        </is>
      </c>
      <c r="CQ26" t="inlineStr">
        <is>
          <t>Unidade de valor emitida por uma empresa privada ou um particular, utilizando a tecnologia da cadeia de blocos, e que representa um ativo ou uma utilidade.</t>
        </is>
      </c>
      <c r="CR26" t="inlineStr">
        <is>
          <t/>
        </is>
      </c>
      <c r="CS26" t="inlineStr">
        <is>
          <t>&lt;a href="https://iate.europa.eu/entry/result/3581681/sk" target="_blank"&gt;kryptoaktívum&lt;/a&gt;, ktoré má emitenta a vzniká procesom tokenizácie</t>
        </is>
      </c>
      <c r="CT26" t="inlineStr">
        <is>
          <t>digitalna ali virtualna enota oziroma
dejstvo, ki za nastanek in prenos uporablja kriptografijo in tehnologijo veriženja
(podatkovnih) blokov</t>
        </is>
      </c>
      <c r="CU26" t="inlineStr">
        <is>
          <t/>
        </is>
      </c>
    </row>
    <row r="27">
      <c r="A27" s="1" t="str">
        <f>HYPERLINK("https://iate.europa.eu/entry/result/853275/all", "853275")</f>
        <v>853275</v>
      </c>
      <c r="B27" t="inlineStr">
        <is>
          <t>FINANCE</t>
        </is>
      </c>
      <c r="C27" t="inlineStr">
        <is>
          <t>FINANCE|financial institutions and credit;FINANCE;FINANCE|free movement of capital|financial market</t>
        </is>
      </c>
      <c r="D27" t="inlineStr">
        <is>
          <t>променливост|нестабилност</t>
        </is>
      </c>
      <c r="E27" t="inlineStr">
        <is>
          <t>3|3</t>
        </is>
      </c>
      <c r="F27" t="inlineStr">
        <is>
          <t>|</t>
        </is>
      </c>
      <c r="G27" t="inlineStr">
        <is>
          <t>volatilita</t>
        </is>
      </c>
      <c r="H27" t="inlineStr">
        <is>
          <t>3</t>
        </is>
      </c>
      <c r="I27" t="inlineStr">
        <is>
          <t/>
        </is>
      </c>
      <c r="J27" t="inlineStr">
        <is>
          <t>volatilitet</t>
        </is>
      </c>
      <c r="K27" t="inlineStr">
        <is>
          <t>4</t>
        </is>
      </c>
      <c r="L27" t="inlineStr">
        <is>
          <t/>
        </is>
      </c>
      <c r="M27" t="inlineStr">
        <is>
          <t>Volatilität</t>
        </is>
      </c>
      <c r="N27" t="inlineStr">
        <is>
          <t>3</t>
        </is>
      </c>
      <c r="O27" t="inlineStr">
        <is>
          <t/>
        </is>
      </c>
      <c r="P27" t="inlineStr">
        <is>
          <t>αστάθεια|μεταβλητότητα</t>
        </is>
      </c>
      <c r="Q27" t="inlineStr">
        <is>
          <t>2|2</t>
        </is>
      </c>
      <c r="R27" t="inlineStr">
        <is>
          <t>|</t>
        </is>
      </c>
      <c r="S27" t="inlineStr">
        <is>
          <t>volatility</t>
        </is>
      </c>
      <c r="T27" t="inlineStr">
        <is>
          <t>3</t>
        </is>
      </c>
      <c r="U27" t="inlineStr">
        <is>
          <t/>
        </is>
      </c>
      <c r="V27" t="inlineStr">
        <is>
          <t>volatilidad</t>
        </is>
      </c>
      <c r="W27" t="inlineStr">
        <is>
          <t>3</t>
        </is>
      </c>
      <c r="X27" t="inlineStr">
        <is>
          <t/>
        </is>
      </c>
      <c r="Y27" t="inlineStr">
        <is>
          <t>volatiilsus</t>
        </is>
      </c>
      <c r="Z27" t="inlineStr">
        <is>
          <t>3</t>
        </is>
      </c>
      <c r="AA27" t="inlineStr">
        <is>
          <t/>
        </is>
      </c>
      <c r="AB27" t="inlineStr">
        <is>
          <t>volatiliteetti</t>
        </is>
      </c>
      <c r="AC27" t="inlineStr">
        <is>
          <t>3</t>
        </is>
      </c>
      <c r="AD27" t="inlineStr">
        <is>
          <t/>
        </is>
      </c>
      <c r="AE27" t="inlineStr">
        <is>
          <t>volatilité</t>
        </is>
      </c>
      <c r="AF27" t="inlineStr">
        <is>
          <t>3</t>
        </is>
      </c>
      <c r="AG27" t="inlineStr">
        <is>
          <t/>
        </is>
      </c>
      <c r="AH27" t="inlineStr">
        <is>
          <t>luaineacht</t>
        </is>
      </c>
      <c r="AI27" t="inlineStr">
        <is>
          <t>3</t>
        </is>
      </c>
      <c r="AJ27" t="inlineStr">
        <is>
          <t/>
        </is>
      </c>
      <c r="AK27" t="inlineStr">
        <is>
          <t>volatilnost</t>
        </is>
      </c>
      <c r="AL27" t="inlineStr">
        <is>
          <t>3</t>
        </is>
      </c>
      <c r="AM27" t="inlineStr">
        <is>
          <t/>
        </is>
      </c>
      <c r="AN27" t="inlineStr">
        <is>
          <t>volatilitás</t>
        </is>
      </c>
      <c r="AO27" t="inlineStr">
        <is>
          <t>4</t>
        </is>
      </c>
      <c r="AP27" t="inlineStr">
        <is>
          <t/>
        </is>
      </c>
      <c r="AQ27" t="inlineStr">
        <is>
          <t>volatilità</t>
        </is>
      </c>
      <c r="AR27" t="inlineStr">
        <is>
          <t>3</t>
        </is>
      </c>
      <c r="AS27" t="inlineStr">
        <is>
          <t/>
        </is>
      </c>
      <c r="AT27" t="inlineStr">
        <is>
          <t>kintamumas</t>
        </is>
      </c>
      <c r="AU27" t="inlineStr">
        <is>
          <t>3</t>
        </is>
      </c>
      <c r="AV27" t="inlineStr">
        <is>
          <t/>
        </is>
      </c>
      <c r="AW27" t="inlineStr">
        <is>
          <t>svārstīgums</t>
        </is>
      </c>
      <c r="AX27" t="inlineStr">
        <is>
          <t>2</t>
        </is>
      </c>
      <c r="AY27" t="inlineStr">
        <is>
          <t/>
        </is>
      </c>
      <c r="AZ27" t="inlineStr">
        <is>
          <t>volatilità</t>
        </is>
      </c>
      <c r="BA27" t="inlineStr">
        <is>
          <t>3</t>
        </is>
      </c>
      <c r="BB27" t="inlineStr">
        <is>
          <t/>
        </is>
      </c>
      <c r="BC27" t="inlineStr">
        <is>
          <t>volatiliteit</t>
        </is>
      </c>
      <c r="BD27" t="inlineStr">
        <is>
          <t>3</t>
        </is>
      </c>
      <c r="BE27" t="inlineStr">
        <is>
          <t/>
        </is>
      </c>
      <c r="BF27" t="inlineStr">
        <is>
          <t>zmienność</t>
        </is>
      </c>
      <c r="BG27" t="inlineStr">
        <is>
          <t>3</t>
        </is>
      </c>
      <c r="BH27" t="inlineStr">
        <is>
          <t/>
        </is>
      </c>
      <c r="BI27" t="inlineStr">
        <is>
          <t>volatilidade</t>
        </is>
      </c>
      <c r="BJ27" t="inlineStr">
        <is>
          <t>3</t>
        </is>
      </c>
      <c r="BK27" t="inlineStr">
        <is>
          <t/>
        </is>
      </c>
      <c r="BL27" t="inlineStr">
        <is>
          <t>volatilitate</t>
        </is>
      </c>
      <c r="BM27" t="inlineStr">
        <is>
          <t>3</t>
        </is>
      </c>
      <c r="BN27" t="inlineStr">
        <is>
          <t/>
        </is>
      </c>
      <c r="BO27" t="inlineStr">
        <is>
          <t>volatilita</t>
        </is>
      </c>
      <c r="BP27" t="inlineStr">
        <is>
          <t>3</t>
        </is>
      </c>
      <c r="BQ27" t="inlineStr">
        <is>
          <t/>
        </is>
      </c>
      <c r="BR27" t="inlineStr">
        <is>
          <t>volatilnost</t>
        </is>
      </c>
      <c r="BS27" t="inlineStr">
        <is>
          <t>3</t>
        </is>
      </c>
      <c r="BT27" t="inlineStr">
        <is>
          <t/>
        </is>
      </c>
      <c r="BU27" t="inlineStr">
        <is>
          <t>volatilitet</t>
        </is>
      </c>
      <c r="BV27" t="inlineStr">
        <is>
          <t>2</t>
        </is>
      </c>
      <c r="BW27" t="inlineStr">
        <is>
          <t/>
        </is>
      </c>
      <c r="BX27" t="inlineStr">
        <is>
          <t/>
        </is>
      </c>
      <c r="BY27" t="inlineStr">
        <is>
          <t>Kolísání výnosových měr nebo cen investičních instrumentů.</t>
        </is>
      </c>
      <c r="BZ27" t="inlineStr">
        <is>
          <t>"Volatilitet: variabel, der beskriver størrelsen af bevægelserne i kursen på en fordring." (Internationale finansielle udtryk og forkortelser, Den Danske Bank 1990)</t>
        </is>
      </c>
      <c r="CA27" t="inlineStr">
        <is>
          <t>1) allg.:statistisches Maß für Marktschwankungen (je stärker und häufiger ein Wert oszilliert (zwischen zwei Linien hin und her schwankt), desto höher ist auch seine Volatilität) 
&lt;br&gt;2) Wertpapiere: Gradmesser für die Preisschwankung des Bezugswertes (z.B. Aktie) während einer bestimmten Zeitperiode</t>
        </is>
      </c>
      <c r="CB27" t="inlineStr">
        <is>
          <t>διακυμάνσεις τιμών</t>
        </is>
      </c>
      <c r="CC27" t="inlineStr">
        <is>
          <t>variability of movements in the price of an asset or of a group of similar assets or of market prices as a whole</t>
        </is>
      </c>
      <c r="CD27" t="inlineStr">
        <is>
          <t>Medida o estimación de la variabilidad del precio (o rentabilidad) de un activo o de un tipo en un determinado periodo de tiempo, que puede ser pasado o futuro, y que indica el riesgo de una inversión.</t>
        </is>
      </c>
      <c r="CE27" t="inlineStr">
        <is>
          <t>väärtpaberi hinna kõikumine</t>
        </is>
      </c>
      <c r="CF27" t="inlineStr">
        <is>
          <t>sijoituksen vuotuisen tuoton vaihtelevuus (%)</t>
        </is>
      </c>
      <c r="CG27" t="inlineStr">
        <is>
          <t>Mesure de l'amplitude et de la fréquence des variations de cours d'un instrument financier</t>
        </is>
      </c>
      <c r="CH27" t="inlineStr">
        <is>
          <t/>
        </is>
      </c>
      <c r="CI27" t="inlineStr">
        <is>
          <t>mjerilo nepredvidive promjene neke varijable u nekom vremenskom period; volatilnost nekog financijskog instrumenta nam govori o veličini promjena njegove cijene u nekom proteklom razdoblju, a najčešće se računa kao standardna devijacija promjene cijene u tom razdoblju</t>
        </is>
      </c>
      <c r="CJ27" t="inlineStr">
        <is>
          <t>Jelentheti a piaci árak gyors változását, a részvény- vagy tőzsdei árfolyamok ingadozását/kilengéseit, valamint használatos a kötvények kamatláb-érzékenységének kifejezésére is.</t>
        </is>
      </c>
      <c r="CK27" t="inlineStr">
        <is>
          <t>Indicatore statistico che esprime il grado di variabilità dei prezzi o ampiezza delle oscillazioni subite dal prezzo di un titolo. Generalmente è misurata tramite la deviazione standard delle variazioni di prezzo giornaliere su base annuale.</t>
        </is>
      </c>
      <c r="CL27" t="inlineStr">
        <is>
          <t>statistinis matas, kuris rodo tikėtiną rinkos, akcijos ar kitos finansinės priemonės vertės kitimą (didėjimą / mažėjimą) per tam tikrą laikotarpį</t>
        </is>
      </c>
      <c r="CM27" t="inlineStr">
        <is>
          <t>attiecīgā pamataktīva gaidāmo cenu svārstību apjoms un biežums</t>
        </is>
      </c>
      <c r="CN27" t="inlineStr">
        <is>
          <t>indiċi għall-varjazzjoni tal-prezz ta' strument finanzjarju fuq medda ta' żmien</t>
        </is>
      </c>
      <c r="CO27" t="inlineStr">
        <is>
          <t>"De volatiliteit van een aandeel geeft aan in welke mate de aandelenkoers schommelt. De meest volatiele aandelen ondergaan de sterkste dalingen bij een baissetrend. In een haussemarkt gaan de meest volatiele aandelen er het sterkst op vooruit."</t>
        </is>
      </c>
      <c r="CP27" t="inlineStr">
        <is>
          <t/>
        </is>
      </c>
      <c r="CQ27" t="inlineStr">
        <is>
          <t>Variável que mostra a intensidade e a freqüência das oscilações nos cotações de um ativo financeiro, o qual pode ser ação, título, fundo de investimento ou ainda, de índices das bolsas de valores considerado um determinado período de tempo.</t>
        </is>
      </c>
      <c r="CR27" t="inlineStr">
        <is>
          <t>Indicator statistic ce masoară dispersia rentabilității unui plasament. Alfel spus, volatilitatea exprimă riscul ca un activ financiar (acțiune, obligațiune, curs de schimb, etc.) sa își modifice valoarea.</t>
        </is>
      </c>
      <c r="CS27" t="inlineStr">
        <is>
          <t>číslo, ktoré udáva mieru kolísavosti kurzov akcií, meny, komodity, obligácií a pod.</t>
        </is>
      </c>
      <c r="CT27" t="inlineStr">
        <is>
          <t>Statistična mera, ki označuje dovzetnost delnice za tečajna nihanja. Izražena je z varianco ali s standardno deviacijo.</t>
        </is>
      </c>
      <c r="CU27" t="inlineStr">
        <is>
          <t/>
        </is>
      </c>
    </row>
    <row r="28">
      <c r="A28" s="1" t="str">
        <f>HYPERLINK("https://iate.europa.eu/entry/result/874323/all", "874323")</f>
        <v>874323</v>
      </c>
      <c r="B28" t="inlineStr">
        <is>
          <t>FINANCE;BUSINESS AND COMPETITION</t>
        </is>
      </c>
      <c r="C28" t="inlineStr">
        <is>
          <t>FINANCE|financial institutions and credit;BUSINESS AND COMPETITION|accounting</t>
        </is>
      </c>
      <c r="D28" t="inlineStr">
        <is>
          <t>допълнителен собствен капитал</t>
        </is>
      </c>
      <c r="E28" t="inlineStr">
        <is>
          <t>3</t>
        </is>
      </c>
      <c r="F28" t="inlineStr">
        <is>
          <t/>
        </is>
      </c>
      <c r="G28" t="inlineStr">
        <is>
          <t>dodatečný kapitál|dodatkový kapitál</t>
        </is>
      </c>
      <c r="H28" t="inlineStr">
        <is>
          <t>3|2</t>
        </is>
      </c>
      <c r="I28" t="inlineStr">
        <is>
          <t>|</t>
        </is>
      </c>
      <c r="J28" t="inlineStr">
        <is>
          <t>supplerende egenkapital</t>
        </is>
      </c>
      <c r="K28" t="inlineStr">
        <is>
          <t>3</t>
        </is>
      </c>
      <c r="L28" t="inlineStr">
        <is>
          <t/>
        </is>
      </c>
      <c r="M28" t="inlineStr">
        <is>
          <t>ergänzende Eigenmittel</t>
        </is>
      </c>
      <c r="N28" t="inlineStr">
        <is>
          <t>3</t>
        </is>
      </c>
      <c r="O28" t="inlineStr">
        <is>
          <t/>
        </is>
      </c>
      <c r="P28" t="inlineStr">
        <is>
          <t>συμπληρωματικά ίδια κεφάλαια</t>
        </is>
      </c>
      <c r="Q28" t="inlineStr">
        <is>
          <t>3</t>
        </is>
      </c>
      <c r="R28" t="inlineStr">
        <is>
          <t/>
        </is>
      </c>
      <c r="S28" t="inlineStr">
        <is>
          <t>additional own funds</t>
        </is>
      </c>
      <c r="T28" t="inlineStr">
        <is>
          <t>3</t>
        </is>
      </c>
      <c r="U28" t="inlineStr">
        <is>
          <t/>
        </is>
      </c>
      <c r="V28" t="inlineStr">
        <is>
          <t>fondos propios complementarios</t>
        </is>
      </c>
      <c r="W28" t="inlineStr">
        <is>
          <t>3</t>
        </is>
      </c>
      <c r="X28" t="inlineStr">
        <is>
          <t/>
        </is>
      </c>
      <c r="Y28" t="inlineStr">
        <is>
          <t>täiendavad omavahendid</t>
        </is>
      </c>
      <c r="Z28" t="inlineStr">
        <is>
          <t>3</t>
        </is>
      </c>
      <c r="AA28" t="inlineStr">
        <is>
          <t/>
        </is>
      </c>
      <c r="AB28" t="inlineStr">
        <is>
          <t>täydentävät omat varat|omat lisävarat|toissijaiset omat varat</t>
        </is>
      </c>
      <c r="AC28" t="inlineStr">
        <is>
          <t>3|3|3</t>
        </is>
      </c>
      <c r="AD28" t="inlineStr">
        <is>
          <t>preferred||</t>
        </is>
      </c>
      <c r="AE28" t="inlineStr">
        <is>
          <t>fonds propres complémentaires</t>
        </is>
      </c>
      <c r="AF28" t="inlineStr">
        <is>
          <t>3</t>
        </is>
      </c>
      <c r="AG28" t="inlineStr">
        <is>
          <t/>
        </is>
      </c>
      <c r="AH28" t="inlineStr">
        <is>
          <t>cistí dílse breise</t>
        </is>
      </c>
      <c r="AI28" t="inlineStr">
        <is>
          <t>3</t>
        </is>
      </c>
      <c r="AJ28" t="inlineStr">
        <is>
          <t/>
        </is>
      </c>
      <c r="AK28" t="inlineStr">
        <is>
          <t>dodatni regulatorni kapital</t>
        </is>
      </c>
      <c r="AL28" t="inlineStr">
        <is>
          <t>3</t>
        </is>
      </c>
      <c r="AM28" t="inlineStr">
        <is>
          <t/>
        </is>
      </c>
      <c r="AN28" t="inlineStr">
        <is>
          <t>kiegészítő szavatolótőke</t>
        </is>
      </c>
      <c r="AO28" t="inlineStr">
        <is>
          <t>3</t>
        </is>
      </c>
      <c r="AP28" t="inlineStr">
        <is>
          <t/>
        </is>
      </c>
      <c r="AQ28" t="inlineStr">
        <is>
          <t>fondi propri supplementari</t>
        </is>
      </c>
      <c r="AR28" t="inlineStr">
        <is>
          <t>3</t>
        </is>
      </c>
      <c r="AS28" t="inlineStr">
        <is>
          <t/>
        </is>
      </c>
      <c r="AT28" t="inlineStr">
        <is>
          <t>papildomos nuosavos lėšos</t>
        </is>
      </c>
      <c r="AU28" t="inlineStr">
        <is>
          <t>3</t>
        </is>
      </c>
      <c r="AV28" t="inlineStr">
        <is>
          <t/>
        </is>
      </c>
      <c r="AW28" t="inlineStr">
        <is>
          <t>papildu pašu kapitāls</t>
        </is>
      </c>
      <c r="AX28" t="inlineStr">
        <is>
          <t>2</t>
        </is>
      </c>
      <c r="AY28" t="inlineStr">
        <is>
          <t/>
        </is>
      </c>
      <c r="AZ28" t="inlineStr">
        <is>
          <t>fondi proprji addizzjonali</t>
        </is>
      </c>
      <c r="BA28" t="inlineStr">
        <is>
          <t>3</t>
        </is>
      </c>
      <c r="BB28" t="inlineStr">
        <is>
          <t/>
        </is>
      </c>
      <c r="BC28" t="inlineStr">
        <is>
          <t>aanvullend vermogen|aanvullend eigen vermogen</t>
        </is>
      </c>
      <c r="BD28" t="inlineStr">
        <is>
          <t>3|3</t>
        </is>
      </c>
      <c r="BE28" t="inlineStr">
        <is>
          <t>|</t>
        </is>
      </c>
      <c r="BF28" t="inlineStr">
        <is>
          <t>fundusze własne uzupełniające|dodatkowe fundusze własne</t>
        </is>
      </c>
      <c r="BG28" t="inlineStr">
        <is>
          <t>3|4</t>
        </is>
      </c>
      <c r="BH28" t="inlineStr">
        <is>
          <t>|</t>
        </is>
      </c>
      <c r="BI28" t="inlineStr">
        <is>
          <t>fundos próprios complementares</t>
        </is>
      </c>
      <c r="BJ28" t="inlineStr">
        <is>
          <t>3</t>
        </is>
      </c>
      <c r="BK28" t="inlineStr">
        <is>
          <t/>
        </is>
      </c>
      <c r="BL28" t="inlineStr">
        <is>
          <t>fonduri proprii suplimentare</t>
        </is>
      </c>
      <c r="BM28" t="inlineStr">
        <is>
          <t>3</t>
        </is>
      </c>
      <c r="BN28" t="inlineStr">
        <is>
          <t/>
        </is>
      </c>
      <c r="BO28" t="inlineStr">
        <is>
          <t>dodatočné vlastné zdroje</t>
        </is>
      </c>
      <c r="BP28" t="inlineStr">
        <is>
          <t>3</t>
        </is>
      </c>
      <c r="BQ28" t="inlineStr">
        <is>
          <t/>
        </is>
      </c>
      <c r="BR28" t="inlineStr">
        <is>
          <t>dodatni kapital</t>
        </is>
      </c>
      <c r="BS28" t="inlineStr">
        <is>
          <t>3</t>
        </is>
      </c>
      <c r="BT28" t="inlineStr">
        <is>
          <t/>
        </is>
      </c>
      <c r="BU28" t="inlineStr">
        <is>
          <t>supplementärt kapital</t>
        </is>
      </c>
      <c r="BV28" t="inlineStr">
        <is>
          <t>3</t>
        </is>
      </c>
      <c r="BW28" t="inlineStr">
        <is>
          <t/>
        </is>
      </c>
      <c r="BX28" t="inlineStr">
        <is>
          <t/>
        </is>
      </c>
      <c r="BY28" t="inlineStr">
        <is>
          <t/>
        </is>
      </c>
      <c r="BZ28" t="inlineStr">
        <is>
          <t/>
        </is>
      </c>
      <c r="CA28" t="inlineStr">
        <is>
          <t/>
        </is>
      </c>
      <c r="CB28" t="inlineStr">
        <is>
          <t/>
        </is>
      </c>
      <c r="CC28" t="inlineStr">
        <is>
          <t/>
        </is>
      </c>
      <c r="CD28" t="inlineStr">
        <is>
          <t>Componente de los fondos
propios que han de mantener las entidades de crédito cuya calidad es inferior a la de los &lt;a href="https://iate.europa.eu/entry/result/877915/es" target="_blank"&gt;fondos propios de base&lt;/a&gt;.</t>
        </is>
      </c>
      <c r="CE28" t="inlineStr">
        <is>
          <t/>
        </is>
      </c>
      <c r="CF28" t="inlineStr">
        <is>
          <t/>
        </is>
      </c>
      <c r="CG28" t="inlineStr">
        <is>
          <t/>
        </is>
      </c>
      <c r="CH28" t="inlineStr">
        <is>
          <t/>
        </is>
      </c>
      <c r="CI28" t="inlineStr">
        <is>
          <t/>
        </is>
      </c>
      <c r="CJ28" t="inlineStr">
        <is>
          <t/>
        </is>
      </c>
      <c r="CK28" t="inlineStr">
        <is>
          <t/>
        </is>
      </c>
      <c r="CL28" t="inlineStr">
        <is>
          <t/>
        </is>
      </c>
      <c r="CM28" t="inlineStr">
        <is>
          <t/>
        </is>
      </c>
      <c r="CN28" t="inlineStr">
        <is>
          <t/>
        </is>
      </c>
      <c r="CO28" t="inlineStr">
        <is>
          <t/>
        </is>
      </c>
      <c r="CP28" t="inlineStr">
        <is>
          <t/>
        </is>
      </c>
      <c r="CQ28" t="inlineStr">
        <is>
          <t>Fundos próprios adicionais aos 
&lt;b&gt;fundos próprios de base&lt;/b&gt; [ &lt;a href="/entry/result/877915/all" id="ENTRY_TO_ENTRY_CONVERTER" target="_blank"&gt;IATE:877915&lt;/a&gt; ] e que têm uma qualidade diferente da destes. 
&lt;br&gt;Este conceito já não está presente na Diretiva 2013/36 relativoa aos requisitos próprios que revoga a Diretiva 2006/48/CE. É, no entanto, idêntico ao de 
&lt;b&gt;fundos próprios adicionais de nível 2&lt;/b&gt; [ &lt;a href="/entry/result/857661/all" id="ENTRY_TO_ENTRY_CONVERTER" target="_blank"&gt;IATE:857661&lt;/a&gt; ] no quadro das regras de Basileia.</t>
        </is>
      </c>
      <c r="CR28" t="inlineStr">
        <is>
          <t/>
        </is>
      </c>
      <c r="CS28" t="inlineStr">
        <is>
          <t/>
        </is>
      </c>
      <c r="CT28" t="inlineStr">
        <is>
          <t/>
        </is>
      </c>
      <c r="CU28" t="inlineStr">
        <is>
          <t/>
        </is>
      </c>
    </row>
    <row r="29">
      <c r="A29" s="1" t="str">
        <f>HYPERLINK("https://iate.europa.eu/entry/result/3590944/all", "3590944")</f>
        <v>3590944</v>
      </c>
      <c r="B29" t="inlineStr">
        <is>
          <t>FINANCE</t>
        </is>
      </c>
      <c r="C29" t="inlineStr">
        <is>
          <t>FINANCE|financial institutions and credit|financial services</t>
        </is>
      </c>
      <c r="D29" t="inlineStr">
        <is>
          <t>точка за взаимодействие|ПОИ</t>
        </is>
      </c>
      <c r="E29" t="inlineStr">
        <is>
          <t>3|3</t>
        </is>
      </c>
      <c r="F29" t="inlineStr">
        <is>
          <t>|</t>
        </is>
      </c>
      <c r="G29" t="inlineStr">
        <is>
          <t>POI|bod interakce</t>
        </is>
      </c>
      <c r="H29" t="inlineStr">
        <is>
          <t>3|3</t>
        </is>
      </c>
      <c r="I29" t="inlineStr">
        <is>
          <t>|</t>
        </is>
      </c>
      <c r="J29" t="inlineStr">
        <is>
          <t>interaktionspunkt</t>
        </is>
      </c>
      <c r="K29" t="inlineStr">
        <is>
          <t>3</t>
        </is>
      </c>
      <c r="L29" t="inlineStr">
        <is>
          <t/>
        </is>
      </c>
      <c r="M29" t="inlineStr">
        <is>
          <t>Interaktionspunkt</t>
        </is>
      </c>
      <c r="N29" t="inlineStr">
        <is>
          <t>3</t>
        </is>
      </c>
      <c r="O29" t="inlineStr">
        <is>
          <t/>
        </is>
      </c>
      <c r="P29" t="inlineStr">
        <is>
          <t>σημείο αλληλεπίδρασης|POI</t>
        </is>
      </c>
      <c r="Q29" t="inlineStr">
        <is>
          <t>3|3</t>
        </is>
      </c>
      <c r="R29" t="inlineStr">
        <is>
          <t>|</t>
        </is>
      </c>
      <c r="S29" t="inlineStr">
        <is>
          <t>POI|point-of-interaction|point of interaction</t>
        </is>
      </c>
      <c r="T29" t="inlineStr">
        <is>
          <t>3|1|3</t>
        </is>
      </c>
      <c r="U29" t="inlineStr">
        <is>
          <t>||</t>
        </is>
      </c>
      <c r="V29" t="inlineStr">
        <is>
          <t>punto de interacción</t>
        </is>
      </c>
      <c r="W29" t="inlineStr">
        <is>
          <t>3</t>
        </is>
      </c>
      <c r="X29" t="inlineStr">
        <is>
          <t/>
        </is>
      </c>
      <c r="Y29" t="inlineStr">
        <is>
          <t>suhtluspunkt</t>
        </is>
      </c>
      <c r="Z29" t="inlineStr">
        <is>
          <t>3</t>
        </is>
      </c>
      <c r="AA29" t="inlineStr">
        <is>
          <t/>
        </is>
      </c>
      <c r="AB29" t="inlineStr">
        <is>
          <t>vuorovaikutuspiste</t>
        </is>
      </c>
      <c r="AC29" t="inlineStr">
        <is>
          <t>3</t>
        </is>
      </c>
      <c r="AD29" t="inlineStr">
        <is>
          <t/>
        </is>
      </c>
      <c r="AE29" t="inlineStr">
        <is>
          <t>point d'interaction|POI</t>
        </is>
      </c>
      <c r="AF29" t="inlineStr">
        <is>
          <t>3|3</t>
        </is>
      </c>
      <c r="AG29" t="inlineStr">
        <is>
          <t>|</t>
        </is>
      </c>
      <c r="AH29" t="inlineStr">
        <is>
          <t>POI|pointe idirghníomhaíochta</t>
        </is>
      </c>
      <c r="AI29" t="inlineStr">
        <is>
          <t>3|3</t>
        </is>
      </c>
      <c r="AJ29" t="inlineStr">
        <is>
          <t>|</t>
        </is>
      </c>
      <c r="AK29" t="inlineStr">
        <is>
          <t>točka interakcije</t>
        </is>
      </c>
      <c r="AL29" t="inlineStr">
        <is>
          <t>3</t>
        </is>
      </c>
      <c r="AM29" t="inlineStr">
        <is>
          <t/>
        </is>
      </c>
      <c r="AN29" t="inlineStr">
        <is>
          <t>interakciós pont</t>
        </is>
      </c>
      <c r="AO29" t="inlineStr">
        <is>
          <t>3</t>
        </is>
      </c>
      <c r="AP29" t="inlineStr">
        <is>
          <t/>
        </is>
      </c>
      <c r="AQ29" t="inlineStr">
        <is>
          <t>punto di interazione|POI</t>
        </is>
      </c>
      <c r="AR29" t="inlineStr">
        <is>
          <t>3|3</t>
        </is>
      </c>
      <c r="AS29" t="inlineStr">
        <is>
          <t>|</t>
        </is>
      </c>
      <c r="AT29" t="inlineStr">
        <is>
          <t>sąveikos taškas</t>
        </is>
      </c>
      <c r="AU29" t="inlineStr">
        <is>
          <t>2</t>
        </is>
      </c>
      <c r="AV29" t="inlineStr">
        <is>
          <t/>
        </is>
      </c>
      <c r="AW29" t="inlineStr">
        <is>
          <t>mijiedarbības punkts</t>
        </is>
      </c>
      <c r="AX29" t="inlineStr">
        <is>
          <t>3</t>
        </is>
      </c>
      <c r="AY29" t="inlineStr">
        <is>
          <t/>
        </is>
      </c>
      <c r="AZ29" t="inlineStr">
        <is>
          <t>punt tal-interazzjoni|POI</t>
        </is>
      </c>
      <c r="BA29" t="inlineStr">
        <is>
          <t>3|3</t>
        </is>
      </c>
      <c r="BB29" t="inlineStr">
        <is>
          <t>|</t>
        </is>
      </c>
      <c r="BC29" t="inlineStr">
        <is>
          <t>punt van interactie|point of interaction|POI</t>
        </is>
      </c>
      <c r="BD29" t="inlineStr">
        <is>
          <t>3|3|3</t>
        </is>
      </c>
      <c r="BE29" t="inlineStr">
        <is>
          <t>||</t>
        </is>
      </c>
      <c r="BF29" t="inlineStr">
        <is>
          <t>POI|punkt interakcji</t>
        </is>
      </c>
      <c r="BG29" t="inlineStr">
        <is>
          <t>3|3</t>
        </is>
      </c>
      <c r="BH29" t="inlineStr">
        <is>
          <t>|</t>
        </is>
      </c>
      <c r="BI29" t="inlineStr">
        <is>
          <t>ponto de interação</t>
        </is>
      </c>
      <c r="BJ29" t="inlineStr">
        <is>
          <t>3</t>
        </is>
      </c>
      <c r="BK29" t="inlineStr">
        <is>
          <t/>
        </is>
      </c>
      <c r="BL29" t="inlineStr">
        <is>
          <t>punct de interacțiune</t>
        </is>
      </c>
      <c r="BM29" t="inlineStr">
        <is>
          <t>3</t>
        </is>
      </c>
      <c r="BN29" t="inlineStr">
        <is>
          <t/>
        </is>
      </c>
      <c r="BO29" t="inlineStr">
        <is>
          <t>POI|miesto interakcie</t>
        </is>
      </c>
      <c r="BP29" t="inlineStr">
        <is>
          <t>3|3</t>
        </is>
      </c>
      <c r="BQ29" t="inlineStr">
        <is>
          <t>|</t>
        </is>
      </c>
      <c r="BR29" t="inlineStr">
        <is>
          <t>stična točka</t>
        </is>
      </c>
      <c r="BS29" t="inlineStr">
        <is>
          <t>3</t>
        </is>
      </c>
      <c r="BT29" t="inlineStr">
        <is>
          <t/>
        </is>
      </c>
      <c r="BU29" t="inlineStr">
        <is>
          <t>interaktionspunkt</t>
        </is>
      </c>
      <c r="BV29" t="inlineStr">
        <is>
          <t>3</t>
        </is>
      </c>
      <c r="BW29" t="inlineStr">
        <is>
          <t/>
        </is>
      </c>
      <c r="BX29" t="inlineStr">
        <is>
          <t/>
        </is>
      </c>
      <c r="BY29" t="inlineStr">
        <is>
          <t/>
        </is>
      </c>
      <c r="BZ29" t="inlineStr">
        <is>
          <t/>
        </is>
      </c>
      <c r="CA29" t="inlineStr">
        <is>
          <t/>
        </is>
      </c>
      <c r="CB29" t="inlineStr">
        <is>
          <t>αρχικό σημείο στο περιβάλλον του εμπόρου (π.χ. φυσικό σημείο πώλησης, μηχάνημα αυτόματης πώλησης, σελίδα πληρωμής στον δικτυακό τόπο του εμπόρου, κωδικός QR σε αφίσα κ.λπ.) όπου ανταλλάσσονται δεδομένα με συσκευή του καταναλωτή (π.χ. κινητό τηλέφωνο, φορητή συσκευή κ.λπ.) ή όπου εισάγονται δεδομένα του καταναλωτή για την έναρξη άμεσης μεταφοράς πίστωσης</t>
        </is>
      </c>
      <c r="CC29" t="inlineStr">
        <is>
          <t>initial point in the merchant’s environment (e.g. physical
point of sale, vending machine, payment
page on merchant website, QR-code on a poster, etc.) where data is exchanged with a consumer device (e.g. mobile
phone, wearable, etc.) or where consumer data is entered to initiate an instant credit transfer</t>
        </is>
      </c>
      <c r="CD29" t="inlineStr">
        <is>
          <t>Ubicación que puede englobar tanto el punto de venta físico como el comercio electrónico, mediante el uso de, por ejemplo, códigos QR , Bluetooth (BLE) o tecnologías de comunicación de campo próximo (NFC).</t>
        </is>
      </c>
      <c r="CE29" t="inlineStr">
        <is>
          <t/>
        </is>
      </c>
      <c r="CF29" t="inlineStr">
        <is>
          <t/>
        </is>
      </c>
      <c r="CG29" t="inlineStr">
        <is>
          <t>dans l’environnement d’un commerçant (terminal de paiement, distributeur
automatique, page consacrée aux paiements sur le site internet d’un commerçant,
code QR, par ex.), point permettant d’échanger des données avec un appareil
utilisateur (tel qu’un téléphone portable ou un autre appareil portable) ou sur
lequel les données d’un consommateur sont saisies afin de procéder à un
virement bancaire instantané</t>
        </is>
      </c>
      <c r="CH29" t="inlineStr">
        <is>
          <t/>
        </is>
      </c>
      <c r="CI29" t="inlineStr">
        <is>
          <t/>
        </is>
      </c>
      <c r="CJ29" t="inlineStr">
        <is>
          <t>a kereskedő környezetében lévő olyan pont (értékesítési pont, automata, weboldalon a fizetési adatok megadása, QR-kód), amelyen fogyasztó az általa választott eszközzel (pl. mobiltelefon, okoseszköz) adatokat cserélhet vagy adatokat adhat meg</t>
        </is>
      </c>
      <c r="CK29" t="inlineStr">
        <is>
          <t>punto in cui ha
luogo una transazione elettronica, cioè dove la carta e il “terminale” entrano in contatto, quindi l’ATM, l’ambiente online del PC o il POS</t>
        </is>
      </c>
      <c r="CL29" t="inlineStr">
        <is>
          <t/>
        </is>
      </c>
      <c r="CM29" t="inlineStr">
        <is>
          <t/>
        </is>
      </c>
      <c r="CN29" t="inlineStr">
        <is>
          <t>punt inizjali fl-ambjent tan-negozjant (eż. punt fiżiku ta' bejgħ, vending machine, paġna tal-pagamenti fuq website ta' negozjant, QR-code fuq poster, eċċ.) fejn ikun hemm skambju ta' &lt;i&gt;data &lt;/i&gt;mal-apparat tal-konsumatur (eż. mobile phone, wearable, eċċ.) jew fejn id-&lt;i&gt;data &lt;/i&gt;tal-konsumatur tiddaħħal biex jingħata bidu għal trasferiment tal-kreditu istantanju</t>
        </is>
      </c>
      <c r="CO29" t="inlineStr">
        <is>
          <t>beginpunt
 in de omgeving van de handelaar (bv. fysiek verkooppunt, verkoopautomaat,
 betaalpagina op de website van de handelaar, QR-code op een poster enz.) waar
 gegevens worden uitgewisseld met een consumentenapparaat (bv. mobiele
 telefoon) of waar consumentengegevens worden ingevoerd om een onmiddellijke
 overmaking te initiëren</t>
        </is>
      </c>
      <c r="CP29" t="inlineStr">
        <is>
          <t/>
        </is>
      </c>
      <c r="CQ29" t="inlineStr">
        <is>
          <t/>
        </is>
      </c>
      <c r="CR29" t="inlineStr">
        <is>
          <t/>
        </is>
      </c>
      <c r="CS29" t="inlineStr">
        <is>
          <t>počiatočné miesto v prostredí predajcu (napr. predajné miesto, platobná stránka na webovom sídle predajcu, kód QR na plagáte atď.), na ktorom dochádza k výmene údajov so zariadením spotrebiteľa (napr. mobilný telefón, nositeľné zariadenie) alebo na ktorom sa vkladajú údaje spotrebiteľa s cieľom iniciovať okamžitú úhradu</t>
        </is>
      </c>
      <c r="CT29" t="inlineStr">
        <is>
          <t/>
        </is>
      </c>
      <c r="CU29" t="inlineStr">
        <is>
          <t/>
        </is>
      </c>
    </row>
    <row r="30">
      <c r="A30" s="1" t="str">
        <f>HYPERLINK("https://iate.europa.eu/entry/result/3589296/all", "3589296")</f>
        <v>3589296</v>
      </c>
      <c r="B30" t="inlineStr">
        <is>
          <t>PRODUCTION, TECHNOLOGY AND RESEARCH;FINANCE</t>
        </is>
      </c>
      <c r="C30" t="inlineStr">
        <is>
          <t>PRODUCTION, TECHNOLOGY AND RESEARCH|research and intellectual property|research|innovation;FINANCE</t>
        </is>
      </c>
      <c r="D30" t="inlineStr">
        <is>
          <t>Европейски форум на иновационните центрове|EFIF</t>
        </is>
      </c>
      <c r="E30" t="inlineStr">
        <is>
          <t>3|3</t>
        </is>
      </c>
      <c r="F30" t="inlineStr">
        <is>
          <t>|</t>
        </is>
      </c>
      <c r="G30" t="inlineStr">
        <is>
          <t>EFIF|Evropské fórum zprostředkovatelů inovací</t>
        </is>
      </c>
      <c r="H30" t="inlineStr">
        <is>
          <t>3|3</t>
        </is>
      </c>
      <c r="I30" t="inlineStr">
        <is>
          <t>|</t>
        </is>
      </c>
      <c r="J30" t="inlineStr">
        <is>
          <t>European Forum of Innovation Facilitators|Det Europæiske Forum for Innovationsfacilitatorer|EFIF</t>
        </is>
      </c>
      <c r="K30" t="inlineStr">
        <is>
          <t>3|3|3</t>
        </is>
      </c>
      <c r="L30" t="inlineStr">
        <is>
          <t>||</t>
        </is>
      </c>
      <c r="M30" t="inlineStr">
        <is>
          <t>EFIF|Europäisches Forum der Innovationsförderer</t>
        </is>
      </c>
      <c r="N30" t="inlineStr">
        <is>
          <t>3|3</t>
        </is>
      </c>
      <c r="O30" t="inlineStr">
        <is>
          <t>|</t>
        </is>
      </c>
      <c r="P30" t="inlineStr">
        <is>
          <t>EFIF|ευρωπαϊκό φόρουμ φορέων διευκόλυνσης καινοτομίας</t>
        </is>
      </c>
      <c r="Q30" t="inlineStr">
        <is>
          <t>3|3</t>
        </is>
      </c>
      <c r="R30" t="inlineStr">
        <is>
          <t>|</t>
        </is>
      </c>
      <c r="S30" t="inlineStr">
        <is>
          <t>European Forum for Innovation Facilitators|European Forum of Innovation Facilitators|EFIF</t>
        </is>
      </c>
      <c r="T30" t="inlineStr">
        <is>
          <t>3|1|3</t>
        </is>
      </c>
      <c r="U30" t="inlineStr">
        <is>
          <t>||</t>
        </is>
      </c>
      <c r="V30" t="inlineStr">
        <is>
          <t>Foro Europeo de Impulsores de la Innovación|FEII</t>
        </is>
      </c>
      <c r="W30" t="inlineStr">
        <is>
          <t>3|3</t>
        </is>
      </c>
      <c r="X30" t="inlineStr">
        <is>
          <t>|</t>
        </is>
      </c>
      <c r="Y30" t="inlineStr">
        <is>
          <t>Euroopa innovatsioonisoodustajate foorum</t>
        </is>
      </c>
      <c r="Z30" t="inlineStr">
        <is>
          <t>3</t>
        </is>
      </c>
      <c r="AA30" t="inlineStr">
        <is>
          <t/>
        </is>
      </c>
      <c r="AB30" t="inlineStr">
        <is>
          <t>EFIF|innovoinnin edistäjien eurooppalainen foorumi</t>
        </is>
      </c>
      <c r="AC30" t="inlineStr">
        <is>
          <t>3|3</t>
        </is>
      </c>
      <c r="AD30" t="inlineStr">
        <is>
          <t>|</t>
        </is>
      </c>
      <c r="AE30" t="inlineStr">
        <is>
          <t>Forum européen des facilitateurs de l’innovation|EFIF</t>
        </is>
      </c>
      <c r="AF30" t="inlineStr">
        <is>
          <t>3|3</t>
        </is>
      </c>
      <c r="AG30" t="inlineStr">
        <is>
          <t>|</t>
        </is>
      </c>
      <c r="AH30" t="inlineStr">
        <is>
          <t>an Fóram Eorpach um Éascaitheoirí Nuálaíochta|EFIF</t>
        </is>
      </c>
      <c r="AI30" t="inlineStr">
        <is>
          <t>3|3</t>
        </is>
      </c>
      <c r="AJ30" t="inlineStr">
        <is>
          <t>|</t>
        </is>
      </c>
      <c r="AK30" t="inlineStr">
        <is>
          <t>Europski forum centara za poticanje inovacija|EFIF</t>
        </is>
      </c>
      <c r="AL30" t="inlineStr">
        <is>
          <t>3|3</t>
        </is>
      </c>
      <c r="AM30" t="inlineStr">
        <is>
          <t>|</t>
        </is>
      </c>
      <c r="AN30" t="inlineStr">
        <is>
          <t>EFIF|Innovációsegítők Európai Fóruma</t>
        </is>
      </c>
      <c r="AO30" t="inlineStr">
        <is>
          <t>3|3</t>
        </is>
      </c>
      <c r="AP30" t="inlineStr">
        <is>
          <t>|</t>
        </is>
      </c>
      <c r="AQ30" t="inlineStr">
        <is>
          <t>EFIF|forum europeo dei facilitatori in materia di innovazione|forum europeo dei facilitatori dell'innovazione</t>
        </is>
      </c>
      <c r="AR30" t="inlineStr">
        <is>
          <t>3|3|3</t>
        </is>
      </c>
      <c r="AS30" t="inlineStr">
        <is>
          <t>||</t>
        </is>
      </c>
      <c r="AT30" t="inlineStr">
        <is>
          <t>EFIF|Europos inovacijų tarpininkų forumas</t>
        </is>
      </c>
      <c r="AU30" t="inlineStr">
        <is>
          <t>2|2</t>
        </is>
      </c>
      <c r="AV30" t="inlineStr">
        <is>
          <t>|</t>
        </is>
      </c>
      <c r="AW30" t="inlineStr">
        <is>
          <t>&lt;i&gt;EFIF&lt;/i&gt;|Eiropas Inovāciju veicinātāju forums</t>
        </is>
      </c>
      <c r="AX30" t="inlineStr">
        <is>
          <t>3|3</t>
        </is>
      </c>
      <c r="AY30" t="inlineStr">
        <is>
          <t>|</t>
        </is>
      </c>
      <c r="AZ30" t="inlineStr">
        <is>
          <t>Forum Ewropew għall-Faċilitaturi tal-Innovazzjoni|EFIF</t>
        </is>
      </c>
      <c r="BA30" t="inlineStr">
        <is>
          <t>3|3</t>
        </is>
      </c>
      <c r="BB30" t="inlineStr">
        <is>
          <t>|</t>
        </is>
      </c>
      <c r="BC30" t="inlineStr">
        <is>
          <t>Europees forum voor innovatiefacilitatoren|EFIF</t>
        </is>
      </c>
      <c r="BD30" t="inlineStr">
        <is>
          <t>3|3</t>
        </is>
      </c>
      <c r="BE30" t="inlineStr">
        <is>
          <t>|</t>
        </is>
      </c>
      <c r="BF30" t="inlineStr">
        <is>
          <t>europejskie forum koordynatorów innowacji|EFIF</t>
        </is>
      </c>
      <c r="BG30" t="inlineStr">
        <is>
          <t>2|3</t>
        </is>
      </c>
      <c r="BH30" t="inlineStr">
        <is>
          <t>|</t>
        </is>
      </c>
      <c r="BI30" t="inlineStr">
        <is>
          <t>Fórum Europeu para Facilitadores de Inovação</t>
        </is>
      </c>
      <c r="BJ30" t="inlineStr">
        <is>
          <t>3</t>
        </is>
      </c>
      <c r="BK30" t="inlineStr">
        <is>
          <t/>
        </is>
      </c>
      <c r="BL30" t="inlineStr">
        <is>
          <t>Forumul European al Facilitatorilor de Inovație|EFIF</t>
        </is>
      </c>
      <c r="BM30" t="inlineStr">
        <is>
          <t>3|3</t>
        </is>
      </c>
      <c r="BN30" t="inlineStr">
        <is>
          <t>|</t>
        </is>
      </c>
      <c r="BO30" t="inlineStr">
        <is>
          <t>Európske fórum sprostredkovateľov inovácií|EFIF</t>
        </is>
      </c>
      <c r="BP30" t="inlineStr">
        <is>
          <t>3|3</t>
        </is>
      </c>
      <c r="BQ30" t="inlineStr">
        <is>
          <t>|</t>
        </is>
      </c>
      <c r="BR30" t="inlineStr">
        <is>
          <t>evropski forum spodbujevalcev inovacij|EFIF</t>
        </is>
      </c>
      <c r="BS30" t="inlineStr">
        <is>
          <t>3|3</t>
        </is>
      </c>
      <c r="BT30" t="inlineStr">
        <is>
          <t>|</t>
        </is>
      </c>
      <c r="BU30" t="inlineStr">
        <is>
          <t>europeiskt forum för innovationsfrämjare</t>
        </is>
      </c>
      <c r="BV30" t="inlineStr">
        <is>
          <t>2</t>
        </is>
      </c>
      <c r="BW30" t="inlineStr">
        <is>
          <t/>
        </is>
      </c>
      <c r="BX30" t="inlineStr">
        <is>
          <t/>
        </is>
      </c>
      <c r="BY30" t="inlineStr">
        <is>
          <t/>
        </is>
      </c>
      <c r="BZ30" t="inlineStr">
        <is>
          <t/>
        </is>
      </c>
      <c r="CA30" t="inlineStr">
        <is>
          <t/>
        </is>
      </c>
      <c r="CB30" t="inlineStr">
        <is>
          <t>πλατφόρμα για τις εποπτικές αρχές (π.χ. τις &lt;a href="https://iate.europa.eu/entry/result/3506227/en-el" target="_blank"&gt;Ευρωπαϊκές Εποπτικές Αρχές&lt;/a&gt;) χάρη στην οποία μπορούν να συναντώνται τακτικά για ανταλλαγή πείρας από τη συνεργασία με τις επιχειρήσεις μέσω φορέων διευκόλυνσης της καινοτομίας (&lt;a href="https://iate.europa.eu/entry/result/3572315/en-el" target="_blank"&gt;ρυθμιστικά δοκιμαστήρια&lt;/a&gt; και &lt;a href="https://iate.europa.eu/entry/result/3582365/en-el" target="_blank"&gt;κόμβοι καινοτομίας&lt;/a&gt;), να ανταλλάσσουν τεχνολογική εμπειρογνωμοσύνη και να καταλήγουν σε κοινές απόψεις σχετικά με τη ρυθμιστική μεταχείριση των καινοτόμων προϊόντων, υπηρεσιών και επιχειρηματικών μοντέλων, προωθώντας συνολικά τον διμερή και πολυμερή συντονισμό</t>
        </is>
      </c>
      <c r="CC30" t="inlineStr">
        <is>
          <t>platform for supervisors (i.e. &lt;a href="http://iate.europa.eu/entry/result/3506227/en" target="_blank"&gt;European supervisory authorities&lt;/a&gt;) to meet regularly to share experiences from engagement with firms through innovation facilitators (&lt;a href="http://iate.europa.eu/entry/result/3572315/en" target="_blank"&gt;regulatory sandboxes&lt;/a&gt; and &lt;a href="http://iate.europa.eu/entry/result/3582365/en" target="_blank"&gt;innovation hubs&lt;/a&gt;), to share technological expertise, and to reach common views on the regulatory treatment of innovative products, services and business models, overall boosting bilateral and multilateral coordination</t>
        </is>
      </c>
      <c r="CD30" t="inlineStr">
        <is>
          <t>Foro creado a raíz del informe conjunto de las &lt;a href="https://iate.europa.eu/entry/slideshow/1611047474778/3506227/es" target="_blank"&gt;Autoridades Europeas de Supervisión&lt;/a&gt; de enero de 2019 sobre los entornos de pruebas controlados, y los centros de innovación, en el que se señalaba la necesidad de actuar para promover una mayor coordinación y cooperación entre los impulsores de la innovación a fin de apoyar la expansión de la tecnología financiera en todo el mercado único.</t>
        </is>
      </c>
      <c r="CE30" t="inlineStr">
        <is>
          <t/>
        </is>
      </c>
      <c r="CF30" t="inlineStr">
        <is>
          <t/>
        </is>
      </c>
      <c r="CG30" t="inlineStr">
        <is>
          <t>forum européen créé à la suite du rapport conjoint des &lt;a href="https://iate.europa.eu/entry/result/3506227/fr" target="_blank"&gt;AES (Autorités européennes de surveillance)&lt;/a&gt; de
janvier 2019 sur les espaces d'expérimentation réglementaire et les &lt;a href="https://iate.europa.eu/entry/result/3582365/fr" target="_blank"&gt;pôles d'innovation&lt;/a&gt;, qui a mis en évidence
la nécessité d’agir pour promouvoir une coordination et une coopération plus
poussées entre les facilitateurs de l’innovation afin de soutenir la montée en
puissance de la &lt;a href="https://iate.europa.eu/entry/result/3566568/fr" target="_blank"&gt;FinTech&lt;/a&gt; dans l’ensemble du &lt;a href="https://iate.europa.eu/entry/result/767068/fr" target="_blank"&gt;marché unique&lt;/a&gt;</t>
        </is>
      </c>
      <c r="CH30" t="inlineStr">
        <is>
          <t/>
        </is>
      </c>
      <c r="CI30" t="inlineStr">
        <is>
          <t/>
        </is>
      </c>
      <c r="CJ30" t="inlineStr">
        <is>
          <t>a pénzügyi ágazat felügyeleti szervei számára létrehozott platform, amelynek célja, hogy előmozdítsa az innovációsegítők közötti koordinációt és 
együttműködést és az 
innovációs központok közötti tudásmegosztást, megkönnyítse a 
szabályozói tesztkörnyezetekben határokon átnyúlóan történő tesztelést, és támogassa a digitális pénzügyi 
szolgáltatások elterjedését</t>
        </is>
      </c>
      <c r="CK30" t="inlineStr">
        <is>
          <t>forum istituito a seguito della relazione congiunta delle autorità europee di vigilanza sugli spazi di sperimentazione normativa e i poli di innovazione del gennaio 2019, che metteva in evidenza la necessità di agire per promuovere più coordinamento e cooperazione tra i facilitatori dell'innovazione per sostenere la crescita della FinTech nel mercato unico</t>
        </is>
      </c>
      <c r="CL30" t="inlineStr">
        <is>
          <t/>
        </is>
      </c>
      <c r="CM30" t="inlineStr">
        <is>
          <t/>
        </is>
      </c>
      <c r="CN30" t="inlineStr">
        <is>
          <t>pjattaformi għas-superviżuri (i.e. l-&lt;a href="http://iate.europa.eu/entry/result/3506227/en" target="_blank"&gt;awtoritajiet superviżorji Ewropej&lt;/a&gt;) biex jiltaqgħu regolarment biex jaqsmu l-esperjenzi tagħhom mill-interazzjonijiet ma' kumpaniji permezz ta' faċilitaturi tal-innovazzjoni (&lt;a href="http://iate.europa.eu/entry/result/3572315/en" target="_blank"&gt;ambjenti ta’ esperimentazzjoni regolatorja&lt;/a&gt; u &lt;a href="http://iate.europa.eu/entry/result/3582365/en" target="_blank"&gt;ċentri ta’ innovazzjoni&lt;/a&gt;) biex jaqsmu għarfien espert teknoloġiku, u biex jintlaħqu opinjonijiet komuni dwar it-trattament regolatorju ta' prodotti innovattivi, servizzi u mudelli kummerċjali, biex kumplessivament il-koordinazzjoni bilaterali u multilaterali tingħata spinta</t>
        </is>
      </c>
      <c r="CO30" t="inlineStr">
        <is>
          <t/>
        </is>
      </c>
      <c r="CP30" t="inlineStr">
        <is>
          <t>platforma
dla organów nadzoru, na której mogą wymieniać się doświadczeniami ze współpracy
z przedsiębiorstwami za pośrednictwem koordynatorów innowacji (centrum
innowacji [ &lt;a href="/entry/result/3582365/all" id="ENTRY_TO_ENTRY_CONVERTER" target="_blank"&gt;IATE:3582365&lt;/a&gt; ] lub piaskownica regulacyjna [
&lt;a href="/entry/result/3572315/all" id="ENTRY_TO_ENTRY_CONVERTER" target="_blank"&gt;IATE:3572315&lt;/a&gt; ] )</t>
        </is>
      </c>
      <c r="CQ30" t="inlineStr">
        <is>
          <t>Plataforma para as autoridades de supervisão (ou seja, autoridades europeias de supervisão) se reunirem regularmente para partilhar experiências de interações com empresas através de facilitadores da inovação (ambientes de testagem da regulamentação e polos de inovação), para partilhar conhecimentos tecnológicos e chegar a pontos de vista comuns sobre o tratamento regulamentar de produtos, serviços e modelos empresariais inovadores, a fim de impulsionar a coordenação global bilateral e multilateral.</t>
        </is>
      </c>
      <c r="CR30" t="inlineStr">
        <is>
          <t/>
        </is>
      </c>
      <c r="CS30" t="inlineStr">
        <is>
          <t>platforma pre orgány dohľadu slúžiaca na výmenu skúseností zo spolupráce so sprostrekovateľmi inovácií (&lt;a href="https://iate.europa.eu/entry/result/3572315/sk" target="_blank"&gt;experimentálne regulačné prostredia&lt;/a&gt; a &lt;a href="https://iate.europa.eu/entry/result/3582365/sk" target="_blank"&gt;inovačné huby&lt;/a&gt;), zdieľanie znalostí v oblasti technológií a hľadanie spoločných stanovísk v oblasti regulačného zaobchádzania s inovačnými produktmi, službami a obchodnými modelmi</t>
        </is>
      </c>
      <c r="CT30" t="inlineStr">
        <is>
          <t/>
        </is>
      </c>
      <c r="CU30" t="inlineStr">
        <is>
          <t/>
        </is>
      </c>
    </row>
    <row r="31">
      <c r="A31" s="1" t="str">
        <f>HYPERLINK("https://iate.europa.eu/entry/result/3590949/all", "3590949")</f>
        <v>3590949</v>
      </c>
      <c r="B31" t="inlineStr">
        <is>
          <t>FINANCE</t>
        </is>
      </c>
      <c r="C31" t="inlineStr">
        <is>
          <t>FINANCE|financial institutions and credit|financial services</t>
        </is>
      </c>
      <c r="D31" t="inlineStr">
        <is>
          <t>превод на средства между граждани</t>
        </is>
      </c>
      <c r="E31" t="inlineStr">
        <is>
          <t>3</t>
        </is>
      </c>
      <c r="F31" t="inlineStr">
        <is>
          <t/>
        </is>
      </c>
      <c r="G31" t="inlineStr">
        <is>
          <t>převod peněžních prostředků mezi osobami|převod mezi osobami</t>
        </is>
      </c>
      <c r="H31" t="inlineStr">
        <is>
          <t>3|3</t>
        </is>
      </c>
      <c r="I31" t="inlineStr">
        <is>
          <t>|</t>
        </is>
      </c>
      <c r="J31" t="inlineStr">
        <is>
          <t>person til person-overførsel|person til person-pengeoverførsel</t>
        </is>
      </c>
      <c r="K31" t="inlineStr">
        <is>
          <t>3|3</t>
        </is>
      </c>
      <c r="L31" t="inlineStr">
        <is>
          <t>|</t>
        </is>
      </c>
      <c r="M31" t="inlineStr">
        <is>
          <t>Geldtransfer von Person zu Person</t>
        </is>
      </c>
      <c r="N31" t="inlineStr">
        <is>
          <t>3</t>
        </is>
      </c>
      <c r="O31" t="inlineStr">
        <is>
          <t/>
        </is>
      </c>
      <c r="P31" t="inlineStr">
        <is>
          <t>μεταφορά κεφαλαίων μεταξύ προσώπων</t>
        </is>
      </c>
      <c r="Q31" t="inlineStr">
        <is>
          <t>3</t>
        </is>
      </c>
      <c r="R31" t="inlineStr">
        <is>
          <t/>
        </is>
      </c>
      <c r="S31" t="inlineStr">
        <is>
          <t>person-to-person transfer of funds|person-to-person transfer|person-to-person payment</t>
        </is>
      </c>
      <c r="T31" t="inlineStr">
        <is>
          <t>3|3|2</t>
        </is>
      </c>
      <c r="U31" t="inlineStr">
        <is>
          <t>||</t>
        </is>
      </c>
      <c r="V31" t="inlineStr">
        <is>
          <t>transferencia de fondos entre particulares|transferencia entre particulares</t>
        </is>
      </c>
      <c r="W31" t="inlineStr">
        <is>
          <t>3|3</t>
        </is>
      </c>
      <c r="X31" t="inlineStr">
        <is>
          <t>|</t>
        </is>
      </c>
      <c r="Y31" t="inlineStr">
        <is>
          <t>isikutevaheline ülekanne|isikutevaheline rahaülekanne</t>
        </is>
      </c>
      <c r="Z31" t="inlineStr">
        <is>
          <t>3|3</t>
        </is>
      </c>
      <c r="AA31" t="inlineStr">
        <is>
          <t>|</t>
        </is>
      </c>
      <c r="AB31" t="inlineStr">
        <is>
          <t>henkilöiden välinen siirto|kahden henkilön välinen varainsiirto</t>
        </is>
      </c>
      <c r="AC31" t="inlineStr">
        <is>
          <t>3|3</t>
        </is>
      </c>
      <c r="AD31" t="inlineStr">
        <is>
          <t>|</t>
        </is>
      </c>
      <c r="AE31" t="inlineStr">
        <is>
          <t>virement entre particuliers|transfert de fonds entre particuliers|transfert entre particuliers</t>
        </is>
      </c>
      <c r="AF31" t="inlineStr">
        <is>
          <t>3|3|3</t>
        </is>
      </c>
      <c r="AG31" t="inlineStr">
        <is>
          <t>||</t>
        </is>
      </c>
      <c r="AH31" t="inlineStr">
        <is>
          <t>aistriú cistí ó dhuine go duine|aistriú ó dhuine go duine</t>
        </is>
      </c>
      <c r="AI31" t="inlineStr">
        <is>
          <t>3|3</t>
        </is>
      </c>
      <c r="AJ31" t="inlineStr">
        <is>
          <t>|</t>
        </is>
      </c>
      <c r="AK31" t="inlineStr">
        <is>
          <t>prijenos novčanih sredstava između osoba</t>
        </is>
      </c>
      <c r="AL31" t="inlineStr">
        <is>
          <t>3</t>
        </is>
      </c>
      <c r="AM31" t="inlineStr">
        <is>
          <t/>
        </is>
      </c>
      <c r="AN31" t="inlineStr">
        <is>
          <t>személyek közötti pénzátutalás|személyek közötti átutalás</t>
        </is>
      </c>
      <c r="AO31" t="inlineStr">
        <is>
          <t>3|3</t>
        </is>
      </c>
      <c r="AP31" t="inlineStr">
        <is>
          <t>|preferred</t>
        </is>
      </c>
      <c r="AQ31" t="inlineStr">
        <is>
          <t>trasferimento tra persone fisiche|trasferimento di fondi da un soggetto ad un altro</t>
        </is>
      </c>
      <c r="AR31" t="inlineStr">
        <is>
          <t>3|3</t>
        </is>
      </c>
      <c r="AS31" t="inlineStr">
        <is>
          <t>|</t>
        </is>
      </c>
      <c r="AT31" t="inlineStr">
        <is>
          <t>vieno asmens lėšų pervedimas kitam asmeniui|fizinių asmenų tarpusavio pervedimas</t>
        </is>
      </c>
      <c r="AU31" t="inlineStr">
        <is>
          <t>3|3</t>
        </is>
      </c>
      <c r="AV31" t="inlineStr">
        <is>
          <t>|</t>
        </is>
      </c>
      <c r="AW31" t="inlineStr">
        <is>
          <t>līdzekļu pārvedums no personas personai|pārvedums no personas personai</t>
        </is>
      </c>
      <c r="AX31" t="inlineStr">
        <is>
          <t>3|3</t>
        </is>
      </c>
      <c r="AY31" t="inlineStr">
        <is>
          <t>|</t>
        </is>
      </c>
      <c r="AZ31" t="inlineStr">
        <is>
          <t>trasferiment minn persuna għal oħra|trasferiment ta' fondi minn persuna għal oħra</t>
        </is>
      </c>
      <c r="BA31" t="inlineStr">
        <is>
          <t>3|3</t>
        </is>
      </c>
      <c r="BB31" t="inlineStr">
        <is>
          <t>|</t>
        </is>
      </c>
      <c r="BC31" t="inlineStr">
        <is>
          <t>transactie tussen particulieren|geldovermaking tussen personen</t>
        </is>
      </c>
      <c r="BD31" t="inlineStr">
        <is>
          <t>3|3</t>
        </is>
      </c>
      <c r="BE31" t="inlineStr">
        <is>
          <t>|</t>
        </is>
      </c>
      <c r="BF31" t="inlineStr">
        <is>
          <t>transfer środków pieniężnych między osobami|transfer między osobami</t>
        </is>
      </c>
      <c r="BG31" t="inlineStr">
        <is>
          <t>3|3</t>
        </is>
      </c>
      <c r="BH31" t="inlineStr">
        <is>
          <t>|</t>
        </is>
      </c>
      <c r="BI31" t="inlineStr">
        <is>
          <t>transferência de fundos entre particulares</t>
        </is>
      </c>
      <c r="BJ31" t="inlineStr">
        <is>
          <t>3</t>
        </is>
      </c>
      <c r="BK31" t="inlineStr">
        <is>
          <t/>
        </is>
      </c>
      <c r="BL31" t="inlineStr">
        <is>
          <t>transfer de fonduri între persoane</t>
        </is>
      </c>
      <c r="BM31" t="inlineStr">
        <is>
          <t>3</t>
        </is>
      </c>
      <c r="BN31" t="inlineStr">
        <is>
          <t/>
        </is>
      </c>
      <c r="BO31" t="inlineStr">
        <is>
          <t>prevod medzi osobami</t>
        </is>
      </c>
      <c r="BP31" t="inlineStr">
        <is>
          <t>3</t>
        </is>
      </c>
      <c r="BQ31" t="inlineStr">
        <is>
          <t/>
        </is>
      </c>
      <c r="BR31" t="inlineStr">
        <is>
          <t>prenos sredstev z osebe na osebo</t>
        </is>
      </c>
      <c r="BS31" t="inlineStr">
        <is>
          <t>3</t>
        </is>
      </c>
      <c r="BT31" t="inlineStr">
        <is>
          <t/>
        </is>
      </c>
      <c r="BU31" t="inlineStr">
        <is>
          <t>överföring av medel från person till person</t>
        </is>
      </c>
      <c r="BV31" t="inlineStr">
        <is>
          <t>3</t>
        </is>
      </c>
      <c r="BW31" t="inlineStr">
        <is>
          <t/>
        </is>
      </c>
      <c r="BX31" t="inlineStr">
        <is>
          <t>трансакция между физически лица, които в качеството на потребители действат с цел, различна от тяхното занятие, професионална или стопанска дейност</t>
        </is>
      </c>
      <c r="BY31" t="inlineStr">
        <is>
          <t>transakce mezi fyzickými osobami jednajícími, jakožto spotřebitelé, za jiným než obchodním, podnikatelským nebo profesním účelem</t>
        </is>
      </c>
      <c r="BZ31" t="inlineStr">
        <is>
          <t>transaktion mellem fysiske personer, der som forbrugere optræder med et andet formål end handel, forretning eller en profession</t>
        </is>
      </c>
      <c r="CA31" t="inlineStr">
        <is>
          <t>Geldtransfer zwischen natürlichen Personen, die als Verbraucher handeln, und zwar zu Zwecken, die nichts mit einem Gewerbe, Geschäft oder Beruf zu tun haben</t>
        </is>
      </c>
      <c r="CB31" t="inlineStr">
        <is>
          <t>χρηματική συναλλαγή μεταξύ φυσικών προσώπων που ενεργούν, ως καταναλωτές, για κάθε άλλο σκοπό πλην εμπορικής, επιχειρηματικής ή επαγγελματικής δραστηριότητας</t>
        </is>
      </c>
      <c r="CC31" t="inlineStr">
        <is>
          <t>transaction between natural persons acting, as consumers, for purposes other than trade, business or profession</t>
        </is>
      </c>
      <c r="CD31" t="inlineStr">
        <is>
          <t>Toda operación de transferencia de fondos que tenga lugar entre personas físicas que, como consumidores, actúen con fines distintos de los comerciales, empresariales o profesionales.</t>
        </is>
      </c>
      <c r="CE31" t="inlineStr">
        <is>
          <t>selliste füüsiliste isikute vaheline rahaülekanne, kes tarbijatena tegutsevad muul kui kaubanduslikul, ärilisel või kutsealasel eesmärgil</t>
        </is>
      </c>
      <c r="CF31" t="inlineStr">
        <is>
          <t>sellaisten luonnollisten henkilöiden välinen liiketoimi, jotka kuluttajina toimivat muussa kuin kauppa-, liiketoiminta- tai ammattitarkoituksessa</t>
        </is>
      </c>
      <c r="CG31" t="inlineStr">
        <is>
          <t>transaction entre personnes physiques agissant, en tant que consommateurs, à des fins autres que commerciales ou professionnelles</t>
        </is>
      </c>
      <c r="CH31" t="inlineStr">
        <is>
          <t/>
        </is>
      </c>
      <c r="CI31" t="inlineStr">
        <is>
          <t>transakcija između fizičkih osoba koje kao potrošači djeluju u svrhe koje nisu trgovinske, poslovne ili stručne</t>
        </is>
      </c>
      <c r="CJ31" t="inlineStr">
        <is>
          <t>két olyan természetes személy közötti ügylet, akik fogyasztókként 
kereskedelmi, üzleti, illetve szakmai tevékenységükön kívüli célból 
járnak el</t>
        </is>
      </c>
      <c r="CK31" t="inlineStr">
        <is>
          <t>operazione tra persone fisiche che agiscono, in qualità di consumatori, per scopi estranei alla loro attività commerciale o professionale</t>
        </is>
      </c>
      <c r="CL31" t="inlineStr">
        <is>
          <t>operacija tarp fizinių asmenų, kurie, kaip vartotojai, veikia siekdami tikslų, nesusijusių su prekyba, verslu ar profesine veikla</t>
        </is>
      </c>
      <c r="CM31" t="inlineStr">
        <is>
          <t>darījums starp divām fiziskām personām, kas darbojas kā patērētāji tādos nolūkos, kuri nav tirdzniecība, darījumdarbība vai profesionālā darbība</t>
        </is>
      </c>
      <c r="CN31" t="inlineStr">
        <is>
          <t>tranżazzjoni bejn persuni fiżiċi li jaġixxu bħala konsumaturi għal skopijiet oħra għajr il-kummerċ, in-negozju jew il-professjoni</t>
        </is>
      </c>
      <c r="CO31" t="inlineStr">
        <is>
          <t>"transactie
 tussen natuurlijke personen die handelen als consumenten, voor andere
 doeleinden dan hun bedrijfs- of beroepsactiviteiten"</t>
        </is>
      </c>
      <c r="CP31" t="inlineStr">
        <is>
          <t>transakcja między osobami fizycznymi działającymi – w charakterze konsumentów – w celach innych niż działalność handlowa, gospodarcza lub zawodowa</t>
        </is>
      </c>
      <c r="CQ31" t="inlineStr">
        <is>
          <t>Operação entre pessoas singulares agindo, enquanto consumidores, para outros fins que não fins comerciais, empresariais ou profissionais.</t>
        </is>
      </c>
      <c r="CR31" t="inlineStr">
        <is>
          <t>tranzacție între persoane fizice care, în calitate de consumatori, acționează în alte scopuri decât cele comerciale, de afaceri sau profesionale</t>
        </is>
      </c>
      <c r="CS31" t="inlineStr">
        <is>
          <t>transakcia medzi fyzickými osobami, ktoré konajú ako spotrebitelia, na iné účely ako obchod, podnikanie alebo výkon profesie</t>
        </is>
      </c>
      <c r="CT31" t="inlineStr">
        <is>
          <t>transakcija med fizičnima osebama, ki kot potrošnika delujeta izven področja svoje trgovske, poslovne ali poklicne dejavnosti</t>
        </is>
      </c>
      <c r="CU31" t="inlineStr">
        <is>
          <t>transaktion mellan fysiska personer som agerar i egenskap av konsumenter för andra ändamål än sin handelsverksamhet, affärsverksamhet eller sitt yrke</t>
        </is>
      </c>
    </row>
    <row r="32">
      <c r="A32" s="1" t="str">
        <f>HYPERLINK("https://iate.europa.eu/entry/result/771970/all", "771970")</f>
        <v>771970</v>
      </c>
      <c r="B32" t="inlineStr">
        <is>
          <t>FINANCE</t>
        </is>
      </c>
      <c r="C32" t="inlineStr">
        <is>
          <t>FINANCE|taxation</t>
        </is>
      </c>
      <c r="D32" t="inlineStr">
        <is>
          <t>корпоративен данък|корпоративен подоходен данък|данък върху доходите на предприятията</t>
        </is>
      </c>
      <c r="E32" t="inlineStr">
        <is>
          <t>4|3|3</t>
        </is>
      </c>
      <c r="F32" t="inlineStr">
        <is>
          <t>||</t>
        </is>
      </c>
      <c r="G32" t="inlineStr">
        <is>
          <t>daň z příjmů právnických osob</t>
        </is>
      </c>
      <c r="H32" t="inlineStr">
        <is>
          <t>3</t>
        </is>
      </c>
      <c r="I32" t="inlineStr">
        <is>
          <t/>
        </is>
      </c>
      <c r="J32" t="inlineStr">
        <is>
          <t>selskabsskat</t>
        </is>
      </c>
      <c r="K32" t="inlineStr">
        <is>
          <t>3</t>
        </is>
      </c>
      <c r="L32" t="inlineStr">
        <is>
          <t/>
        </is>
      </c>
      <c r="M32" t="inlineStr">
        <is>
          <t>Körperschaftsteuer</t>
        </is>
      </c>
      <c r="N32" t="inlineStr">
        <is>
          <t>3</t>
        </is>
      </c>
      <c r="O32" t="inlineStr">
        <is>
          <t/>
        </is>
      </c>
      <c r="P32" t="inlineStr">
        <is>
          <t>φόρος εταιρειών|φόρος επί των εταιριών|φόρος επί του εισοδήματος των επιχειρήσεων|φόρος εισοδήματος εταιριών|φορολογία επί των επιχειρήσεων</t>
        </is>
      </c>
      <c r="Q32" t="inlineStr">
        <is>
          <t>3|2|3|3|2</t>
        </is>
      </c>
      <c r="R32" t="inlineStr">
        <is>
          <t>preferred||||</t>
        </is>
      </c>
      <c r="S32" t="inlineStr">
        <is>
          <t>company tax|corporate income tax|corporation tax|corporate tax</t>
        </is>
      </c>
      <c r="T32" t="inlineStr">
        <is>
          <t>3|3|3|3</t>
        </is>
      </c>
      <c r="U32" t="inlineStr">
        <is>
          <t>|||</t>
        </is>
      </c>
      <c r="V32" t="inlineStr">
        <is>
          <t>impuesto sobre sociedades|impuesto sobre beneficios de sociedades</t>
        </is>
      </c>
      <c r="W32" t="inlineStr">
        <is>
          <t>3|3</t>
        </is>
      </c>
      <c r="X32" t="inlineStr">
        <is>
          <t>|</t>
        </is>
      </c>
      <c r="Y32" t="inlineStr">
        <is>
          <t>äriühingu tulumaks</t>
        </is>
      </c>
      <c r="Z32" t="inlineStr">
        <is>
          <t>3</t>
        </is>
      </c>
      <c r="AA32" t="inlineStr">
        <is>
          <t/>
        </is>
      </c>
      <c r="AB32" t="inlineStr">
        <is>
          <t>yhteisövero|yhtiövero|yhteisöjen tulovero</t>
        </is>
      </c>
      <c r="AC32" t="inlineStr">
        <is>
          <t>3|3|2</t>
        </is>
      </c>
      <c r="AD32" t="inlineStr">
        <is>
          <t>||</t>
        </is>
      </c>
      <c r="AE32" t="inlineStr">
        <is>
          <t>IS|impôt sur les sociétés|ISOC|impôt des sociétés</t>
        </is>
      </c>
      <c r="AF32" t="inlineStr">
        <is>
          <t>3|3|3|3</t>
        </is>
      </c>
      <c r="AG32" t="inlineStr">
        <is>
          <t>|preferred||</t>
        </is>
      </c>
      <c r="AH32" t="inlineStr">
        <is>
          <t>cáin chorparáide</t>
        </is>
      </c>
      <c r="AI32" t="inlineStr">
        <is>
          <t>3</t>
        </is>
      </c>
      <c r="AJ32" t="inlineStr">
        <is>
          <t/>
        </is>
      </c>
      <c r="AK32" t="inlineStr">
        <is>
          <t>porez na dobit trgovačkih društava|porez na dobit</t>
        </is>
      </c>
      <c r="AL32" t="inlineStr">
        <is>
          <t>3|3</t>
        </is>
      </c>
      <c r="AM32" t="inlineStr">
        <is>
          <t>|</t>
        </is>
      </c>
      <c r="AN32" t="inlineStr">
        <is>
          <t>társasági adó</t>
        </is>
      </c>
      <c r="AO32" t="inlineStr">
        <is>
          <t>4</t>
        </is>
      </c>
      <c r="AP32" t="inlineStr">
        <is>
          <t/>
        </is>
      </c>
      <c r="AQ32" t="inlineStr">
        <is>
          <t>imposta sulle società</t>
        </is>
      </c>
      <c r="AR32" t="inlineStr">
        <is>
          <t>3</t>
        </is>
      </c>
      <c r="AS32" t="inlineStr">
        <is>
          <t/>
        </is>
      </c>
      <c r="AT32" t="inlineStr">
        <is>
          <t>įmonių pelno mokestis|pelno mokestis</t>
        </is>
      </c>
      <c r="AU32" t="inlineStr">
        <is>
          <t>3|3</t>
        </is>
      </c>
      <c r="AV32" t="inlineStr">
        <is>
          <t>|</t>
        </is>
      </c>
      <c r="AW32" t="inlineStr">
        <is>
          <t>uzņēmumu ienākuma nodoklis</t>
        </is>
      </c>
      <c r="AX32" t="inlineStr">
        <is>
          <t>3</t>
        </is>
      </c>
      <c r="AY32" t="inlineStr">
        <is>
          <t/>
        </is>
      </c>
      <c r="AZ32" t="inlineStr">
        <is>
          <t>taxxa korporattiva|taxxa korporattiva fuq l-introjtu</t>
        </is>
      </c>
      <c r="BA32" t="inlineStr">
        <is>
          <t>3|3</t>
        </is>
      </c>
      <c r="BB32" t="inlineStr">
        <is>
          <t>|</t>
        </is>
      </c>
      <c r="BC32" t="inlineStr">
        <is>
          <t>Ven.B.|vennootschapsbelasting</t>
        </is>
      </c>
      <c r="BD32" t="inlineStr">
        <is>
          <t>2|2</t>
        </is>
      </c>
      <c r="BE32" t="inlineStr">
        <is>
          <t>|</t>
        </is>
      </c>
      <c r="BF32" t="inlineStr">
        <is>
          <t>podatek od przedsiębiorstw|podatek dochodowy od osób prawnych|opodatkowanie osób prawnych|podatek od osób prawnych</t>
        </is>
      </c>
      <c r="BG32" t="inlineStr">
        <is>
          <t>3|3|3|3</t>
        </is>
      </c>
      <c r="BH32" t="inlineStr">
        <is>
          <t>|||</t>
        </is>
      </c>
      <c r="BI32" t="inlineStr">
        <is>
          <t>imposto sobre as sociedades|IRC|imposto sobre o rendimento das pessoas coletivas|contribuição industrial|imposto sobre o lucro|imposto sobre o rendimento das pessoas coletivas</t>
        </is>
      </c>
      <c r="BJ32" t="inlineStr">
        <is>
          <t>3|3|3|3|3|3</t>
        </is>
      </c>
      <c r="BK32" t="inlineStr">
        <is>
          <t>|||||</t>
        </is>
      </c>
      <c r="BL32" t="inlineStr">
        <is>
          <t>impozit pe profit</t>
        </is>
      </c>
      <c r="BM32" t="inlineStr">
        <is>
          <t>3</t>
        </is>
      </c>
      <c r="BN32" t="inlineStr">
        <is>
          <t/>
        </is>
      </c>
      <c r="BO32" t="inlineStr">
        <is>
          <t>daň z príjmov právnických osôb</t>
        </is>
      </c>
      <c r="BP32" t="inlineStr">
        <is>
          <t>3</t>
        </is>
      </c>
      <c r="BQ32" t="inlineStr">
        <is>
          <t/>
        </is>
      </c>
      <c r="BR32" t="inlineStr">
        <is>
          <t>DDPO|davek od dohodkov pravnih oseb</t>
        </is>
      </c>
      <c r="BS32" t="inlineStr">
        <is>
          <t>2|3</t>
        </is>
      </c>
      <c r="BT32" t="inlineStr">
        <is>
          <t>admitted|</t>
        </is>
      </c>
      <c r="BU32" t="inlineStr">
        <is>
          <t>bolagsskatt|statlig inkomstskatt</t>
        </is>
      </c>
      <c r="BV32" t="inlineStr">
        <is>
          <t>3|3</t>
        </is>
      </c>
      <c r="BW32" t="inlineStr">
        <is>
          <t>|</t>
        </is>
      </c>
      <c r="BX32" t="inlineStr">
        <is>
          <t>данък, който трябва да се плаща от различните видове предприятия, дружества, клубове, кооперации и неперсонифицирани сдружения върху печалбата от развиваната стопанска дейност; правилата се определят от националните органи и могат да бъдат различни за всяка държава</t>
        </is>
      </c>
      <c r="BY32" t="inlineStr">
        <is>
          <t>daň vztahující se na příjmy z činnosti a z nakládání s majetkem, u nepodnikatelských subjektů zejména příjmy z činností uskutečňovaných za účelem zisku a z pronájmu majetku</t>
        </is>
      </c>
      <c r="BZ32" t="inlineStr">
        <is>
          <t>skat på indkomst, kapitalgevinster og i visse lande også på formue i selskaber og andre sammenslutninger, beregnet før udbytte betales</t>
        </is>
      </c>
      <c r="CA32" t="inlineStr">
        <is>
          <t>Steuer auf das Einkommen v.a. von juristischen Personen, insbesondere Kapitalgesellschaften</t>
        </is>
      </c>
      <c r="CB32" t="inlineStr">
        <is>
          <t/>
        </is>
      </c>
      <c r="CC32" t="inlineStr">
        <is>
          <t>tax on profits and capital gains made by companies, calculated before dividends are paid</t>
        </is>
      </c>
      <c r="CD32" t="inlineStr">
        <is>
          <t>Tributo de carácter directo y naturaleza personal que grava la renta de las sociedades y demás entidades jurídicas.</t>
        </is>
      </c>
      <c r="CE32" t="inlineStr">
        <is>
          <t/>
        </is>
      </c>
      <c r="CF32" t="inlineStr">
        <is>
          <t>"osakeyhtiöiden ja eräiden muiden yhteisöjen maksama tulovero"</t>
        </is>
      </c>
      <c r="CG32" t="inlineStr">
        <is>
          <t>impôt sur l'ensemble des revenus et bénéfices des sociétés et autres personnes morales résidentes</t>
        </is>
      </c>
      <c r="CH32" t="inlineStr">
        <is>
          <t/>
        </is>
      </c>
      <c r="CI32" t="inlineStr">
        <is>
          <t/>
        </is>
      </c>
      <c r="CJ32" t="inlineStr">
        <is>
          <t>a vállalkozások eredményéhez (nyereségéhez) kapcsolódó közvetlen adó</t>
        </is>
      </c>
      <c r="CK32" t="inlineStr">
        <is>
          <t>imposta dovuta da diversi tipi di imprese, associazioni, cooperative e associazioni non registrate sui profitti ricavati dall'attività svolta</t>
        </is>
      </c>
      <c r="CL32" t="inlineStr">
        <is>
          <t>įmonių uždirbtam pelnui taikomas mokestis</t>
        </is>
      </c>
      <c r="CM32" t="inlineStr">
        <is>
          <t>ienākuma nodoklis, ko piemēro juridisku personu (jo īpaši sabiedrību un kapitālsabiedrību) gūtajiem ienākumiem</t>
        </is>
      </c>
      <c r="CN32" t="inlineStr">
        <is>
          <t>taxxa imposta fuq l-introjtu nett ta' kumpanija</t>
        </is>
      </c>
      <c r="CO32" t="inlineStr">
        <is>
          <t>"de directe belasting die wordt geheven van rechtspersonen over de winst die behaald wordt door deel te nemen aan het economisch verkeer"</t>
        </is>
      </c>
      <c r="CP32" t="inlineStr">
        <is>
          <t/>
        </is>
      </c>
      <c r="CQ32" t="inlineStr">
        <is>
          <t>Imposto calculado sobre os lucros e por vezes também sobre o próprio capital, pago pelas sociedades de capitais ou por outras sociedades fiscalmente semelhantes.</t>
        </is>
      </c>
      <c r="CR32" t="inlineStr">
        <is>
          <t/>
        </is>
      </c>
      <c r="CS32" t="inlineStr">
        <is>
          <t/>
        </is>
      </c>
      <c r="CT32" t="inlineStr">
        <is>
          <t>temeljni davek na področju &lt;a href="https://iate.europa.eu/entry/result/1630964/sl" target="_blank"&gt;neposrednega obdavčenja&lt;/a&gt; dohodkov pravnih oseb</t>
        </is>
      </c>
      <c r="CU32" t="inlineStr">
        <is>
          <t>skatt som erläggs av bolag till skillnad från fysiska personer</t>
        </is>
      </c>
    </row>
    <row r="33">
      <c r="A33" s="1" t="str">
        <f>HYPERLINK("https://iate.europa.eu/entry/result/3588778/all", "3588778")</f>
        <v>3588778</v>
      </c>
      <c r="B33" t="inlineStr">
        <is>
          <t>FINANCE</t>
        </is>
      </c>
      <c r="C33" t="inlineStr">
        <is>
          <t>FINANCE|monetary economics</t>
        </is>
      </c>
      <c r="D33" t="inlineStr">
        <is>
          <t>цифрова валута на централната банка|ЦВЦБ</t>
        </is>
      </c>
      <c r="E33" t="inlineStr">
        <is>
          <t>3|3</t>
        </is>
      </c>
      <c r="F33" t="inlineStr">
        <is>
          <t>|</t>
        </is>
      </c>
      <c r="G33" t="inlineStr">
        <is>
          <t>digitální měna centrální banky</t>
        </is>
      </c>
      <c r="H33" t="inlineStr">
        <is>
          <t>3</t>
        </is>
      </c>
      <c r="I33" t="inlineStr">
        <is>
          <t/>
        </is>
      </c>
      <c r="J33" t="inlineStr">
        <is>
          <t>digital centralbankvaluta</t>
        </is>
      </c>
      <c r="K33" t="inlineStr">
        <is>
          <t>3</t>
        </is>
      </c>
      <c r="L33" t="inlineStr">
        <is>
          <t/>
        </is>
      </c>
      <c r="M33" t="inlineStr">
        <is>
          <t>digitale Zentralbankwährung|CBDC</t>
        </is>
      </c>
      <c r="N33" t="inlineStr">
        <is>
          <t>3|3</t>
        </is>
      </c>
      <c r="O33" t="inlineStr">
        <is>
          <t>|</t>
        </is>
      </c>
      <c r="P33" t="inlineStr">
        <is>
          <t>ψηφιακό νόμισμα κεντρικής τράπεζας|CBDC</t>
        </is>
      </c>
      <c r="Q33" t="inlineStr">
        <is>
          <t>3|3</t>
        </is>
      </c>
      <c r="R33" t="inlineStr">
        <is>
          <t>|</t>
        </is>
      </c>
      <c r="S33" t="inlineStr">
        <is>
          <t>CBDC|central bank digital currency</t>
        </is>
      </c>
      <c r="T33" t="inlineStr">
        <is>
          <t>3|3</t>
        </is>
      </c>
      <c r="U33" t="inlineStr">
        <is>
          <t>|</t>
        </is>
      </c>
      <c r="V33" t="inlineStr">
        <is>
          <t>moneda digital de banco central|CBDC</t>
        </is>
      </c>
      <c r="W33" t="inlineStr">
        <is>
          <t>3|3</t>
        </is>
      </c>
      <c r="X33" t="inlineStr">
        <is>
          <t>|</t>
        </is>
      </c>
      <c r="Y33" t="inlineStr">
        <is>
          <t>keskpanga digiraha|keskpanga digivääring</t>
        </is>
      </c>
      <c r="Z33" t="inlineStr">
        <is>
          <t>3|3</t>
        </is>
      </c>
      <c r="AA33" t="inlineStr">
        <is>
          <t>|</t>
        </is>
      </c>
      <c r="AB33" t="inlineStr">
        <is>
          <t>keskuspankin digitaalivaluutta|CBDC|digitaalinen keskuspankkiraha</t>
        </is>
      </c>
      <c r="AC33" t="inlineStr">
        <is>
          <t>3|3|3</t>
        </is>
      </c>
      <c r="AD33" t="inlineStr">
        <is>
          <t>||preferred</t>
        </is>
      </c>
      <c r="AE33" t="inlineStr">
        <is>
          <t>monnaie numérique de banque centrale|monnaie centrale numérique|MNBC</t>
        </is>
      </c>
      <c r="AF33" t="inlineStr">
        <is>
          <t>3|3|3</t>
        </is>
      </c>
      <c r="AG33" t="inlineStr">
        <is>
          <t>||</t>
        </is>
      </c>
      <c r="AH33" t="inlineStr">
        <is>
          <t>airgeadra digiteach bainc ceannais|CBDC</t>
        </is>
      </c>
      <c r="AI33" t="inlineStr">
        <is>
          <t>3|3</t>
        </is>
      </c>
      <c r="AJ33" t="inlineStr">
        <is>
          <t>|</t>
        </is>
      </c>
      <c r="AK33" t="inlineStr">
        <is>
          <t>digitalna valuta središnje banke</t>
        </is>
      </c>
      <c r="AL33" t="inlineStr">
        <is>
          <t>3</t>
        </is>
      </c>
      <c r="AM33" t="inlineStr">
        <is>
          <t/>
        </is>
      </c>
      <c r="AN33" t="inlineStr">
        <is>
          <t>központi banki digitális fizetőeszköz|CBDC</t>
        </is>
      </c>
      <c r="AO33" t="inlineStr">
        <is>
          <t>3|3</t>
        </is>
      </c>
      <c r="AP33" t="inlineStr">
        <is>
          <t>|</t>
        </is>
      </c>
      <c r="AQ33" t="inlineStr">
        <is>
          <t>valuta digitale della banca centrale|CBDC</t>
        </is>
      </c>
      <c r="AR33" t="inlineStr">
        <is>
          <t>3|3</t>
        </is>
      </c>
      <c r="AS33" t="inlineStr">
        <is>
          <t>|</t>
        </is>
      </c>
      <c r="AT33" t="inlineStr">
        <is>
          <t>centrinio banko skaitmeninė valiuta</t>
        </is>
      </c>
      <c r="AU33" t="inlineStr">
        <is>
          <t>3</t>
        </is>
      </c>
      <c r="AV33" t="inlineStr">
        <is>
          <t/>
        </is>
      </c>
      <c r="AW33" t="inlineStr">
        <is>
          <t>centrālās bankas digitālā valūta|CBDV</t>
        </is>
      </c>
      <c r="AX33" t="inlineStr">
        <is>
          <t>3|2</t>
        </is>
      </c>
      <c r="AY33" t="inlineStr">
        <is>
          <t>|</t>
        </is>
      </c>
      <c r="AZ33" t="inlineStr">
        <is>
          <t>CBDC|munita diġitali tal-bank ċentrali</t>
        </is>
      </c>
      <c r="BA33" t="inlineStr">
        <is>
          <t>3|3</t>
        </is>
      </c>
      <c r="BB33" t="inlineStr">
        <is>
          <t>|</t>
        </is>
      </c>
      <c r="BC33" t="inlineStr">
        <is>
          <t>CBDC|digitale centralebankmunt|digitaal centralebankgeld</t>
        </is>
      </c>
      <c r="BD33" t="inlineStr">
        <is>
          <t>2|3|3</t>
        </is>
      </c>
      <c r="BE33" t="inlineStr">
        <is>
          <t>||</t>
        </is>
      </c>
      <c r="BF33" t="inlineStr">
        <is>
          <t>CBDC|cyfrowa waluta banku centralnego</t>
        </is>
      </c>
      <c r="BG33" t="inlineStr">
        <is>
          <t>3|3</t>
        </is>
      </c>
      <c r="BH33" t="inlineStr">
        <is>
          <t>|</t>
        </is>
      </c>
      <c r="BI33" t="inlineStr">
        <is>
          <t>moeda digital do banco central|CBDC</t>
        </is>
      </c>
      <c r="BJ33" t="inlineStr">
        <is>
          <t>3|3</t>
        </is>
      </c>
      <c r="BK33" t="inlineStr">
        <is>
          <t>|</t>
        </is>
      </c>
      <c r="BL33" t="inlineStr">
        <is>
          <t>CBDC|monedă digitală emisă de banca centrală</t>
        </is>
      </c>
      <c r="BM33" t="inlineStr">
        <is>
          <t>3|3</t>
        </is>
      </c>
      <c r="BN33" t="inlineStr">
        <is>
          <t>|</t>
        </is>
      </c>
      <c r="BO33" t="inlineStr">
        <is>
          <t>CBDC|digitálna mena centrálnych bánk</t>
        </is>
      </c>
      <c r="BP33" t="inlineStr">
        <is>
          <t>3|3</t>
        </is>
      </c>
      <c r="BQ33" t="inlineStr">
        <is>
          <t>|</t>
        </is>
      </c>
      <c r="BR33" t="inlineStr">
        <is>
          <t>centralnobančna digitalna valuta</t>
        </is>
      </c>
      <c r="BS33" t="inlineStr">
        <is>
          <t>3</t>
        </is>
      </c>
      <c r="BT33" t="inlineStr">
        <is>
          <t/>
        </is>
      </c>
      <c r="BU33" t="inlineStr">
        <is>
          <t>digital centralbanksvaluta</t>
        </is>
      </c>
      <c r="BV33" t="inlineStr">
        <is>
          <t>3</t>
        </is>
      </c>
      <c r="BW33" t="inlineStr">
        <is>
          <t/>
        </is>
      </c>
      <c r="BX33" t="inlineStr">
        <is>
          <t/>
        </is>
      </c>
      <c r="BY33" t="inlineStr">
        <is>
          <t/>
        </is>
      </c>
      <c r="BZ33" t="inlineStr">
        <is>
          <t/>
        </is>
      </c>
      <c r="CA33" t="inlineStr">
        <is>
          <t/>
        </is>
      </c>
      <c r="CB33" t="inlineStr">
        <is>
          <t>ψηφιακή μορφή εικονικού νομίσματος κράτους (ή περιοχής), που εκδίδεται και ρυθμίζεται από την αρμόδια νομισματική αρχή</t>
        </is>
      </c>
      <c r="CC33" t="inlineStr">
        <is>
          <t>digital form of a nation or region's &lt;a href="http://iate.europa.eu/entry/slideshow/1602767484988/1643065/en" target="_blank"&gt;fiat currency&lt;/a&gt;, issued and regulated by the competent monetary authority</t>
        </is>
      </c>
      <c r="CD33" t="inlineStr">
        <is>
          <t>Una tercera forma de dinero de banco central, junto con el efectivo (físico, no digital) y las reservas (digital, pero cuyo acceso está limitado a las entidades de crédito), cuyos aspectos esenciales son su carácter digital (que permite incorporar características no habituales en el concepto tradicional de moneda) y la posibilidad de que el rango de agentes que tienen acceso al pasivo del banco central sea más amplio.</t>
        </is>
      </c>
      <c r="CE33" t="inlineStr">
        <is>
          <t/>
        </is>
      </c>
      <c r="CF33" t="inlineStr">
        <is>
          <t>maan tai alueen digitaalinen fiat-valuutta, jonka toimivaltainen rahapoliittinen viranomainen on laskenut liikkeeseen ja jota se sääntelee</t>
        </is>
      </c>
      <c r="CG33" t="inlineStr">
        <is>
          <t>monnaie émise sous format numérique par la banque centrale d'un pays</t>
        </is>
      </c>
      <c r="CH33" t="inlineStr">
        <is>
          <t/>
        </is>
      </c>
      <c r="CI33" t="inlineStr">
        <is>
          <t/>
        </is>
      </c>
      <c r="CJ33" t="inlineStr">
        <is>
          <t>törvényes fizetőeszköznek az illetékes monetáris hatóság által kibocsátott és szabályozott digitális formája</t>
        </is>
      </c>
      <c r="CK33" t="inlineStr">
        <is>
          <t>nuovo tipo di valuta che combina le caratteristiche tipiche della moneta a corso legale (c.d. fiat money, cioè quella emessa da uno Stato o da una banca centrale) con caratteristiche delle cripto-valute</t>
        </is>
      </c>
      <c r="CL33" t="inlineStr">
        <is>
          <t/>
        </is>
      </c>
      <c r="CM33" t="inlineStr">
        <is>
          <t/>
        </is>
      </c>
      <c r="CN33" t="inlineStr">
        <is>
          <t>forma diġitali ta' munita ta' kors legali ta' nazzjon jew reġjun, maħruġa u rregolata mill-awtorità monetarja kompetenti</t>
        </is>
      </c>
      <c r="CO33" t="inlineStr">
        <is>
          <t>digitaal geld dat wordt uitgegeven door een centrale bank en algemeen toegankelijk is</t>
        </is>
      </c>
      <c r="CP33" t="inlineStr">
        <is>
          <t>cyfrowa forma pieniądza fiat, czyli waluty ustanowionej jako pieniądz na podstawie prawa</t>
        </is>
      </c>
      <c r="CQ33" t="inlineStr">
        <is>
          <t/>
        </is>
      </c>
      <c r="CR33" t="inlineStr">
        <is>
          <t/>
        </is>
      </c>
      <c r="CS33" t="inlineStr">
        <is>
          <t>digitálna forma fyzickej meny určitého štátu emitovaná a regulovaná príslušným menovým orgánom daného štátu</t>
        </is>
      </c>
      <c r="CT33" t="inlineStr">
        <is>
          <t/>
        </is>
      </c>
      <c r="CU33" t="inlineStr">
        <is>
          <t/>
        </is>
      </c>
    </row>
    <row r="34">
      <c r="A34" s="1" t="str">
        <f>HYPERLINK("https://iate.europa.eu/entry/result/3590956/all", "3590956")</f>
        <v>3590956</v>
      </c>
      <c r="B34" t="inlineStr">
        <is>
          <t>FINANCE</t>
        </is>
      </c>
      <c r="C34" t="inlineStr">
        <is>
          <t>FINANCE|financial institutions and credit|financial services</t>
        </is>
      </c>
      <c r="D34" t="inlineStr">
        <is>
          <t>експертна група по регулаторни пречки пред финансовите иновации|ROFIEG</t>
        </is>
      </c>
      <c r="E34" t="inlineStr">
        <is>
          <t>3|3</t>
        </is>
      </c>
      <c r="F34" t="inlineStr">
        <is>
          <t>|</t>
        </is>
      </c>
      <c r="G34" t="inlineStr">
        <is>
          <t>ROFIEG|expertní skupina pro regulační překážky pro finanční inovace</t>
        </is>
      </c>
      <c r="H34" t="inlineStr">
        <is>
          <t>3|3</t>
        </is>
      </c>
      <c r="I34" t="inlineStr">
        <is>
          <t>|</t>
        </is>
      </c>
      <c r="J34" t="inlineStr">
        <is>
          <t>Ekspertgruppen om Lovgivningsmæssige Hindringer for Finansiel Innovation</t>
        </is>
      </c>
      <c r="K34" t="inlineStr">
        <is>
          <t>3</t>
        </is>
      </c>
      <c r="L34" t="inlineStr">
        <is>
          <t/>
        </is>
      </c>
      <c r="M34" t="inlineStr">
        <is>
          <t>Expertengruppe „Regulatorische Hemmnisse für Finanzinnovationen“</t>
        </is>
      </c>
      <c r="N34" t="inlineStr">
        <is>
          <t>3</t>
        </is>
      </c>
      <c r="O34" t="inlineStr">
        <is>
          <t/>
        </is>
      </c>
      <c r="P34" t="inlineStr">
        <is>
          <t>ομάδα εμπειρογνωμόνων για τα ρυθμιστικά εμπόδια για τη χρηματοοικονομική καινοτομία|ROFIEG</t>
        </is>
      </c>
      <c r="Q34" t="inlineStr">
        <is>
          <t>3|3</t>
        </is>
      </c>
      <c r="R34" t="inlineStr">
        <is>
          <t>|</t>
        </is>
      </c>
      <c r="S34" t="inlineStr">
        <is>
          <t>ROFIEG|Regulatory Obstacles to Financial Innovation Expert Group|Expert Group on Regulatory Obstacles to Financial Innovation</t>
        </is>
      </c>
      <c r="T34" t="inlineStr">
        <is>
          <t>3|3|3</t>
        </is>
      </c>
      <c r="U34" t="inlineStr">
        <is>
          <t>||</t>
        </is>
      </c>
      <c r="V34" t="inlineStr">
        <is>
          <t>grupo de expertos sobre obstáculos normativos a la innovación financiera</t>
        </is>
      </c>
      <c r="W34" t="inlineStr">
        <is>
          <t>3</t>
        </is>
      </c>
      <c r="X34" t="inlineStr">
        <is>
          <t/>
        </is>
      </c>
      <c r="Y34" t="inlineStr">
        <is>
          <t>finantsinnovatsiooni regulatiivsete tõkete eksperdirühm</t>
        </is>
      </c>
      <c r="Z34" t="inlineStr">
        <is>
          <t>3</t>
        </is>
      </c>
      <c r="AA34" t="inlineStr">
        <is>
          <t/>
        </is>
      </c>
      <c r="AB34" t="inlineStr">
        <is>
          <t>rahoitusinnovoinnin sääntelyesteitä käsittelevä asiantuntijaryhmä</t>
        </is>
      </c>
      <c r="AC34" t="inlineStr">
        <is>
          <t>3</t>
        </is>
      </c>
      <c r="AD34" t="inlineStr">
        <is>
          <t/>
        </is>
      </c>
      <c r="AE34" t="inlineStr">
        <is>
          <t>groupe d’experts chargé d’évaluer les obstacles réglementaires à l’innovation financière|ROFIEG</t>
        </is>
      </c>
      <c r="AF34" t="inlineStr">
        <is>
          <t>3|3</t>
        </is>
      </c>
      <c r="AG34" t="inlineStr">
        <is>
          <t>|</t>
        </is>
      </c>
      <c r="AH34" t="inlineStr">
        <is>
          <t>ROFIEG|an Grúpa Saineolaithe maidir le Constaicí Rialaitheacha ar Nuálaíocht Airgeadais</t>
        </is>
      </c>
      <c r="AI34" t="inlineStr">
        <is>
          <t>3|3</t>
        </is>
      </c>
      <c r="AJ34" t="inlineStr">
        <is>
          <t>|</t>
        </is>
      </c>
      <c r="AK34" t="inlineStr">
        <is>
          <t>stručna skupina za regulatorne prepreke financijskim inovacijama</t>
        </is>
      </c>
      <c r="AL34" t="inlineStr">
        <is>
          <t>3</t>
        </is>
      </c>
      <c r="AM34" t="inlineStr">
        <is>
          <t/>
        </is>
      </c>
      <c r="AN34" t="inlineStr">
        <is>
          <t>ROFIEG|a pénzügyi innováció szabályozási akadályaival foglalkozó szakértői csoport</t>
        </is>
      </c>
      <c r="AO34" t="inlineStr">
        <is>
          <t>3|3</t>
        </is>
      </c>
      <c r="AP34" t="inlineStr">
        <is>
          <t>|</t>
        </is>
      </c>
      <c r="AQ34" t="inlineStr">
        <is>
          <t>ROFIEG|gruppo di esperti sugli ostacoli normativi all'innovazione nel settore finanziario|gruppo di esperti sugli ostacoli normativi all'innovazione finanziaria</t>
        </is>
      </c>
      <c r="AR34" t="inlineStr">
        <is>
          <t>3|3|3</t>
        </is>
      </c>
      <c r="AS34" t="inlineStr">
        <is>
          <t>||</t>
        </is>
      </c>
      <c r="AT34" t="inlineStr">
        <is>
          <t>ekspertų grupė reglamentavimo kliūčių finansinėms inovacijoms klausimais</t>
        </is>
      </c>
      <c r="AU34" t="inlineStr">
        <is>
          <t>2</t>
        </is>
      </c>
      <c r="AV34" t="inlineStr">
        <is>
          <t/>
        </is>
      </c>
      <c r="AW34" t="inlineStr">
        <is>
          <t>Finanšu inovācijas regulatīvo šķēršļu ekspertu grupa|&lt;i&gt;ROFIEG&lt;/i&gt;</t>
        </is>
      </c>
      <c r="AX34" t="inlineStr">
        <is>
          <t>3|3</t>
        </is>
      </c>
      <c r="AY34" t="inlineStr">
        <is>
          <t>|</t>
        </is>
      </c>
      <c r="AZ34" t="inlineStr">
        <is>
          <t>Grupp ta' Esperti dwar l-Ostakli Regolatorji għall-Innovazzjoni Finanzjarja|ROFIEG</t>
        </is>
      </c>
      <c r="BA34" t="inlineStr">
        <is>
          <t>3|3</t>
        </is>
      </c>
      <c r="BB34" t="inlineStr">
        <is>
          <t>|</t>
        </is>
      </c>
      <c r="BC34" t="inlineStr">
        <is>
          <t>ROFIEG|deskundigengroep regelgevende belemmeringen voor financiële innovatie</t>
        </is>
      </c>
      <c r="BD34" t="inlineStr">
        <is>
          <t>3|3</t>
        </is>
      </c>
      <c r="BE34" t="inlineStr">
        <is>
          <t>|</t>
        </is>
      </c>
      <c r="BF34" t="inlineStr">
        <is>
          <t>Grupa Ekspertów ds. Przeszkód Regulacyjnych dla Innowacji Finansowych|ROFIEG</t>
        </is>
      </c>
      <c r="BG34" t="inlineStr">
        <is>
          <t>3|3</t>
        </is>
      </c>
      <c r="BH34" t="inlineStr">
        <is>
          <t>|</t>
        </is>
      </c>
      <c r="BI34" t="inlineStr">
        <is>
          <t>Grupo de Peritos sobre os Obstáculos Regulamentares à Inovação Financeira</t>
        </is>
      </c>
      <c r="BJ34" t="inlineStr">
        <is>
          <t>3</t>
        </is>
      </c>
      <c r="BK34" t="inlineStr">
        <is>
          <t/>
        </is>
      </c>
      <c r="BL34" t="inlineStr">
        <is>
          <t>Grupul de experți pentru evaluarea obstacolelor de reglementare în calea inovării financiare</t>
        </is>
      </c>
      <c r="BM34" t="inlineStr">
        <is>
          <t>3</t>
        </is>
      </c>
      <c r="BN34" t="inlineStr">
        <is>
          <t/>
        </is>
      </c>
      <c r="BO34" t="inlineStr">
        <is>
          <t>expertná skupina pre regulačné prekážky brániace finančným inováciám|ROFIEG</t>
        </is>
      </c>
      <c r="BP34" t="inlineStr">
        <is>
          <t>3|3</t>
        </is>
      </c>
      <c r="BQ34" t="inlineStr">
        <is>
          <t>|</t>
        </is>
      </c>
      <c r="BR34" t="inlineStr">
        <is>
          <t>strokovna skupina za regulativne ovire na področju finančnih inovacij</t>
        </is>
      </c>
      <c r="BS34" t="inlineStr">
        <is>
          <t>3</t>
        </is>
      </c>
      <c r="BT34" t="inlineStr">
        <is>
          <t/>
        </is>
      </c>
      <c r="BU34" t="inlineStr">
        <is>
          <t>expertgruppen för regleringshinder för finansiell innovation</t>
        </is>
      </c>
      <c r="BV34" t="inlineStr">
        <is>
          <t>3</t>
        </is>
      </c>
      <c r="BW34" t="inlineStr">
        <is>
          <t/>
        </is>
      </c>
      <c r="BX34" t="inlineStr">
        <is>
          <t/>
        </is>
      </c>
      <c r="BY34" t="inlineStr">
        <is>
          <t/>
        </is>
      </c>
      <c r="BZ34" t="inlineStr">
        <is>
          <t/>
        </is>
      </c>
      <c r="CA34" t="inlineStr">
        <is>
          <t/>
        </is>
      </c>
      <c r="CB34" t="inlineStr">
        <is>
          <t>ομάδα εμπειρογνωμόνων που έχει συσταθεί από την Ευρωπαϊκή Επιτροπή στο πλαίσιο του &lt;a href="https://iate.europa.eu/entry/result/3580157/en-el" target="_blank"&gt;σχεδίου δράσης για τη χρηματοοικονομική τεχνολογία&lt;/a&gt; του Μαρτίου 2018 με σκοπό την παροχή εμπειρογνωμοσύνης υψηλού επιπέδου σχετικά με το πλαίσιο χρηματοπιστωτικών υπηρεσιών της ΕΕ όσον αφορά τη χρηματοοικονομική τεχνολογία</t>
        </is>
      </c>
      <c r="CC34" t="inlineStr">
        <is>
          <t>group of
 experts set up by the European Commission in the context of the March 2018 &lt;a href="http://iate.europa.eu/entry/result/3580157/en" target="_blank"&gt;FinTech Action Plan&lt;/a&gt; to provide
 high-level expertise on EU financial services framework in relation to
 financial technology</t>
        </is>
      </c>
      <c r="CD34" t="inlineStr">
        <is>
          <t>Grupo de expertos creado por la Comisión Europea en marzo de 2018 en el contexto del &lt;a href="https://iate.europa.eu/entry/slideshow/1610995227253/3580157/es" target="_blank"&gt;Plan de Acción en materia de Tecnología Financiera&lt;/a&gt; para que proporcione asesoramiento especializado de alto nivel acerca del marco normativo de la UE aplicable a los servicios financieros en relación con la tecnología financiera.</t>
        </is>
      </c>
      <c r="CE34" t="inlineStr">
        <is>
          <t>finantstehnoloogia tegevuskava raames 2018. aasta märtsis loodud eksperdirühm</t>
        </is>
      </c>
      <c r="CF34" t="inlineStr">
        <is>
          <t>Euroopan komission maaliskuussa 2018 vahvistamansa FinTech-toimintasuunnitelman yhteydessä perustama asiantuntijaryhmä, jonka tehtävänä on tarjota rahoitusteknologiaan liittyvää korketasoista asiantuntemustaa EU:n rahoituspalvelukehystä varten</t>
        </is>
      </c>
      <c r="CG34" t="inlineStr">
        <is>
          <t>groupe d'experts créé par la Commission européene dans le cadre du &lt;a href="https://iate.europa.eu/entry/result/3580157/fr" target="_blank"&gt;plan d'action pour les technologies financières&lt;time datetime="17.9.2020"&gt; (17.9.2020)&lt;/time&gt;&lt;/a&gt; de mars 2018 et chargé de fournir une expertise de haut niveau sur le cadre réglementaire de l'UE en matière de services financiers, notamment en ce qui concerne les technologies financières</t>
        </is>
      </c>
      <c r="CH34" t="inlineStr">
        <is>
          <t/>
        </is>
      </c>
      <c r="CI34" t="inlineStr">
        <is>
          <t/>
        </is>
      </c>
      <c r="CJ34" t="inlineStr">
        <is>
          <t>a 
 pénzügyi technológiai cselekvési terv
 kontextusában 2018. márciusban az Európai Bizottság által létrehozott csoport, amely a pénzügyi technológiákra vonatkozó pénzügyi szolgáltatási kerettel kapcsolatban ad tanácsot a Bizottságnak</t>
        </is>
      </c>
      <c r="CK34" t="inlineStr">
        <is>
          <t>gruppo di esperti istituito dalla Commissione europea nel giugno del 2018 con il compito di valutare le norme relative a modelli di business e tecnologie innovativi al fine di sfruttare
il potenziale dell'innovazione</t>
        </is>
      </c>
      <c r="CL34" t="inlineStr">
        <is>
          <t>2018 m. Komisijos suburta ekspertų grupė, nagrinėjanti finansinėms inovacijoms trukdančias reglamentavimo kliūtis</t>
        </is>
      </c>
      <c r="CM34" t="inlineStr">
        <is>
          <t/>
        </is>
      </c>
      <c r="CN34" t="inlineStr">
        <is>
          <t>grupp ta' esperti mwaqqaf mill-Kummissjoni Ewropea fil-kuntest tal-Pjan ta' Azzjoni tal-FinTech ta' Marzu 2018 biex jipprovdi livell għoli ta' għarfien espert dwar il-qafas tas-servizzi finanzjarji tal-UE b'rabta mat-teknoloġija finanzjarja</t>
        </is>
      </c>
      <c r="CO34" t="inlineStr">
        <is>
          <t>door de Europese Commissie in het kader van het fintechactieplan van 2018 opgerichte groep experts die een hoog niveau van deskundigheid bezit over het EU-kader voor financiële diensten met betrekking tot financiële technologie</t>
        </is>
      </c>
      <c r="CP34" t="inlineStr">
        <is>
          <t>grupa ekspertów utworzona przez Komisję Europejską na podstawie Planu działania w zakresie technologii finansowej, która ma udzielać doradztwa na temat ram prawnych UE dotyczących technologii finansowych</t>
        </is>
      </c>
      <c r="CQ34" t="inlineStr">
        <is>
          <t>&lt;div&gt;Grupo de peritos criado pela Comissão Europeia no âmbito do Plano de Ação para a Tecnologia Financeira de março de 2018, a fim de proporcionar conhecimentos especializados de alto nível sobre o quadro de serviços financeiros da UE em relação à tecnologia financeira.&lt;br&gt;&lt;/div&gt;</t>
        </is>
      </c>
      <c r="CR34" t="inlineStr">
        <is>
          <t>grup de experți creat de Comisia Europeană în
cadrul &lt;a href="https://iate.europa.eu/entry/result/3580157/fr" target="_blank"&gt;planului de acțiune pentru tehnologiile financiare&lt;/a&gt;, în scopul furnizării de expertiză la nivel înalt privind cadrul de
reglementare al UE în materie de servicii financiare, în special privind
tehnologiile financiare</t>
        </is>
      </c>
      <c r="CS34" t="inlineStr">
        <is>
          <t>skupina expertov zriadená Európskou komisiou v kontexte &lt;a href="https://iate.europa.eu/entry/result/3580157/sk" target="_blank"&gt;Akčného plánu pre finančné technológie&lt;/a&gt; s cieľom poskytovať vysokoodborné poradenstvo, pokiaľ ide o finančné technológie v kontexte rámca EÚ pre finančné služby</t>
        </is>
      </c>
      <c r="CT34" t="inlineStr">
        <is>
          <t/>
        </is>
      </c>
      <c r="CU34" t="inlineStr">
        <is>
          <t/>
        </is>
      </c>
    </row>
    <row r="35">
      <c r="A35" s="1" t="str">
        <f>HYPERLINK("https://iate.europa.eu/entry/result/1083010/all", "1083010")</f>
        <v>1083010</v>
      </c>
      <c r="B35" t="inlineStr">
        <is>
          <t>FINANCE;BUSINESS AND COMPETITION</t>
        </is>
      </c>
      <c r="C35" t="inlineStr">
        <is>
          <t>FINANCE;BUSINESS AND COMPETITION|management|financial management</t>
        </is>
      </c>
      <c r="D35" t="inlineStr">
        <is>
          <t/>
        </is>
      </c>
      <c r="E35" t="inlineStr">
        <is>
          <t/>
        </is>
      </c>
      <c r="F35" t="inlineStr">
        <is>
          <t/>
        </is>
      </c>
      <c r="G35" t="inlineStr">
        <is>
          <t/>
        </is>
      </c>
      <c r="H35" t="inlineStr">
        <is>
          <t/>
        </is>
      </c>
      <c r="I35" t="inlineStr">
        <is>
          <t/>
        </is>
      </c>
      <c r="J35" t="inlineStr">
        <is>
          <t/>
        </is>
      </c>
      <c r="K35" t="inlineStr">
        <is>
          <t/>
        </is>
      </c>
      <c r="L35" t="inlineStr">
        <is>
          <t/>
        </is>
      </c>
      <c r="M35" t="inlineStr">
        <is>
          <t>Rechnungsprüfung|Kontrolle|Prüfung</t>
        </is>
      </c>
      <c r="N35" t="inlineStr">
        <is>
          <t>3|3|3</t>
        </is>
      </c>
      <c r="O35" t="inlineStr">
        <is>
          <t>||</t>
        </is>
      </c>
      <c r="P35" t="inlineStr">
        <is>
          <t>έλεγχος</t>
        </is>
      </c>
      <c r="Q35" t="inlineStr">
        <is>
          <t>4</t>
        </is>
      </c>
      <c r="R35" t="inlineStr">
        <is>
          <t/>
        </is>
      </c>
      <c r="S35" t="inlineStr">
        <is>
          <t>audit</t>
        </is>
      </c>
      <c r="T35" t="inlineStr">
        <is>
          <t>0</t>
        </is>
      </c>
      <c r="U35" t="inlineStr">
        <is>
          <t/>
        </is>
      </c>
      <c r="V35" t="inlineStr">
        <is>
          <t>control|revisión|verificación|auditoría|fiscalización</t>
        </is>
      </c>
      <c r="W35" t="inlineStr">
        <is>
          <t>3|3|3|3|3</t>
        </is>
      </c>
      <c r="X35" t="inlineStr">
        <is>
          <t>||||</t>
        </is>
      </c>
      <c r="Y35" t="inlineStr">
        <is>
          <t/>
        </is>
      </c>
      <c r="Z35" t="inlineStr">
        <is>
          <t/>
        </is>
      </c>
      <c r="AA35" t="inlineStr">
        <is>
          <t/>
        </is>
      </c>
      <c r="AB35" t="inlineStr">
        <is>
          <t>tilintarkastus|tarkastus</t>
        </is>
      </c>
      <c r="AC35" t="inlineStr">
        <is>
          <t>3|3</t>
        </is>
      </c>
      <c r="AD35" t="inlineStr">
        <is>
          <t>|</t>
        </is>
      </c>
      <c r="AE35" t="inlineStr">
        <is>
          <t>révision|vérification|audit|contrôle</t>
        </is>
      </c>
      <c r="AF35" t="inlineStr">
        <is>
          <t>0|0|0|0</t>
        </is>
      </c>
      <c r="AG35" t="inlineStr">
        <is>
          <t>|||</t>
        </is>
      </c>
      <c r="AH35" t="inlineStr">
        <is>
          <t>iniúchadh|iniúchóireacht</t>
        </is>
      </c>
      <c r="AI35" t="inlineStr">
        <is>
          <t>3|3</t>
        </is>
      </c>
      <c r="AJ35" t="inlineStr">
        <is>
          <t>|</t>
        </is>
      </c>
      <c r="AK35" t="inlineStr">
        <is>
          <t/>
        </is>
      </c>
      <c r="AL35" t="inlineStr">
        <is>
          <t/>
        </is>
      </c>
      <c r="AM35" t="inlineStr">
        <is>
          <t/>
        </is>
      </c>
      <c r="AN35" t="inlineStr">
        <is>
          <t/>
        </is>
      </c>
      <c r="AO35" t="inlineStr">
        <is>
          <t/>
        </is>
      </c>
      <c r="AP35" t="inlineStr">
        <is>
          <t/>
        </is>
      </c>
      <c r="AQ35" t="inlineStr">
        <is>
          <t>controllo|verifica|revisione|audit</t>
        </is>
      </c>
      <c r="AR35" t="inlineStr">
        <is>
          <t>3|3|3|3</t>
        </is>
      </c>
      <c r="AS35" t="inlineStr">
        <is>
          <t>|||</t>
        </is>
      </c>
      <c r="AT35" t="inlineStr">
        <is>
          <t/>
        </is>
      </c>
      <c r="AU35" t="inlineStr">
        <is>
          <t/>
        </is>
      </c>
      <c r="AV35" t="inlineStr">
        <is>
          <t/>
        </is>
      </c>
      <c r="AW35" t="inlineStr">
        <is>
          <t/>
        </is>
      </c>
      <c r="AX35" t="inlineStr">
        <is>
          <t/>
        </is>
      </c>
      <c r="AY35" t="inlineStr">
        <is>
          <t/>
        </is>
      </c>
      <c r="AZ35" t="inlineStr">
        <is>
          <t/>
        </is>
      </c>
      <c r="BA35" t="inlineStr">
        <is>
          <t/>
        </is>
      </c>
      <c r="BB35" t="inlineStr">
        <is>
          <t/>
        </is>
      </c>
      <c r="BC35" t="inlineStr">
        <is>
          <t/>
        </is>
      </c>
      <c r="BD35" t="inlineStr">
        <is>
          <t/>
        </is>
      </c>
      <c r="BE35" t="inlineStr">
        <is>
          <t/>
        </is>
      </c>
      <c r="BF35" t="inlineStr">
        <is>
          <t/>
        </is>
      </c>
      <c r="BG35" t="inlineStr">
        <is>
          <t/>
        </is>
      </c>
      <c r="BH35" t="inlineStr">
        <is>
          <t/>
        </is>
      </c>
      <c r="BI35" t="inlineStr">
        <is>
          <t/>
        </is>
      </c>
      <c r="BJ35" t="inlineStr">
        <is>
          <t/>
        </is>
      </c>
      <c r="BK35" t="inlineStr">
        <is>
          <t/>
        </is>
      </c>
      <c r="BL35" t="inlineStr">
        <is>
          <t/>
        </is>
      </c>
      <c r="BM35" t="inlineStr">
        <is>
          <t/>
        </is>
      </c>
      <c r="BN35" t="inlineStr">
        <is>
          <t/>
        </is>
      </c>
      <c r="BO35" t="inlineStr">
        <is>
          <t>audit</t>
        </is>
      </c>
      <c r="BP35" t="inlineStr">
        <is>
          <t>3</t>
        </is>
      </c>
      <c r="BQ35" t="inlineStr">
        <is>
          <t/>
        </is>
      </c>
      <c r="BR35" t="inlineStr">
        <is>
          <t/>
        </is>
      </c>
      <c r="BS35" t="inlineStr">
        <is>
          <t/>
        </is>
      </c>
      <c r="BT35" t="inlineStr">
        <is>
          <t/>
        </is>
      </c>
      <c r="BU35" t="inlineStr">
        <is>
          <t/>
        </is>
      </c>
      <c r="BV35" t="inlineStr">
        <is>
          <t/>
        </is>
      </c>
      <c r="BW35" t="inlineStr">
        <is>
          <t/>
        </is>
      </c>
      <c r="BX35" t="inlineStr">
        <is>
          <t/>
        </is>
      </c>
      <c r="BY35" t="inlineStr">
        <is>
          <t/>
        </is>
      </c>
      <c r="BZ35" t="inlineStr">
        <is>
          <t/>
        </is>
      </c>
      <c r="CA35" t="inlineStr">
        <is>
          <t>Prüfung der Tätigkeiten und Geschäftsvorfälle einer Stelle mit dem Ziel festzustellen, ob diese gemäß bestimmten Zielen, Haushaltsplänen und bestimmten Vorschriften und Normen durchgeführt werden bzw. ablaufen. Ziel dieser Prüfung ist es, in regelmäßigen Zeitabständen Abweichungen aufzudecken, die möglicherweise Abhilfemaßnahmen notwendig machen</t>
        </is>
      </c>
      <c r="CB35" t="inlineStr">
        <is>
          <t/>
        </is>
      </c>
      <c r="CC35" t="inlineStr">
        <is>
          <t>the review of a body''s activities and operations to ensure that these are being performed or are functioning in accordance with objectives, budgets, rules and standards. The aim of this review is to identify, at regular intervals, deviations which might require corrective action</t>
        </is>
      </c>
      <c r="CD35" t="inlineStr">
        <is>
          <t>examen de las actividades y de las operaciones de una entidad para comprobar que se llevan a cabo o que funcionan conforme a los objetivos, a los presupuestos, a la reglamentación y a la normativa. El objeto de este examen es detectar a intervalos regulares las desviaciones que pueden hacer necesarias medidas correctivas</t>
        </is>
      </c>
      <c r="CE35" t="inlineStr">
        <is>
          <t/>
        </is>
      </c>
      <c r="CF35" t="inlineStr">
        <is>
          <t>"yhteisön tilinpäätöksen sekä tilikauden
aikaisen kirjanpidon ja hallinnon tarkastus"</t>
        </is>
      </c>
      <c r="CG35" t="inlineStr">
        <is>
          <t>examen des activités et des opérations d'une entité en vue de s'assurer qu'elles sont exécutées ou fonctionnent conformément à des objectifs, à des budgets, à des règles et à des normes</t>
        </is>
      </c>
      <c r="CH35" t="inlineStr">
        <is>
          <t/>
        </is>
      </c>
      <c r="CI35" t="inlineStr">
        <is>
          <t/>
        </is>
      </c>
      <c r="CJ35" t="inlineStr">
        <is>
          <t/>
        </is>
      </c>
      <c r="CK35" t="inlineStr">
        <is>
          <t>esame delle attività e delle operazioni di un organismo per accertarsi che queste vengano eseguite o che funzionino conformemente a determinati obiettivi, a dei bilanci, a delle regole e delle norme. L'oggetto di un siffatto esame consiste nel far risaltare, ad intervalli regolari, le disparità suscettibili di richiedere l'applicazione di misure correttive</t>
        </is>
      </c>
      <c r="CL35" t="inlineStr">
        <is>
          <t/>
        </is>
      </c>
      <c r="CM35" t="inlineStr">
        <is>
          <t/>
        </is>
      </c>
      <c r="CN35" t="inlineStr">
        <is>
          <t/>
        </is>
      </c>
      <c r="CO35" t="inlineStr">
        <is>
          <t/>
        </is>
      </c>
      <c r="CP35" t="inlineStr">
        <is>
          <t/>
        </is>
      </c>
      <c r="CQ35" t="inlineStr">
        <is>
          <t/>
        </is>
      </c>
      <c r="CR35" t="inlineStr">
        <is>
          <t/>
        </is>
      </c>
      <c r="CS35" t="inlineStr">
        <is>
          <t/>
        </is>
      </c>
      <c r="CT35" t="inlineStr">
        <is>
          <t/>
        </is>
      </c>
      <c r="CU35" t="inlineStr">
        <is>
          <t/>
        </is>
      </c>
    </row>
    <row r="36">
      <c r="A36" s="1" t="str">
        <f>HYPERLINK("https://iate.europa.eu/entry/result/1083019/all", "1083019")</f>
        <v>1083019</v>
      </c>
      <c r="B36" t="inlineStr">
        <is>
          <t>BUSINESS AND COMPETITION</t>
        </is>
      </c>
      <c r="C36" t="inlineStr">
        <is>
          <t>BUSINESS AND COMPETITION|accounting</t>
        </is>
      </c>
      <c r="D36" t="inlineStr">
        <is>
          <t>финансов одит</t>
        </is>
      </c>
      <c r="E36" t="inlineStr">
        <is>
          <t>4</t>
        </is>
      </c>
      <c r="F36" t="inlineStr">
        <is>
          <t/>
        </is>
      </c>
      <c r="G36" t="inlineStr">
        <is>
          <t>audit účetních výkazů|finanční audit</t>
        </is>
      </c>
      <c r="H36" t="inlineStr">
        <is>
          <t>3|3</t>
        </is>
      </c>
      <c r="I36" t="inlineStr">
        <is>
          <t>|</t>
        </is>
      </c>
      <c r="J36" t="inlineStr">
        <is>
          <t>finansiel revision|teknisk revision</t>
        </is>
      </c>
      <c r="K36" t="inlineStr">
        <is>
          <t>3|2</t>
        </is>
      </c>
      <c r="L36" t="inlineStr">
        <is>
          <t>|</t>
        </is>
      </c>
      <c r="M36" t="inlineStr">
        <is>
          <t>Prüfung der Rechnungsführung</t>
        </is>
      </c>
      <c r="N36" t="inlineStr">
        <is>
          <t>2</t>
        </is>
      </c>
      <c r="O36" t="inlineStr">
        <is>
          <t/>
        </is>
      </c>
      <c r="P36" t="inlineStr">
        <is>
          <t/>
        </is>
      </c>
      <c r="Q36" t="inlineStr">
        <is>
          <t/>
        </is>
      </c>
      <c r="R36" t="inlineStr">
        <is>
          <t/>
        </is>
      </c>
      <c r="S36" t="inlineStr">
        <is>
          <t>financial audit|financial statements audits|audit|financial statement audit</t>
        </is>
      </c>
      <c r="T36" t="inlineStr">
        <is>
          <t>3|1|3|3</t>
        </is>
      </c>
      <c r="U36" t="inlineStr">
        <is>
          <t>|||</t>
        </is>
      </c>
      <c r="V36" t="inlineStr">
        <is>
          <t>auditoría financiera</t>
        </is>
      </c>
      <c r="W36" t="inlineStr">
        <is>
          <t>2</t>
        </is>
      </c>
      <c r="X36" t="inlineStr">
        <is>
          <t/>
        </is>
      </c>
      <c r="Y36" t="inlineStr">
        <is>
          <t/>
        </is>
      </c>
      <c r="Z36" t="inlineStr">
        <is>
          <t/>
        </is>
      </c>
      <c r="AA36" t="inlineStr">
        <is>
          <t/>
        </is>
      </c>
      <c r="AB36" t="inlineStr">
        <is>
          <t/>
        </is>
      </c>
      <c r="AC36" t="inlineStr">
        <is>
          <t/>
        </is>
      </c>
      <c r="AD36" t="inlineStr">
        <is>
          <t/>
        </is>
      </c>
      <c r="AE36" t="inlineStr">
        <is>
          <t>audit financier|contrôle financier</t>
        </is>
      </c>
      <c r="AF36" t="inlineStr">
        <is>
          <t>3|2</t>
        </is>
      </c>
      <c r="AG36" t="inlineStr">
        <is>
          <t>|</t>
        </is>
      </c>
      <c r="AH36" t="inlineStr">
        <is>
          <t>iniúchóireacht airgeadais</t>
        </is>
      </c>
      <c r="AI36" t="inlineStr">
        <is>
          <t>3</t>
        </is>
      </c>
      <c r="AJ36" t="inlineStr">
        <is>
          <t/>
        </is>
      </c>
      <c r="AK36" t="inlineStr">
        <is>
          <t>financijska revizija</t>
        </is>
      </c>
      <c r="AL36" t="inlineStr">
        <is>
          <t>3</t>
        </is>
      </c>
      <c r="AM36" t="inlineStr">
        <is>
          <t/>
        </is>
      </c>
      <c r="AN36" t="inlineStr">
        <is>
          <t>pénzügyi ellenőrzés</t>
        </is>
      </c>
      <c r="AO36" t="inlineStr">
        <is>
          <t>4</t>
        </is>
      </c>
      <c r="AP36" t="inlineStr">
        <is>
          <t/>
        </is>
      </c>
      <c r="AQ36" t="inlineStr">
        <is>
          <t>controllo finanziario</t>
        </is>
      </c>
      <c r="AR36" t="inlineStr">
        <is>
          <t>2</t>
        </is>
      </c>
      <c r="AS36" t="inlineStr">
        <is>
          <t/>
        </is>
      </c>
      <c r="AT36" t="inlineStr">
        <is>
          <t>finansinis auditas</t>
        </is>
      </c>
      <c r="AU36" t="inlineStr">
        <is>
          <t>3</t>
        </is>
      </c>
      <c r="AV36" t="inlineStr">
        <is>
          <t/>
        </is>
      </c>
      <c r="AW36" t="inlineStr">
        <is>
          <t>finanšu revīzija</t>
        </is>
      </c>
      <c r="AX36" t="inlineStr">
        <is>
          <t>3</t>
        </is>
      </c>
      <c r="AY36" t="inlineStr">
        <is>
          <t/>
        </is>
      </c>
      <c r="AZ36" t="inlineStr">
        <is>
          <t>awditu tad-dikjarazzjonijiet finanzjarji|awditu finanzjarju</t>
        </is>
      </c>
      <c r="BA36" t="inlineStr">
        <is>
          <t>3|3</t>
        </is>
      </c>
      <c r="BB36" t="inlineStr">
        <is>
          <t>|</t>
        </is>
      </c>
      <c r="BC36" t="inlineStr">
        <is>
          <t>financiële audit|financiële controle</t>
        </is>
      </c>
      <c r="BD36" t="inlineStr">
        <is>
          <t>3|3</t>
        </is>
      </c>
      <c r="BE36" t="inlineStr">
        <is>
          <t>|</t>
        </is>
      </c>
      <c r="BF36" t="inlineStr">
        <is>
          <t/>
        </is>
      </c>
      <c r="BG36" t="inlineStr">
        <is>
          <t/>
        </is>
      </c>
      <c r="BH36" t="inlineStr">
        <is>
          <t/>
        </is>
      </c>
      <c r="BI36" t="inlineStr">
        <is>
          <t>auditoria financeira|auditoria às demonstrações financeiras</t>
        </is>
      </c>
      <c r="BJ36" t="inlineStr">
        <is>
          <t>3|3</t>
        </is>
      </c>
      <c r="BK36" t="inlineStr">
        <is>
          <t>|</t>
        </is>
      </c>
      <c r="BL36" t="inlineStr">
        <is>
          <t/>
        </is>
      </c>
      <c r="BM36" t="inlineStr">
        <is>
          <t/>
        </is>
      </c>
      <c r="BN36" t="inlineStr">
        <is>
          <t/>
        </is>
      </c>
      <c r="BO36" t="inlineStr">
        <is>
          <t>audit finančných výkazov|finančný audit</t>
        </is>
      </c>
      <c r="BP36" t="inlineStr">
        <is>
          <t>3|3</t>
        </is>
      </c>
      <c r="BQ36" t="inlineStr">
        <is>
          <t>|</t>
        </is>
      </c>
      <c r="BR36" t="inlineStr">
        <is>
          <t/>
        </is>
      </c>
      <c r="BS36" t="inlineStr">
        <is>
          <t/>
        </is>
      </c>
      <c r="BT36" t="inlineStr">
        <is>
          <t/>
        </is>
      </c>
      <c r="BU36" t="inlineStr">
        <is>
          <t>finansiell revision</t>
        </is>
      </c>
      <c r="BV36" t="inlineStr">
        <is>
          <t>3</t>
        </is>
      </c>
      <c r="BW36" t="inlineStr">
        <is>
          <t/>
        </is>
      </c>
      <c r="BX36" t="inlineStr">
        <is>
          <t>Извършва се от Сметната палата и включва одит на финансовото управление и одит на финансовите отчети.</t>
        </is>
      </c>
      <c r="BY36" t="inlineStr">
        <is>
          <t>analýza, k níž
přistupuje nezávislý externí znalec v podniku s cílem vyjádřit svůj
podložený názor na přesnost a pravdivost rozvahy a výsledovky. Z ní pak
přirozeně vyplyne ověření účetních informací</t>
        </is>
      </c>
      <c r="BZ36" t="inlineStr">
        <is>
          <t>undersøgelse af, om finansielle oplysninger præsenteres i overensstemmelse med den relevante 
regnskabsmæssige begrebsramme</t>
        </is>
      </c>
      <c r="CA36" t="inlineStr">
        <is>
          <t>Prüfung der Rechnungsabschlüsse sowie der Rechtmäßigkeit und Ordnungsmäßigkeit der Geschäftsvorfälle durch einen Prüfer, die ggf. zu einer Begutachtung führt</t>
        </is>
      </c>
      <c r="CB36" t="inlineStr">
        <is>
          <t/>
        </is>
      </c>
      <c r="CC36" t="inlineStr">
        <is>
          <t>examination by an auditor of the accounts and the financial statements and of the legality and regularity of operations, which may or may not result in an opinion being expressed</t>
        </is>
      </c>
      <c r="CD36" t="inlineStr">
        <is>
          <t>consiste en la verificación por un auditor de las cuentas y los estados financieros y de la legalidad y regularidad de las operaciones, y puede resultar en la emisión de un dictamen</t>
        </is>
      </c>
      <c r="CE36" t="inlineStr">
        <is>
          <t/>
        </is>
      </c>
      <c r="CF36" t="inlineStr">
        <is>
          <t/>
        </is>
      </c>
      <c r="CG36" t="inlineStr">
        <is>
          <t>examen des comptes, des états financiers et des opérations par un contrôleur, en vue d'exprimer une opinion motivée sur la sincérité et la régularité de ceux-ci</t>
        </is>
      </c>
      <c r="CH36" t="inlineStr">
        <is>
          <t/>
        </is>
      </c>
      <c r="CI36" t="inlineStr">
        <is>
          <t/>
        </is>
      </c>
      <c r="CJ36" t="inlineStr">
        <is>
          <t>a pénzügyi kimutatások (beszámoló), valamint az alátámasztó műveletek jog- és szabályszerűségének külső ellenőr általi vizsgálata</t>
        </is>
      </c>
      <c r="CK36" t="inlineStr">
        <is>
          <t>esame dei conti e degli stati finanziari nonché esame della legalità e della regolarità delle operazioni da parte di un controllore al fine di esprimere o meno un giudizio</t>
        </is>
      </c>
      <c r="CL36" t="inlineStr">
        <is>
          <t/>
        </is>
      </c>
      <c r="CM36" t="inlineStr">
        <is>
          <t>revīzija, kuras mērķis ir noteikt, vai iestādes finanšu informācija ir sniegta saskaņā ar
piemērojamām finanšu ziņošanas un reglamentējošām pamatnostādnēm</t>
        </is>
      </c>
      <c r="CN36" t="inlineStr">
        <is>
          <t>eżami u evalwazzjoni oġġettivi tad-dikjarazzjonijiet finanzjarji ta' organizzazzjoni biex jiġi żgurat li r-rekords finanzjarji jkunu jirrappreżentaw b'mod preċiż u ġust it-tranżazzjonijiet imwettqa</t>
        </is>
      </c>
      <c r="CO36" t="inlineStr">
        <is>
          <t>door een controleur verricht onderzoek naar de rekeningen en de financiële verslaglegging en naar de wettigheid en rechtmatigheid van de verrichtingen, al dan niet met het doel daarover een oordeel te geven</t>
        </is>
      </c>
      <c r="CP36" t="inlineStr">
        <is>
          <t/>
        </is>
      </c>
      <c r="CQ36" t="inlineStr">
        <is>
          <t>Análise das contas, da situação financeira e da legalidade e regularidade das operações, realizada por um auditor, com vista a emitir ou não um parecer.</t>
        </is>
      </c>
      <c r="CR36" t="inlineStr">
        <is>
          <t/>
        </is>
      </c>
      <c r="CS36" t="inlineStr">
        <is>
          <t/>
        </is>
      </c>
      <c r="CT36" t="inlineStr">
        <is>
          <t/>
        </is>
      </c>
      <c r="CU36" t="inlineStr">
        <is>
          <t/>
        </is>
      </c>
    </row>
    <row r="37">
      <c r="A37" s="1" t="str">
        <f>HYPERLINK("https://iate.europa.eu/entry/result/127240/all", "127240")</f>
        <v>127240</v>
      </c>
      <c r="B37" t="inlineStr">
        <is>
          <t>LAW;FINANCE</t>
        </is>
      </c>
      <c r="C37" t="inlineStr">
        <is>
          <t>LAW|civil law;FINANCE;LAW</t>
        </is>
      </c>
      <c r="D37" t="inlineStr">
        <is>
          <t/>
        </is>
      </c>
      <c r="E37" t="inlineStr">
        <is>
          <t/>
        </is>
      </c>
      <c r="F37" t="inlineStr">
        <is>
          <t/>
        </is>
      </c>
      <c r="G37" t="inlineStr">
        <is>
          <t>vykonatelnost</t>
        </is>
      </c>
      <c r="H37" t="inlineStr">
        <is>
          <t>2</t>
        </is>
      </c>
      <c r="I37" t="inlineStr">
        <is>
          <t/>
        </is>
      </c>
      <c r="J37" t="inlineStr">
        <is>
          <t>eksigibilitet|håndhævelse</t>
        </is>
      </c>
      <c r="K37" t="inlineStr">
        <is>
          <t>2|2</t>
        </is>
      </c>
      <c r="L37" t="inlineStr">
        <is>
          <t>|</t>
        </is>
      </c>
      <c r="M37" t="inlineStr">
        <is>
          <t>Vollstreckbarkeit|Durchsetzbarkeit</t>
        </is>
      </c>
      <c r="N37" t="inlineStr">
        <is>
          <t>4|2</t>
        </is>
      </c>
      <c r="O37" t="inlineStr">
        <is>
          <t>preferred|</t>
        </is>
      </c>
      <c r="P37" t="inlineStr">
        <is>
          <t>εκτελεστό|εκτελεστότητα</t>
        </is>
      </c>
      <c r="Q37" t="inlineStr">
        <is>
          <t>2|2</t>
        </is>
      </c>
      <c r="R37" t="inlineStr">
        <is>
          <t>|</t>
        </is>
      </c>
      <c r="S37" t="inlineStr">
        <is>
          <t>enforceability</t>
        </is>
      </c>
      <c r="T37" t="inlineStr">
        <is>
          <t>2</t>
        </is>
      </c>
      <c r="U37" t="inlineStr">
        <is>
          <t/>
        </is>
      </c>
      <c r="V37" t="inlineStr">
        <is>
          <t>carácter ejecutorio|aplicabilidad</t>
        </is>
      </c>
      <c r="W37" t="inlineStr">
        <is>
          <t>2|2</t>
        </is>
      </c>
      <c r="X37" t="inlineStr">
        <is>
          <t>|</t>
        </is>
      </c>
      <c r="Y37" t="inlineStr">
        <is>
          <t>täidetavus</t>
        </is>
      </c>
      <c r="Z37" t="inlineStr">
        <is>
          <t>3</t>
        </is>
      </c>
      <c r="AA37" t="inlineStr">
        <is>
          <t/>
        </is>
      </c>
      <c r="AB37" t="inlineStr">
        <is>
          <t>täytäntöönpanokelpoisuus</t>
        </is>
      </c>
      <c r="AC37" t="inlineStr">
        <is>
          <t>3</t>
        </is>
      </c>
      <c r="AD37" t="inlineStr">
        <is>
          <t/>
        </is>
      </c>
      <c r="AE37" t="inlineStr">
        <is>
          <t>force exécutoire|caractère exécutoire</t>
        </is>
      </c>
      <c r="AF37" t="inlineStr">
        <is>
          <t>4|4</t>
        </is>
      </c>
      <c r="AG37" t="inlineStr">
        <is>
          <t>|</t>
        </is>
      </c>
      <c r="AH37" t="inlineStr">
        <is>
          <t/>
        </is>
      </c>
      <c r="AI37" t="inlineStr">
        <is>
          <t/>
        </is>
      </c>
      <c r="AJ37" t="inlineStr">
        <is>
          <t/>
        </is>
      </c>
      <c r="AK37" t="inlineStr">
        <is>
          <t/>
        </is>
      </c>
      <c r="AL37" t="inlineStr">
        <is>
          <t/>
        </is>
      </c>
      <c r="AM37" t="inlineStr">
        <is>
          <t/>
        </is>
      </c>
      <c r="AN37" t="inlineStr">
        <is>
          <t>végrehajthatóság</t>
        </is>
      </c>
      <c r="AO37" t="inlineStr">
        <is>
          <t>4</t>
        </is>
      </c>
      <c r="AP37" t="inlineStr">
        <is>
          <t/>
        </is>
      </c>
      <c r="AQ37" t="inlineStr">
        <is>
          <t>esecutività</t>
        </is>
      </c>
      <c r="AR37" t="inlineStr">
        <is>
          <t>4</t>
        </is>
      </c>
      <c r="AS37" t="inlineStr">
        <is>
          <t/>
        </is>
      </c>
      <c r="AT37" t="inlineStr">
        <is>
          <t/>
        </is>
      </c>
      <c r="AU37" t="inlineStr">
        <is>
          <t/>
        </is>
      </c>
      <c r="AV37" t="inlineStr">
        <is>
          <t/>
        </is>
      </c>
      <c r="AW37" t="inlineStr">
        <is>
          <t/>
        </is>
      </c>
      <c r="AX37" t="inlineStr">
        <is>
          <t/>
        </is>
      </c>
      <c r="AY37" t="inlineStr">
        <is>
          <t/>
        </is>
      </c>
      <c r="AZ37" t="inlineStr">
        <is>
          <t>eżegwibilità</t>
        </is>
      </c>
      <c r="BA37" t="inlineStr">
        <is>
          <t>3</t>
        </is>
      </c>
      <c r="BB37" t="inlineStr">
        <is>
          <t/>
        </is>
      </c>
      <c r="BC37" t="inlineStr">
        <is>
          <t>afdwingbaarheid|executoriale kracht</t>
        </is>
      </c>
      <c r="BD37" t="inlineStr">
        <is>
          <t>2|2</t>
        </is>
      </c>
      <c r="BE37" t="inlineStr">
        <is>
          <t>|</t>
        </is>
      </c>
      <c r="BF37" t="inlineStr">
        <is>
          <t>wykonalność</t>
        </is>
      </c>
      <c r="BG37" t="inlineStr">
        <is>
          <t>3</t>
        </is>
      </c>
      <c r="BH37" t="inlineStr">
        <is>
          <t/>
        </is>
      </c>
      <c r="BI37" t="inlineStr">
        <is>
          <t>executividade|força executiva|caráter executório|executoriedade</t>
        </is>
      </c>
      <c r="BJ37" t="inlineStr">
        <is>
          <t>3|2|2|3</t>
        </is>
      </c>
      <c r="BK37" t="inlineStr">
        <is>
          <t>|||</t>
        </is>
      </c>
      <c r="BL37" t="inlineStr">
        <is>
          <t>forță executorie|putere executorie|caracter executoriu</t>
        </is>
      </c>
      <c r="BM37" t="inlineStr">
        <is>
          <t>3|3|3</t>
        </is>
      </c>
      <c r="BN37" t="inlineStr">
        <is>
          <t>||</t>
        </is>
      </c>
      <c r="BO37" t="inlineStr">
        <is>
          <t/>
        </is>
      </c>
      <c r="BP37" t="inlineStr">
        <is>
          <t/>
        </is>
      </c>
      <c r="BQ37" t="inlineStr">
        <is>
          <t/>
        </is>
      </c>
      <c r="BR37" t="inlineStr">
        <is>
          <t>izvršljivost</t>
        </is>
      </c>
      <c r="BS37" t="inlineStr">
        <is>
          <t>3</t>
        </is>
      </c>
      <c r="BT37" t="inlineStr">
        <is>
          <t/>
        </is>
      </c>
      <c r="BU37" t="inlineStr">
        <is>
          <t>verkställbarhet|verkställbarhet</t>
        </is>
      </c>
      <c r="BV37" t="inlineStr">
        <is>
          <t>3|2</t>
        </is>
      </c>
      <c r="BW37" t="inlineStr">
        <is>
          <t>|</t>
        </is>
      </c>
      <c r="BX37" t="inlineStr">
        <is>
          <t/>
        </is>
      </c>
      <c r="BY37" t="inlineStr">
        <is>
          <t>přímá vynutitelnost rozhodnutí prostřednictvím státní moci nebo pod její kontrolou</t>
        </is>
      </c>
      <c r="BZ37" t="inlineStr">
        <is>
          <t/>
        </is>
      </c>
      <c r="CA37" t="inlineStr">
        <is>
          <t>Eigenschaft bestimmter Urkunden, deren Inhalte bei nicht freiwilliger
Leistung zwangsweise durchgesetzt werden können</t>
        </is>
      </c>
      <c r="CB37" t="inlineStr">
        <is>
          <t/>
        </is>
      </c>
      <c r="CC37" t="inlineStr">
        <is>
          <t/>
        </is>
      </c>
      <c r="CD37" t="inlineStr">
        <is>
          <t/>
        </is>
      </c>
      <c r="CE37" t="inlineStr">
        <is>
          <t/>
        </is>
      </c>
      <c r="CF37" t="inlineStr">
        <is>
          <t/>
        </is>
      </c>
      <c r="CG37" t="inlineStr">
        <is>
          <t>qualité d’une décision de justice dont l’exécution peut être imposée,
soit parce qu’elle n’est pas (ou plus) susceptible d’un recours suspensif
d’exécution, soit parce qu’elle est assortie de l’exécution provisoire</t>
        </is>
      </c>
      <c r="CH37" t="inlineStr">
        <is>
          <t/>
        </is>
      </c>
      <c r="CI37" t="inlineStr">
        <is>
          <t/>
        </is>
      </c>
      <c r="CJ37" t="inlineStr">
        <is>
          <t/>
        </is>
      </c>
      <c r="CK37" t="inlineStr">
        <is>
          <t>Condizione di un atto che può essere eseguito, anche immediatamente e coattivamente. [IT]</t>
        </is>
      </c>
      <c r="CL37" t="inlineStr">
        <is>
          <t/>
        </is>
      </c>
      <c r="CM37" t="inlineStr">
        <is>
          <t/>
        </is>
      </c>
      <c r="CN37" t="inlineStr">
        <is>
          <t>il-potenzjal li deċiżjoni, strument awtentiku [ &lt;a href="/entry/result/800249/all" id="ENTRY_TO_ENTRY_CONVERTER" target="_blank"&gt;IATE:800249&lt;/a&gt; ], regola jew dispożizzjoni ġuridika tiġi eżegwita bl-għajnuna, fejn tkun meħtieġa, tal-forzi tal-liġi u l-ordni</t>
        </is>
      </c>
      <c r="CO37" t="inlineStr">
        <is>
          <t/>
        </is>
      </c>
      <c r="CP37" t="inlineStr">
        <is>
          <t>Jedna z cech orzeczenia, polegająca na możliwości jego wykonania w drodze przymusu prawnego (wykonania wyroku karnego, egzekucji cywilnej, egzekucji administracyjnej).</t>
        </is>
      </c>
      <c r="CQ37" t="inlineStr">
        <is>
          <t>Efeito ligado a uma decisão ou instrumento judicial que permite dar cumprimento à determinação aí consignada através dos meios judiciais ou administrativos normais recorrendo, se necessário, à força pública.</t>
        </is>
      </c>
      <c r="CR37" t="inlineStr">
        <is>
          <t>concept de procedură civilă, conform căruia hotărârile judecătorești sunt executorii în măsura în care pot fi executate cu ajutorul forțelor de lege și ordine, dacă este necesar.</t>
        </is>
      </c>
      <c r="CS37" t="inlineStr">
        <is>
          <t/>
        </is>
      </c>
      <c r="CT37" t="inlineStr">
        <is>
          <t>1) možnost prisilne izvršitve (izvršljivost odločbe, poravnave, sklepa, sodbe); &lt;br&gt;2) Izvršljivost je koncept civilnega postopka. Izvršljivost sodnih odločb pomeni, da jih lahko, če je to potrebno, izvršijo organi oblasti. Poglavitni izvršljivi dokumenti so sodne odločbe in javne listine s potrdilom o izvršljivosti. Izvršljivost velja le za državo, v kateri je sodišče, ki je izdalo sodno odločbo. Da je lahko sodna odločba izvršljiva v tujini, mora biti razglašena za izvršljivo (s postopkom, ki se v nekaterih državah imenuje exequatur ali postopek izdaje uradnega dovoljenja za izvršitev), v Združenem kraljestvu in Irski pa mora biti registrirana za izvršitev.</t>
        </is>
      </c>
      <c r="CU37" t="inlineStr">
        <is>
          <t/>
        </is>
      </c>
    </row>
    <row r="38">
      <c r="A38" s="1" t="str">
        <f>HYPERLINK("https://iate.europa.eu/entry/result/1393952/all", "1393952")</f>
        <v>1393952</v>
      </c>
      <c r="B38" t="inlineStr">
        <is>
          <t>LAW;TRADE</t>
        </is>
      </c>
      <c r="C38" t="inlineStr">
        <is>
          <t>LAW|civil law;TRADE|marketing|commercial transaction;LAW|rights and freedoms|economic rights;TRADE|consumption|consumer</t>
        </is>
      </c>
      <c r="D38" t="inlineStr">
        <is>
          <t>право на отказ</t>
        </is>
      </c>
      <c r="E38" t="inlineStr">
        <is>
          <t>3</t>
        </is>
      </c>
      <c r="F38" t="inlineStr">
        <is>
          <t/>
        </is>
      </c>
      <c r="G38" t="inlineStr">
        <is>
          <t>právo odstoupit od smlouvy</t>
        </is>
      </c>
      <c r="H38" t="inlineStr">
        <is>
          <t>3</t>
        </is>
      </c>
      <c r="I38" t="inlineStr">
        <is>
          <t/>
        </is>
      </c>
      <c r="J38" t="inlineStr">
        <is>
          <t>fortrydelsesret</t>
        </is>
      </c>
      <c r="K38" t="inlineStr">
        <is>
          <t>3</t>
        </is>
      </c>
      <c r="L38" t="inlineStr">
        <is>
          <t/>
        </is>
      </c>
      <c r="M38" t="inlineStr">
        <is>
          <t>Kündigungsrecht|Recht auf Kündigung des Vertrags|Widerrufsrecht</t>
        </is>
      </c>
      <c r="N38" t="inlineStr">
        <is>
          <t>3|3|3</t>
        </is>
      </c>
      <c r="O38" t="inlineStr">
        <is>
          <t>||</t>
        </is>
      </c>
      <c r="P38" t="inlineStr">
        <is>
          <t>δικαίωμα υπαναχώρησης</t>
        </is>
      </c>
      <c r="Q38" t="inlineStr">
        <is>
          <t>3</t>
        </is>
      </c>
      <c r="R38" t="inlineStr">
        <is>
          <t/>
        </is>
      </c>
      <c r="S38" t="inlineStr">
        <is>
          <t>right of withdrawal|to withdraw</t>
        </is>
      </c>
      <c r="T38" t="inlineStr">
        <is>
          <t>3|1</t>
        </is>
      </c>
      <c r="U38" t="inlineStr">
        <is>
          <t>|</t>
        </is>
      </c>
      <c r="V38" t="inlineStr">
        <is>
          <t>derecho de desistimiento|derecho a rescisión</t>
        </is>
      </c>
      <c r="W38" t="inlineStr">
        <is>
          <t>3|3</t>
        </is>
      </c>
      <c r="X38" t="inlineStr">
        <is>
          <t>|</t>
        </is>
      </c>
      <c r="Y38" t="inlineStr">
        <is>
          <t>taganemisõigus</t>
        </is>
      </c>
      <c r="Z38" t="inlineStr">
        <is>
          <t>3</t>
        </is>
      </c>
      <c r="AA38" t="inlineStr">
        <is>
          <t/>
        </is>
      </c>
      <c r="AB38" t="inlineStr">
        <is>
          <t>peruuttamisoikeus</t>
        </is>
      </c>
      <c r="AC38" t="inlineStr">
        <is>
          <t>3</t>
        </is>
      </c>
      <c r="AD38" t="inlineStr">
        <is>
          <t/>
        </is>
      </c>
      <c r="AE38" t="inlineStr">
        <is>
          <t>droit de rétractation</t>
        </is>
      </c>
      <c r="AF38" t="inlineStr">
        <is>
          <t>3</t>
        </is>
      </c>
      <c r="AG38" t="inlineStr">
        <is>
          <t/>
        </is>
      </c>
      <c r="AH38" t="inlineStr">
        <is>
          <t>ceart chun tarraingt siar</t>
        </is>
      </c>
      <c r="AI38" t="inlineStr">
        <is>
          <t>3</t>
        </is>
      </c>
      <c r="AJ38" t="inlineStr">
        <is>
          <t/>
        </is>
      </c>
      <c r="AK38" t="inlineStr">
        <is>
          <t>pravo odustajanja</t>
        </is>
      </c>
      <c r="AL38" t="inlineStr">
        <is>
          <t>3</t>
        </is>
      </c>
      <c r="AM38" t="inlineStr">
        <is>
          <t/>
        </is>
      </c>
      <c r="AN38" t="inlineStr">
        <is>
          <t>elállási jog</t>
        </is>
      </c>
      <c r="AO38" t="inlineStr">
        <is>
          <t>4</t>
        </is>
      </c>
      <c r="AP38" t="inlineStr">
        <is>
          <t/>
        </is>
      </c>
      <c r="AQ38" t="inlineStr">
        <is>
          <t>diritto di recesso</t>
        </is>
      </c>
      <c r="AR38" t="inlineStr">
        <is>
          <t>3</t>
        </is>
      </c>
      <c r="AS38" t="inlineStr">
        <is>
          <t/>
        </is>
      </c>
      <c r="AT38" t="inlineStr">
        <is>
          <t>teisė atsisakyti sutarties|sutarties atsisakymo teisė</t>
        </is>
      </c>
      <c r="AU38" t="inlineStr">
        <is>
          <t>3|2</t>
        </is>
      </c>
      <c r="AV38" t="inlineStr">
        <is>
          <t>preferred|</t>
        </is>
      </c>
      <c r="AW38" t="inlineStr">
        <is>
          <t>atteikuma tiesības</t>
        </is>
      </c>
      <c r="AX38" t="inlineStr">
        <is>
          <t>3</t>
        </is>
      </c>
      <c r="AY38" t="inlineStr">
        <is>
          <t/>
        </is>
      </c>
      <c r="AZ38" t="inlineStr">
        <is>
          <t>dritt ta' rtirar</t>
        </is>
      </c>
      <c r="BA38" t="inlineStr">
        <is>
          <t>3</t>
        </is>
      </c>
      <c r="BB38" t="inlineStr">
        <is>
          <t/>
        </is>
      </c>
      <c r="BC38" t="inlineStr">
        <is>
          <t>herroepingsrecht</t>
        </is>
      </c>
      <c r="BD38" t="inlineStr">
        <is>
          <t>3</t>
        </is>
      </c>
      <c r="BE38" t="inlineStr">
        <is>
          <t/>
        </is>
      </c>
      <c r="BF38" t="inlineStr">
        <is>
          <t>prawo do odstąpienia od umowy|prawo do wypowiedzenia umowy</t>
        </is>
      </c>
      <c r="BG38" t="inlineStr">
        <is>
          <t>3|3</t>
        </is>
      </c>
      <c r="BH38" t="inlineStr">
        <is>
          <t>|</t>
        </is>
      </c>
      <c r="BI38" t="inlineStr">
        <is>
          <t>direito de resolução|direito de retratação</t>
        </is>
      </c>
      <c r="BJ38" t="inlineStr">
        <is>
          <t>3|3</t>
        </is>
      </c>
      <c r="BK38" t="inlineStr">
        <is>
          <t>|</t>
        </is>
      </c>
      <c r="BL38" t="inlineStr">
        <is>
          <t>drept de reziliere|drept de retragere|drept de retractare</t>
        </is>
      </c>
      <c r="BM38" t="inlineStr">
        <is>
          <t>3|3|3</t>
        </is>
      </c>
      <c r="BN38" t="inlineStr">
        <is>
          <t>||preferred</t>
        </is>
      </c>
      <c r="BO38" t="inlineStr">
        <is>
          <t>právo odstúpiť od zmluvy|právo na odstúpenie od zmluvy</t>
        </is>
      </c>
      <c r="BP38" t="inlineStr">
        <is>
          <t>3|3</t>
        </is>
      </c>
      <c r="BQ38" t="inlineStr">
        <is>
          <t>|</t>
        </is>
      </c>
      <c r="BR38" t="inlineStr">
        <is>
          <t>pravica do odstopa od pogodbe</t>
        </is>
      </c>
      <c r="BS38" t="inlineStr">
        <is>
          <t>3</t>
        </is>
      </c>
      <c r="BT38" t="inlineStr">
        <is>
          <t/>
        </is>
      </c>
      <c r="BU38" t="inlineStr">
        <is>
          <t>ångerrätt</t>
        </is>
      </c>
      <c r="BV38" t="inlineStr">
        <is>
          <t>3</t>
        </is>
      </c>
      <c r="BW38" t="inlineStr">
        <is>
          <t/>
        </is>
      </c>
      <c r="BX38" t="inlineStr">
        <is>
          <t/>
        </is>
      </c>
      <c r="BY38" t="inlineStr">
        <is>
          <t>právo na jednostranný právní úkon, kterým smluvní strana projevuje vůli jednostranně ukončit platnost smlouvy v případě, který stanoví smlouva nebo obchodní zákoník</t>
        </is>
      </c>
      <c r="BZ38" t="inlineStr">
        <is>
          <t>en forbrugers ret til at opsige en kontrakt uden grund inden for en bestemt tidsperiode, forudsat at visse betingelser er opfyldt</t>
        </is>
      </c>
      <c r="CA38" t="inlineStr">
        <is>
          <t>Recht eines
Verbrauchers, einen Vertrag ohne Angabe von Gründen innerhalb einer bestimmten
Frist zu beenden, sofern bestimmte Bedingungen erfüllt sind</t>
        </is>
      </c>
      <c r="CB38" t="inlineStr">
        <is>
          <t/>
        </is>
      </c>
      <c r="CC38" t="inlineStr">
        <is>
          <t>consumer's right to terminate a contract without reason within a specified time period, provided certain conditions are fulfilled</t>
        </is>
      </c>
      <c r="CD38" t="inlineStr">
        <is>
          <t>Facultad del consumidor y usuario de dejar sin efecto el contrato celebrado, notificándoselo así a la otra parte contratante en el plazo establecido para el ejercicio de ese derecho, sin necesidad de justificar su decisión y sin penalización de ninguna clase.</t>
        </is>
      </c>
      <c r="CE38" t="inlineStr">
        <is>
          <t>tarbija õigus põhjust avaldamata teatava tähtaja jooksul lepingust taganeda</t>
        </is>
      </c>
      <c r="CF38" t="inlineStr">
        <is>
          <t>kuluttajan oikeus peruuttaa sopimus ilman erityistä syytä tietyn ajan kuluessa ja tiettyjen edellytysten täyttyessä</t>
        </is>
      </c>
      <c r="CG38" t="inlineStr">
        <is>
          <t>droit pour un consommateur d'annuler (dans un certain délai) un contrat de vente sans avoir à se justifier</t>
        </is>
      </c>
      <c r="CH38" t="inlineStr">
        <is>
          <t>an ceart atá ag tomhaltóir deireadh a chur le conradh gan aon chúis a lua, taobh istigh de thréimhse shonraithe, ar an gcoinníoll go gcomhlíontar coinníollacha áirithe</t>
        </is>
      </c>
      <c r="CI38" t="inlineStr">
        <is>
          <t>pravo potrošača da, pod uvjetom da su ispunjeni određeni uvjeti, raskine ugovor prije isteka točno određenog roka a da ne mora navesti razlog za to</t>
        </is>
      </c>
      <c r="CJ38" t="inlineStr">
        <is>
          <t>a fogyasztó azon joga, hogy - bizonyos feltételek érvényesülése esetén - meghatározott időszakon belül, indoklás nélkül, költségmentesen elállhasson egy távollévők között vagy üzlethelyiségen kívül kötött szerződéstől</t>
        </is>
      </c>
      <c r="CK38" t="inlineStr">
        <is>
          <t>diritto di recedere unilateralmente da un contratto concluso per l'acquisto di beni o servizi</t>
        </is>
      </c>
      <c r="CL38" t="inlineStr">
        <is>
          <t>vartotojo teisė be priežasties per tam tikrą laikotarpį nutraukti sutartį, jei tenkinamos tam tikros sąlygos</t>
        </is>
      </c>
      <c r="CM38" t="inlineStr">
        <is>
          <t/>
        </is>
      </c>
      <c r="CN38" t="inlineStr">
        <is>
          <t/>
        </is>
      </c>
      <c r="CO38" t="inlineStr">
        <is>
          <t>recht om een overeenkomst zonder kosten en zonder opgave van redenen te beëindigen binnen een bepaalde termijn</t>
        </is>
      </c>
      <c r="CP38" t="inlineStr">
        <is>
          <t/>
        </is>
      </c>
      <c r="CQ38" t="inlineStr">
        <is>
          <t>Direito de que os consumidores dispõem para, num determinado prazo (normalmente 14 dias), terminarem um contrato celebrado à distância ou fora de um estabelecimento comercial, sem necessidade de indicarem qualquer motivo, e sem incorrerem em quaisquer custos para além dos eventualmente estabelecidos.</t>
        </is>
      </c>
      <c r="CR38" t="inlineStr">
        <is>
          <t/>
        </is>
      </c>
      <c r="CS38" t="inlineStr">
        <is>
          <t>právo ukončiť povinnosti zmluvných strán za určitých stanovených podmienok</t>
        </is>
      </c>
      <c r="CT38" t="inlineStr">
        <is>
          <t>orodje, ki ga potrošniku
omogoča, da brez razloga odstopi od potrošniške pogodbe v roku 14 dni od
prejema izdelka, ali od sklenitve pogodbe o storitvah ali digitalni vsebini; potrošniška
pogodba je vsaka pogodba, ki jo ponudnik sklene s potrošnikom, ne glede na to
ali je njen predmet blago, storitev in/ali digitalna vsebina</t>
        </is>
      </c>
      <c r="CU38" t="inlineStr">
        <is>
          <t>rätt för en konsument att under vissa förutsättningar få ångra ett köp</t>
        </is>
      </c>
    </row>
    <row r="39">
      <c r="A39" s="1" t="str">
        <f>HYPERLINK("https://iate.europa.eu/entry/result/1395732/all", "1395732")</f>
        <v>1395732</v>
      </c>
      <c r="B39" t="inlineStr">
        <is>
          <t>ECONOMICS;FINANCE;BUSINESS AND COMPETITION</t>
        </is>
      </c>
      <c r="C39" t="inlineStr">
        <is>
          <t>ECONOMICS;FINANCE;BUSINESS AND COMPETITION|management</t>
        </is>
      </c>
      <c r="D39" t="inlineStr">
        <is>
          <t/>
        </is>
      </c>
      <c r="E39" t="inlineStr">
        <is>
          <t/>
        </is>
      </c>
      <c r="F39" t="inlineStr">
        <is>
          <t/>
        </is>
      </c>
      <c r="G39" t="inlineStr">
        <is>
          <t>vedoucí orgán</t>
        </is>
      </c>
      <c r="H39" t="inlineStr">
        <is>
          <t>3</t>
        </is>
      </c>
      <c r="I39" t="inlineStr">
        <is>
          <t/>
        </is>
      </c>
      <c r="J39" t="inlineStr">
        <is>
          <t>ledelses- og bestyrelsesorgan|ledelsesorgan</t>
        </is>
      </c>
      <c r="K39" t="inlineStr">
        <is>
          <t>3|3</t>
        </is>
      </c>
      <c r="L39" t="inlineStr">
        <is>
          <t>|</t>
        </is>
      </c>
      <c r="M39" t="inlineStr">
        <is>
          <t>Leitungsorgan|leitendes Organ</t>
        </is>
      </c>
      <c r="N39" t="inlineStr">
        <is>
          <t>3|3</t>
        </is>
      </c>
      <c r="O39" t="inlineStr">
        <is>
          <t>|</t>
        </is>
      </c>
      <c r="P39" t="inlineStr">
        <is>
          <t>διοικητικό όργανο</t>
        </is>
      </c>
      <c r="Q39" t="inlineStr">
        <is>
          <t>3</t>
        </is>
      </c>
      <c r="R39" t="inlineStr">
        <is>
          <t/>
        </is>
      </c>
      <c r="S39" t="inlineStr">
        <is>
          <t>management body|managerial body</t>
        </is>
      </c>
      <c r="T39" t="inlineStr">
        <is>
          <t>3|1</t>
        </is>
      </c>
      <c r="U39" t="inlineStr">
        <is>
          <t>|</t>
        </is>
      </c>
      <c r="V39" t="inlineStr">
        <is>
          <t>órgano de administración|órgano de dirección</t>
        </is>
      </c>
      <c r="W39" t="inlineStr">
        <is>
          <t>3|4</t>
        </is>
      </c>
      <c r="X39" t="inlineStr">
        <is>
          <t>|preferred</t>
        </is>
      </c>
      <c r="Y39" t="inlineStr">
        <is>
          <t>juhtorgan</t>
        </is>
      </c>
      <c r="Z39" t="inlineStr">
        <is>
          <t>3</t>
        </is>
      </c>
      <c r="AA39" t="inlineStr">
        <is>
          <t/>
        </is>
      </c>
      <c r="AB39" t="inlineStr">
        <is>
          <t>ylin hallintoelin</t>
        </is>
      </c>
      <c r="AC39" t="inlineStr">
        <is>
          <t>3</t>
        </is>
      </c>
      <c r="AD39" t="inlineStr">
        <is>
          <t/>
        </is>
      </c>
      <c r="AE39" t="inlineStr">
        <is>
          <t>organe dirigeant|organe directeur|organe de direction</t>
        </is>
      </c>
      <c r="AF39" t="inlineStr">
        <is>
          <t>3|3|3</t>
        </is>
      </c>
      <c r="AG39" t="inlineStr">
        <is>
          <t>||</t>
        </is>
      </c>
      <c r="AH39" t="inlineStr">
        <is>
          <t>comhlacht bainistíochta</t>
        </is>
      </c>
      <c r="AI39" t="inlineStr">
        <is>
          <t>3</t>
        </is>
      </c>
      <c r="AJ39" t="inlineStr">
        <is>
          <t/>
        </is>
      </c>
      <c r="AK39" t="inlineStr">
        <is>
          <t/>
        </is>
      </c>
      <c r="AL39" t="inlineStr">
        <is>
          <t/>
        </is>
      </c>
      <c r="AM39" t="inlineStr">
        <is>
          <t/>
        </is>
      </c>
      <c r="AN39" t="inlineStr">
        <is>
          <t>vezető testület|irányítótestület</t>
        </is>
      </c>
      <c r="AO39" t="inlineStr">
        <is>
          <t>4|3</t>
        </is>
      </c>
      <c r="AP39" t="inlineStr">
        <is>
          <t>preferred|</t>
        </is>
      </c>
      <c r="AQ39" t="inlineStr">
        <is>
          <t>organo di gestione|organo di amministrazione</t>
        </is>
      </c>
      <c r="AR39" t="inlineStr">
        <is>
          <t>3|3</t>
        </is>
      </c>
      <c r="AS39" t="inlineStr">
        <is>
          <t>|</t>
        </is>
      </c>
      <c r="AT39" t="inlineStr">
        <is>
          <t>valdymo organas</t>
        </is>
      </c>
      <c r="AU39" t="inlineStr">
        <is>
          <t>3</t>
        </is>
      </c>
      <c r="AV39" t="inlineStr">
        <is>
          <t/>
        </is>
      </c>
      <c r="AW39" t="inlineStr">
        <is>
          <t>vadības struktūra</t>
        </is>
      </c>
      <c r="AX39" t="inlineStr">
        <is>
          <t>3</t>
        </is>
      </c>
      <c r="AY39" t="inlineStr">
        <is>
          <t/>
        </is>
      </c>
      <c r="AZ39" t="inlineStr">
        <is>
          <t>korp maniġerjali|korp ta’ governanza|korp fassal tal-politika</t>
        </is>
      </c>
      <c r="BA39" t="inlineStr">
        <is>
          <t>3|3|3</t>
        </is>
      </c>
      <c r="BB39" t="inlineStr">
        <is>
          <t>||</t>
        </is>
      </c>
      <c r="BC39" t="inlineStr">
        <is>
          <t>leidinggevend orgaan</t>
        </is>
      </c>
      <c r="BD39" t="inlineStr">
        <is>
          <t>3</t>
        </is>
      </c>
      <c r="BE39" t="inlineStr">
        <is>
          <t/>
        </is>
      </c>
      <c r="BF39" t="inlineStr">
        <is>
          <t>organ zarządzający</t>
        </is>
      </c>
      <c r="BG39" t="inlineStr">
        <is>
          <t>3</t>
        </is>
      </c>
      <c r="BH39" t="inlineStr">
        <is>
          <t/>
        </is>
      </c>
      <c r="BI39" t="inlineStr">
        <is>
          <t>órgão de direção|órgão de administração</t>
        </is>
      </c>
      <c r="BJ39" t="inlineStr">
        <is>
          <t>3|3</t>
        </is>
      </c>
      <c r="BK39" t="inlineStr">
        <is>
          <t>|</t>
        </is>
      </c>
      <c r="BL39" t="inlineStr">
        <is>
          <t>organ de conducere</t>
        </is>
      </c>
      <c r="BM39" t="inlineStr">
        <is>
          <t>3</t>
        </is>
      </c>
      <c r="BN39" t="inlineStr">
        <is>
          <t/>
        </is>
      </c>
      <c r="BO39" t="inlineStr">
        <is>
          <t>riadiaci orgán</t>
        </is>
      </c>
      <c r="BP39" t="inlineStr">
        <is>
          <t>3</t>
        </is>
      </c>
      <c r="BQ39" t="inlineStr">
        <is>
          <t/>
        </is>
      </c>
      <c r="BR39" t="inlineStr">
        <is>
          <t>upravljalni organ</t>
        </is>
      </c>
      <c r="BS39" t="inlineStr">
        <is>
          <t>3</t>
        </is>
      </c>
      <c r="BT39" t="inlineStr">
        <is>
          <t/>
        </is>
      </c>
      <c r="BU39" t="inlineStr">
        <is>
          <t>styrelse|ledningsorgan</t>
        </is>
      </c>
      <c r="BV39" t="inlineStr">
        <is>
          <t>3|3</t>
        </is>
      </c>
      <c r="BW39" t="inlineStr">
        <is>
          <t>|</t>
        </is>
      </c>
      <c r="BX39" t="inlineStr">
        <is>
          <t/>
        </is>
      </c>
      <c r="BY39" t="inlineStr">
        <is>
          <t>orgán nebo orgány instituce, jmenované podle vnitrostátních právních předpisů, které jsou oprávněny stanovovat strategii, cíle a celkové směřování instituce a které kontrolují a sledují rozhodování osob ve vedení; jejich členy jsou osoby, které skutečně řídí činnost instituce</t>
        </is>
      </c>
      <c r="BZ39" t="inlineStr">
        <is>
          <t>styrende organ, som har tilsyns- og ledelsesfunktioner, har de øverste beslutningsbeføjelser og er beføjet til at fastlægge strategi, målsætninger og generelle ledelsesprincipper</t>
        </is>
      </c>
      <c r="CA39" t="inlineStr">
        <is>
          <t>das Organ oder die Organe eines Instituts, das (die) nach nationalem Recht bestellt wurde (wurden) und befugt ist (sind), Strategie, Ziele und Gesamtpolitik des Instituts festzulegen und die Entscheidungen der Geschäftsleitung zu kontrollieren und zu überwachen, und dem die Personen angehören, die die Geschäfte des Instituts tatsächlich führen</t>
        </is>
      </c>
      <c r="CB39" t="inlineStr">
        <is>
          <t/>
        </is>
      </c>
      <c r="CC39" t="inlineStr">
        <is>
          <t>institution's body or bodies, which are appointed in accordance with national law, which are empowered to set the institution's strategy, objectives and overall direction, and which oversee and monitor management decision-making, and include the persons who effectively direct the business of the institution</t>
        </is>
      </c>
      <c r="CD39" t="inlineStr">
        <is>
          <t>Órgano u órganos de una entidad nombrados de conformidad con el Derecho nacional, que están facultados para fijar la estrategia, los objetivos y la orientación general de la entidad, y que se ocupan de la vigilancia y control del proceso de adopción de decisiones de dirección. Incluye a quienes dirigen de forma efectiva la actividad de la entidad.</t>
        </is>
      </c>
      <c r="CE39" t="inlineStr">
        <is>
          <t/>
        </is>
      </c>
      <c r="CF39" t="inlineStr">
        <is>
          <t>sellainen tai sellaiset laitoksen elin tai elimet, joka tai jotka on nimetty kansallisen oikeuden mukaisesti ja jolla tai joilla on toimivalta vahvistaa laitoksen strategia, tavoitteet ja yleinen johtaminen ja joka valvoo ja seuraa tai jotka valvovat ja seuraavat johdon päätöksentekoa ja johon tai joihin kuuluu laitoksen toimintaa tosiasiallisesti johtavia henkilöitä</t>
        </is>
      </c>
      <c r="CG39" t="inlineStr">
        <is>
          <t>l'organe de direction, englobant les fonctions d'encadrement et de surveillance, qui décide en dernier ressort et est habilité à définir la stratégie, les objectifs et l'orientation générale de l’entité</t>
        </is>
      </c>
      <c r="CH39" t="inlineStr">
        <is>
          <t/>
        </is>
      </c>
      <c r="CI39" t="inlineStr">
        <is>
          <t/>
        </is>
      </c>
      <c r="CJ39" t="inlineStr">
        <is>
          <t>valamely befektetési vállalkozásnak, piacműködtetőnek vagy adatszolgáltatónak a nemzeti joggal összhangban kinevezett testülete vagy testületei, amely(ek) jogosult(ak) a szervezet stratégiájának, céljainak és általános irányításának a meghatározására, és amely(ek) felügyeli(k) és ellenőrzi(k) a vezetői döntéshozatalt, és amely magában foglalja azokat a személyeket is, akik a szervezet üzleti tevékenységét ténylegesen irányítják</t>
        </is>
      </c>
      <c r="CK39" t="inlineStr">
        <is>
          <t>organo o organi di un ente, designati conformemente al diritto nazionale, cui è conferito il potere di stabilire gli indirizzi strategici, gli obiettivi e la direzione generale dell'ente, che supervisionano e monitorano le decisioni della dirigenza e comprendono le persone che dirigono di fatto l'attività dell'ente</t>
        </is>
      </c>
      <c r="CL39" t="inlineStr">
        <is>
          <t>organas, kuris atlieka įstaigos priežiūros ir valdymo funkcijas, kuriam priklauso galutinio sprendimo teisė ir kuris turi įgaliojimus nustatyti įstaigos strategiją, tikslus ir bendrą veiklos kryptį</t>
        </is>
      </c>
      <c r="CM39" t="inlineStr">
        <is>
          <t/>
        </is>
      </c>
      <c r="CN39" t="inlineStr">
        <is>
          <t/>
        </is>
      </c>
      <c r="CO39" t="inlineStr">
        <is>
          <t/>
        </is>
      </c>
      <c r="CP39" t="inlineStr">
        <is>
          <t>organ lub organy instytucji, powołane zgodnie z przepisami krajowymi, które to organy są uprawnione do określania strategii, celów i ogólnego kierunku działań instytucji i które nadzorują i monitorują proces podejmowania decyzji przez kierownictwo, a w jego skład wchodzą osoby, które faktycznie kierują działalnością instytucji</t>
        </is>
      </c>
      <c r="CQ39" t="inlineStr">
        <is>
          <t>Órgão de uma instituição com poderes para definir a sua estratégia, objetivos e direção global e que fiscaliza e monitoriza o processo de tomada de decisões de gestão e inclui as pessoas que dirigem efetivamente as respetivas atividades.</t>
        </is>
      </c>
      <c r="CR39" t="inlineStr">
        <is>
          <t>organul sau organele de administrare și de conducere ale unei instituții, constituite în conformitate cu dreptul intern, care sunt împuternicite să stabilească strategia, obiectivele și orientarea generală a instituției, care supraveghează și monitorizează procesul decizional de conducere și care include/includ persoanele care conduc în mod efectiv activitatea instituției respective</t>
        </is>
      </c>
      <c r="CS39" t="inlineStr">
        <is>
          <t>orgán inštitúcie, ktorý je vymenovaný v súlade s vnútroštátnym právom, ktorý je oprávnený stanovovať stratégiu, ciele a celkové smerovanie inštitúcie a ktorý vykonáva dohľad nad rozhodovaním manažmentu a monitoruje ho a pozostáva z osôb, ktoré účinne riadia činnosť inštitúcie</t>
        </is>
      </c>
      <c r="CT39" t="inlineStr">
        <is>
          <t>organ ali organe institucije, ki so imenovani v skladu z nacionalnim pravom, ki so pooblaščeni za določitev strategije, ciljev in splošne usmeritve institucije ter ki nadzorujejo in spremljajo sprejemanje odločitev v zvezi z vodenjem in vključuje osebe, ki dejansko vodijo posle institucije</t>
        </is>
      </c>
      <c r="CU39" t="inlineStr">
        <is>
          <t>det styrande organet i ett institut, bestående av tillsyns- och företagsledande funktioner, som har den slutgiltiga beslutanderätten och befogenhet att fastställa institutets strategi, mål och allmänna inriktning</t>
        </is>
      </c>
    </row>
    <row r="40">
      <c r="A40" s="1" t="str">
        <f>HYPERLINK("https://iate.europa.eu/entry/result/3528084/all", "3528084")</f>
        <v>3528084</v>
      </c>
      <c r="B40" t="inlineStr">
        <is>
          <t>FINANCE</t>
        </is>
      </c>
      <c r="C40" t="inlineStr">
        <is>
          <t>FINANCE</t>
        </is>
      </c>
      <c r="D40" t="inlineStr">
        <is>
          <t>налична ликвидност</t>
        </is>
      </c>
      <c r="E40" t="inlineStr">
        <is>
          <t>3</t>
        </is>
      </c>
      <c r="F40" t="inlineStr">
        <is>
          <t/>
        </is>
      </c>
      <c r="G40" t="inlineStr">
        <is>
          <t>disponibilní likvidita|likvidita</t>
        </is>
      </c>
      <c r="H40" t="inlineStr">
        <is>
          <t>3|3</t>
        </is>
      </c>
      <c r="I40" t="inlineStr">
        <is>
          <t>|</t>
        </is>
      </c>
      <c r="J40" t="inlineStr">
        <is>
          <t/>
        </is>
      </c>
      <c r="K40" t="inlineStr">
        <is>
          <t/>
        </is>
      </c>
      <c r="L40" t="inlineStr">
        <is>
          <t/>
        </is>
      </c>
      <c r="M40" t="inlineStr">
        <is>
          <t>verfügbare Liquidität</t>
        </is>
      </c>
      <c r="N40" t="inlineStr">
        <is>
          <t>3</t>
        </is>
      </c>
      <c r="O40" t="inlineStr">
        <is>
          <t/>
        </is>
      </c>
      <c r="P40" t="inlineStr">
        <is>
          <t>διαθέσιμη ρευστότητα|ρευστότητα</t>
        </is>
      </c>
      <c r="Q40" t="inlineStr">
        <is>
          <t>2|2</t>
        </is>
      </c>
      <c r="R40" t="inlineStr">
        <is>
          <t>|</t>
        </is>
      </c>
      <c r="S40" t="inlineStr">
        <is>
          <t>available liquidity|liquidity</t>
        </is>
      </c>
      <c r="T40" t="inlineStr">
        <is>
          <t>3|3</t>
        </is>
      </c>
      <c r="U40" t="inlineStr">
        <is>
          <t>|</t>
        </is>
      </c>
      <c r="V40" t="inlineStr">
        <is>
          <t>liquidez|liquidez disponible</t>
        </is>
      </c>
      <c r="W40" t="inlineStr">
        <is>
          <t>3|3</t>
        </is>
      </c>
      <c r="X40" t="inlineStr">
        <is>
          <t>|</t>
        </is>
      </c>
      <c r="Y40" t="inlineStr">
        <is>
          <t>vaba likviidsus|likviidsus</t>
        </is>
      </c>
      <c r="Z40" t="inlineStr">
        <is>
          <t>3|3</t>
        </is>
      </c>
      <c r="AA40" t="inlineStr">
        <is>
          <t>|</t>
        </is>
      </c>
      <c r="AB40" t="inlineStr">
        <is>
          <t>maksuvalmius|käytettävissä oleva likviditeetti|likviditeetti</t>
        </is>
      </c>
      <c r="AC40" t="inlineStr">
        <is>
          <t>3|3|3</t>
        </is>
      </c>
      <c r="AD40" t="inlineStr">
        <is>
          <t>||</t>
        </is>
      </c>
      <c r="AE40" t="inlineStr">
        <is>
          <t>liquidité disponible</t>
        </is>
      </c>
      <c r="AF40" t="inlineStr">
        <is>
          <t>3</t>
        </is>
      </c>
      <c r="AG40" t="inlineStr">
        <is>
          <t/>
        </is>
      </c>
      <c r="AH40" t="inlineStr">
        <is>
          <t>leachtacht</t>
        </is>
      </c>
      <c r="AI40" t="inlineStr">
        <is>
          <t>3</t>
        </is>
      </c>
      <c r="AJ40" t="inlineStr">
        <is>
          <t/>
        </is>
      </c>
      <c r="AK40" t="inlineStr">
        <is>
          <t/>
        </is>
      </c>
      <c r="AL40" t="inlineStr">
        <is>
          <t/>
        </is>
      </c>
      <c r="AM40" t="inlineStr">
        <is>
          <t/>
        </is>
      </c>
      <c r="AN40" t="inlineStr">
        <is>
          <t>rendelkezésre álló likviditás</t>
        </is>
      </c>
      <c r="AO40" t="inlineStr">
        <is>
          <t>4</t>
        </is>
      </c>
      <c r="AP40" t="inlineStr">
        <is>
          <t/>
        </is>
      </c>
      <c r="AQ40" t="inlineStr">
        <is>
          <t/>
        </is>
      </c>
      <c r="AR40" t="inlineStr">
        <is>
          <t/>
        </is>
      </c>
      <c r="AS40" t="inlineStr">
        <is>
          <t/>
        </is>
      </c>
      <c r="AT40" t="inlineStr">
        <is>
          <t>naudotinos lėšos</t>
        </is>
      </c>
      <c r="AU40" t="inlineStr">
        <is>
          <t>3</t>
        </is>
      </c>
      <c r="AV40" t="inlineStr">
        <is>
          <t/>
        </is>
      </c>
      <c r="AW40" t="inlineStr">
        <is>
          <t/>
        </is>
      </c>
      <c r="AX40" t="inlineStr">
        <is>
          <t/>
        </is>
      </c>
      <c r="AY40" t="inlineStr">
        <is>
          <t/>
        </is>
      </c>
      <c r="AZ40" t="inlineStr">
        <is>
          <t/>
        </is>
      </c>
      <c r="BA40" t="inlineStr">
        <is>
          <t/>
        </is>
      </c>
      <c r="BB40" t="inlineStr">
        <is>
          <t/>
        </is>
      </c>
      <c r="BC40" t="inlineStr">
        <is>
          <t/>
        </is>
      </c>
      <c r="BD40" t="inlineStr">
        <is>
          <t/>
        </is>
      </c>
      <c r="BE40" t="inlineStr">
        <is>
          <t/>
        </is>
      </c>
      <c r="BF40" t="inlineStr">
        <is>
          <t>dostępna płynność|płynność</t>
        </is>
      </c>
      <c r="BG40" t="inlineStr">
        <is>
          <t>3|3</t>
        </is>
      </c>
      <c r="BH40" t="inlineStr">
        <is>
          <t>|</t>
        </is>
      </c>
      <c r="BI40" t="inlineStr">
        <is>
          <t>liquidez disponível|liquidez</t>
        </is>
      </c>
      <c r="BJ40" t="inlineStr">
        <is>
          <t>3|3</t>
        </is>
      </c>
      <c r="BK40" t="inlineStr">
        <is>
          <t>|</t>
        </is>
      </c>
      <c r="BL40" t="inlineStr">
        <is>
          <t/>
        </is>
      </c>
      <c r="BM40" t="inlineStr">
        <is>
          <t/>
        </is>
      </c>
      <c r="BN40" t="inlineStr">
        <is>
          <t/>
        </is>
      </c>
      <c r="BO40" t="inlineStr">
        <is>
          <t/>
        </is>
      </c>
      <c r="BP40" t="inlineStr">
        <is>
          <t/>
        </is>
      </c>
      <c r="BQ40" t="inlineStr">
        <is>
          <t/>
        </is>
      </c>
      <c r="BR40" t="inlineStr">
        <is>
          <t>razpoložljiva likvidnost|likvidnost</t>
        </is>
      </c>
      <c r="BS40" t="inlineStr">
        <is>
          <t>3|3</t>
        </is>
      </c>
      <c r="BT40" t="inlineStr">
        <is>
          <t>|</t>
        </is>
      </c>
      <c r="BU40" t="inlineStr">
        <is>
          <t/>
        </is>
      </c>
      <c r="BV40" t="inlineStr">
        <is>
          <t/>
        </is>
      </c>
      <c r="BW40" t="inlineStr">
        <is>
          <t/>
        </is>
      </c>
      <c r="BX40" t="inlineStr">
        <is>
          <t>Положително салдо по сметка в платежния модул [ &lt;a href="/entry/result/3527121/all" id="ENTRY_TO_ENTRY_CONVERTER" target="_blank"&gt;IATE:3527121&lt;/a&gt; ] на участник в TARGET2 [ &lt;a href="/entry/result/887447/all" id="ENTRY_TO_ENTRY_CONVERTER" target="_blank"&gt;IATE:887447&lt;/a&gt; ] и ако е приложимо, всяка кредитна линия в рамките на деня, предоставена от съответната ЦБ във връзка с такава сметка.</t>
        </is>
      </c>
      <c r="BY40" t="inlineStr">
        <is>
          <t>kladný zůstatek na účtu PM účastníka TARGET2 [ &lt;a href="/entry/result/2232959/all" id="ENTRY_TO_ENTRY_CONVERTER" target="_blank"&gt;IATE:2232959&lt;/a&gt; ] a, připadá-li to v úvahu, vnitrodenní úvěr poskytnutý ve vztahu k tomuto účtu příslušnou centrální bankou</t>
        </is>
      </c>
      <c r="BZ40" t="inlineStr">
        <is>
          <t/>
        </is>
      </c>
      <c r="CA40" t="inlineStr">
        <is>
          <t/>
        </is>
      </c>
      <c r="CB40" t="inlineStr">
        <is>
          <t>πιστωτικό υπόλοιπο στο λογαριασμό μονάδας πληρωμών [ &lt;a href="/entry/result/3528031/all" id="ENTRY_TO_ENTRY_CONVERTER" target="_blank"&gt;IATE:3528031&lt;/a&gt; ] ενός συμμετέχοντα στο TARGET2 και, κατά περίπτωση, κάθε όριο ενδοημερήσιας πίστωσης που χορηγείται από την οικεία κεντρική τράπεζα σε σχέση με τον εν λόγω λογαριασμό</t>
        </is>
      </c>
      <c r="CC40" t="inlineStr">
        <is>
          <t>credit balance on a TARGET2 [ &lt;a href="/entry/result/887447/all" id="ENTRY_TO_ENTRY_CONVERTER" target="_blank"&gt;IATE:887447&lt;/a&gt; ] participant's &lt;i&gt;Payments Module account&lt;/i&gt; [ &lt;a href="/entry/result/3527121/all" id="ENTRY_TO_ENTRY_CONVERTER" target="_blank"&gt;IATE:3527121&lt;/a&gt; ] and, if applicable, any intraday credit line granted by the relevant central bank in relation to such account</t>
        </is>
      </c>
      <c r="CD40" t="inlineStr">
        <is>
          <t>Saldo acreedor en la cuenta del módulo de pagos de un participante en TARGET2 y, si procede, toda línea de crédito intradía concedida por el banco central pertinente en relación con esa cuenta.</t>
        </is>
      </c>
      <c r="CE40" t="inlineStr">
        <is>
          <t/>
        </is>
      </c>
      <c r="CF40" t="inlineStr">
        <is>
          <t>TARGET2-osallistujan PM-tilin saldo sekä asianomaisen keskuspankin tällaiselle tilille mahdollisesti myöntämä päivänsisäinen luottolimiitti</t>
        </is>
      </c>
      <c r="CG40" t="inlineStr">
        <is>
          <t>un solde créditeur sur un compte MP d'un participant à TARGET2 et, le cas échéant, toute ligne de crédit intrajournalier accordée par la BC concernée en relation avec ce compte</t>
        </is>
      </c>
      <c r="CH40" t="inlineStr">
        <is>
          <t/>
        </is>
      </c>
      <c r="CI40" t="inlineStr">
        <is>
          <t/>
        </is>
      </c>
      <c r="CJ40" t="inlineStr">
        <is>
          <t>egyenleg valamely TARGET2-résztvevő [ &lt;a href="/entry/result/887447/all" id="ENTRY_TO_ENTRY_CONVERTER" target="_blank"&gt;IATE:887447&lt;/a&gt; ] PM-számláján [ &lt;a href="/entry/result/3527121/all" id="ENTRY_TO_ENTRY_CONVERTER" target="_blank"&gt;IATE:3527121&lt;/a&gt; ] és az ilyen számlára a központi bank által adott bármely napközbeni hitelkeret</t>
        </is>
      </c>
      <c r="CK40" t="inlineStr">
        <is>
          <t/>
        </is>
      </c>
      <c r="CL40" t="inlineStr">
        <is>
          <t>teigiamas TARGET2 (&lt;a href="/entry/result/887447/all" id="ENTRY_TO_ENTRY_CONVERTER" target="_blank"&gt;IATE:887447&lt;/a&gt; ) dalyvio mokėjimų modulio sąskaitos (&lt;a href="/entry/result/3527121/all" id="ENTRY_TO_ENTRY_CONVERTER" target="_blank"&gt;IATE:3527121&lt;/a&gt; ) balansas ir, jei taikytina, bet kokia atitinkamo Eurosistemos centrinio banko tokiai sąskaitai suteikta dienos paskolos linija</t>
        </is>
      </c>
      <c r="CM40" t="inlineStr">
        <is>
          <t/>
        </is>
      </c>
      <c r="CN40" t="inlineStr">
        <is>
          <t/>
        </is>
      </c>
      <c r="CO40" t="inlineStr">
        <is>
          <t/>
        </is>
      </c>
      <c r="CP40" t="inlineStr">
        <is>
          <t>saldo kredytowe na rachunku w PM uczestnika TARGET2 oraz, jeżeli ma zastosowanie, linia kredytowa w ramach kredytu w ciągu dnia przyznawanego przez odpowiedni BC w odniesieniu do takiego rachunku w PM</t>
        </is>
      </c>
      <c r="CQ40" t="inlineStr">
        <is>
          <t>Saldo credor na conta MP de um participante no TARGET2 e, se aplicável, qualquer linha de crédito intradiário concedido pelo banco central em causa em relação com essa conta.</t>
        </is>
      </c>
      <c r="CR40" t="inlineStr">
        <is>
          <t/>
        </is>
      </c>
      <c r="CS40" t="inlineStr">
        <is>
          <t/>
        </is>
      </c>
      <c r="CT40" t="inlineStr">
        <is>
          <t>pozitivno stanje na računu plačilnih modulov udeleženca v sistemu TARGET2 in, kjer je primerno, katera koli kreditna linija čez dan, ki jo odobri zadevna centralna banka v zvezi s takim računom</t>
        </is>
      </c>
      <c r="CU40" t="inlineStr">
        <is>
          <t/>
        </is>
      </c>
    </row>
    <row r="41">
      <c r="A41" s="1" t="str">
        <f>HYPERLINK("https://iate.europa.eu/entry/result/1112765/all", "1112765")</f>
        <v>1112765</v>
      </c>
      <c r="B41" t="inlineStr">
        <is>
          <t>FINANCE;EUROPEAN UNION</t>
        </is>
      </c>
      <c r="C41" t="inlineStr">
        <is>
          <t>FINANCE|financial institutions and credit;EUROPEAN UNION|European construction|European Union</t>
        </is>
      </c>
      <c r="D41" t="inlineStr">
        <is>
          <t>национална централна банка|НЦБ</t>
        </is>
      </c>
      <c r="E41" t="inlineStr">
        <is>
          <t>4|4</t>
        </is>
      </c>
      <c r="F41" t="inlineStr">
        <is>
          <t>|</t>
        </is>
      </c>
      <c r="G41" t="inlineStr">
        <is>
          <t>národní centrální banka</t>
        </is>
      </c>
      <c r="H41" t="inlineStr">
        <is>
          <t>3</t>
        </is>
      </c>
      <c r="I41" t="inlineStr">
        <is>
          <t/>
        </is>
      </c>
      <c r="J41" t="inlineStr">
        <is>
          <t>NCB|national centralbank</t>
        </is>
      </c>
      <c r="K41" t="inlineStr">
        <is>
          <t>2|3</t>
        </is>
      </c>
      <c r="L41" t="inlineStr">
        <is>
          <t>|</t>
        </is>
      </c>
      <c r="M41" t="inlineStr">
        <is>
          <t>nationale Zentralbank|NZB</t>
        </is>
      </c>
      <c r="N41" t="inlineStr">
        <is>
          <t>3|2</t>
        </is>
      </c>
      <c r="O41" t="inlineStr">
        <is>
          <t>|</t>
        </is>
      </c>
      <c r="P41" t="inlineStr">
        <is>
          <t>ΕθνΚΤ|εθνική κεντρική τράπεζα</t>
        </is>
      </c>
      <c r="Q41" t="inlineStr">
        <is>
          <t>2|3</t>
        </is>
      </c>
      <c r="R41" t="inlineStr">
        <is>
          <t>|</t>
        </is>
      </c>
      <c r="S41" t="inlineStr">
        <is>
          <t>national central bank|NCB</t>
        </is>
      </c>
      <c r="T41" t="inlineStr">
        <is>
          <t>3|3</t>
        </is>
      </c>
      <c r="U41" t="inlineStr">
        <is>
          <t>|</t>
        </is>
      </c>
      <c r="V41" t="inlineStr">
        <is>
          <t>BCN|banco central nacional</t>
        </is>
      </c>
      <c r="W41" t="inlineStr">
        <is>
          <t>3|3</t>
        </is>
      </c>
      <c r="X41" t="inlineStr">
        <is>
          <t>|</t>
        </is>
      </c>
      <c r="Y41" t="inlineStr">
        <is>
          <t>riigi keskpank|RKP</t>
        </is>
      </c>
      <c r="Z41" t="inlineStr">
        <is>
          <t>3|3</t>
        </is>
      </c>
      <c r="AA41" t="inlineStr">
        <is>
          <t>|</t>
        </is>
      </c>
      <c r="AB41" t="inlineStr">
        <is>
          <t>kansallinen keskuspankki</t>
        </is>
      </c>
      <c r="AC41" t="inlineStr">
        <is>
          <t>3</t>
        </is>
      </c>
      <c r="AD41" t="inlineStr">
        <is>
          <t/>
        </is>
      </c>
      <c r="AE41" t="inlineStr">
        <is>
          <t>banque centrale nationale|BCN</t>
        </is>
      </c>
      <c r="AF41" t="inlineStr">
        <is>
          <t>3|3</t>
        </is>
      </c>
      <c r="AG41" t="inlineStr">
        <is>
          <t>|</t>
        </is>
      </c>
      <c r="AH41" t="inlineStr">
        <is>
          <t>banc ceannais náisiúnta</t>
        </is>
      </c>
      <c r="AI41" t="inlineStr">
        <is>
          <t>3</t>
        </is>
      </c>
      <c r="AJ41" t="inlineStr">
        <is>
          <t/>
        </is>
      </c>
      <c r="AK41" t="inlineStr">
        <is>
          <t/>
        </is>
      </c>
      <c r="AL41" t="inlineStr">
        <is>
          <t/>
        </is>
      </c>
      <c r="AM41" t="inlineStr">
        <is>
          <t/>
        </is>
      </c>
      <c r="AN41" t="inlineStr">
        <is>
          <t>NKB|nemzeti központi bank</t>
        </is>
      </c>
      <c r="AO41" t="inlineStr">
        <is>
          <t>4|4</t>
        </is>
      </c>
      <c r="AP41" t="inlineStr">
        <is>
          <t>|</t>
        </is>
      </c>
      <c r="AQ41" t="inlineStr">
        <is>
          <t>BCN|banca centrale nazionale</t>
        </is>
      </c>
      <c r="AR41" t="inlineStr">
        <is>
          <t>2|3</t>
        </is>
      </c>
      <c r="AS41" t="inlineStr">
        <is>
          <t>|</t>
        </is>
      </c>
      <c r="AT41" t="inlineStr">
        <is>
          <t>nacionalinis centrinis bankas</t>
        </is>
      </c>
      <c r="AU41" t="inlineStr">
        <is>
          <t>2</t>
        </is>
      </c>
      <c r="AV41" t="inlineStr">
        <is>
          <t/>
        </is>
      </c>
      <c r="AW41" t="inlineStr">
        <is>
          <t/>
        </is>
      </c>
      <c r="AX41" t="inlineStr">
        <is>
          <t/>
        </is>
      </c>
      <c r="AY41" t="inlineStr">
        <is>
          <t/>
        </is>
      </c>
      <c r="AZ41" t="inlineStr">
        <is>
          <t>BĊN|bank ċentrali nazzjonali</t>
        </is>
      </c>
      <c r="BA41" t="inlineStr">
        <is>
          <t>3|3</t>
        </is>
      </c>
      <c r="BB41" t="inlineStr">
        <is>
          <t>|</t>
        </is>
      </c>
      <c r="BC41" t="inlineStr">
        <is>
          <t>nationale centrale bank</t>
        </is>
      </c>
      <c r="BD41" t="inlineStr">
        <is>
          <t>3</t>
        </is>
      </c>
      <c r="BE41" t="inlineStr">
        <is>
          <t/>
        </is>
      </c>
      <c r="BF41" t="inlineStr">
        <is>
          <t>KBC|krajowy bank centralny</t>
        </is>
      </c>
      <c r="BG41" t="inlineStr">
        <is>
          <t>3|3</t>
        </is>
      </c>
      <c r="BH41" t="inlineStr">
        <is>
          <t>|</t>
        </is>
      </c>
      <c r="BI41" t="inlineStr">
        <is>
          <t>BCN|banco central nacional</t>
        </is>
      </c>
      <c r="BJ41" t="inlineStr">
        <is>
          <t>3|3</t>
        </is>
      </c>
      <c r="BK41" t="inlineStr">
        <is>
          <t>|</t>
        </is>
      </c>
      <c r="BL41" t="inlineStr">
        <is>
          <t>bancă centrală națională</t>
        </is>
      </c>
      <c r="BM41" t="inlineStr">
        <is>
          <t>4</t>
        </is>
      </c>
      <c r="BN41" t="inlineStr">
        <is>
          <t/>
        </is>
      </c>
      <c r="BO41" t="inlineStr">
        <is>
          <t>národná centrálna banka|NCB</t>
        </is>
      </c>
      <c r="BP41" t="inlineStr">
        <is>
          <t>3|3</t>
        </is>
      </c>
      <c r="BQ41" t="inlineStr">
        <is>
          <t>|</t>
        </is>
      </c>
      <c r="BR41" t="inlineStr">
        <is>
          <t>nacionalna centralna banka</t>
        </is>
      </c>
      <c r="BS41" t="inlineStr">
        <is>
          <t>3</t>
        </is>
      </c>
      <c r="BT41" t="inlineStr">
        <is>
          <t/>
        </is>
      </c>
      <c r="BU41" t="inlineStr">
        <is>
          <t>nationell centralbank|NCB</t>
        </is>
      </c>
      <c r="BV41" t="inlineStr">
        <is>
          <t>3|2</t>
        </is>
      </c>
      <c r="BW41" t="inlineStr">
        <is>
          <t>|</t>
        </is>
      </c>
      <c r="BX41" t="inlineStr">
        <is>
          <t>Националната централна банка на държава членка [на ЕС], чиято парична единица е еврото.</t>
        </is>
      </c>
      <c r="BY41" t="inlineStr">
        <is>
          <t>národní centrální banka členského státu, jehož měnou je euro</t>
        </is>
      </c>
      <c r="BZ41" t="inlineStr">
        <is>
          <t/>
        </is>
      </c>
      <c r="CA41" t="inlineStr">
        <is>
          <t/>
        </is>
      </c>
      <c r="CB41" t="inlineStr">
        <is>
          <t>στο παρόν εγχειρίδιο, με τον όρο αυτό νοείται κεντρική τράπεζα κράτους-μέλους της ΕΕ το οποίο έχει υιοθετήσει το ενιαίο νόμισμα σύμφωνα με τη Συνθήκη</t>
        </is>
      </c>
      <c r="CC41" t="inlineStr">
        <is>
          <t>national central bank of a Member State whose currency is the euro</t>
        </is>
      </c>
      <c r="CD41" t="inlineStr">
        <is>
          <t/>
        </is>
      </c>
      <c r="CE41" t="inlineStr">
        <is>
          <t/>
        </is>
      </c>
      <c r="CF41" t="inlineStr">
        <is>
          <t/>
        </is>
      </c>
      <c r="CG41" t="inlineStr">
        <is>
          <t>la banque centrale nationale d’un État membre dont la monnaie est l’euro</t>
        </is>
      </c>
      <c r="CH41" t="inlineStr">
        <is>
          <t/>
        </is>
      </c>
      <c r="CI41" t="inlineStr">
        <is>
          <t/>
        </is>
      </c>
      <c r="CJ41" t="inlineStr">
        <is>
          <t>az eurót fizetőeszközként használó tagállam központi bankja</t>
        </is>
      </c>
      <c r="CK41" t="inlineStr">
        <is>
          <t/>
        </is>
      </c>
      <c r="CL41" t="inlineStr">
        <is>
          <t/>
        </is>
      </c>
      <c r="CM41" t="inlineStr">
        <is>
          <t/>
        </is>
      </c>
      <c r="CN41" t="inlineStr">
        <is>
          <t/>
        </is>
      </c>
      <c r="CO41" t="inlineStr">
        <is>
          <t/>
        </is>
      </c>
      <c r="CP41" t="inlineStr">
        <is>
          <t>krajowy bank centralny państwa członkowskiego</t>
        </is>
      </c>
      <c r="CQ41" t="inlineStr">
        <is>
          <t/>
        </is>
      </c>
      <c r="CR41" t="inlineStr">
        <is>
          <t/>
        </is>
      </c>
      <c r="CS41" t="inlineStr">
        <is>
          <t>centrálna banka členského štátu, ktorého menou je euro</t>
        </is>
      </c>
      <c r="CT41" t="inlineStr">
        <is>
          <t>nacionalna centralna banka države članice, katere valuta je euro</t>
        </is>
      </c>
      <c r="CU41" t="inlineStr">
        <is>
          <t/>
        </is>
      </c>
    </row>
    <row r="42">
      <c r="A42" s="1" t="str">
        <f>HYPERLINK("https://iate.europa.eu/entry/result/2146594/all", "2146594")</f>
        <v>2146594</v>
      </c>
      <c r="B42" t="inlineStr">
        <is>
          <t>FINANCE</t>
        </is>
      </c>
      <c r="C42" t="inlineStr">
        <is>
          <t>FINANCE|financing and investment|investment</t>
        </is>
      </c>
      <c r="D42" t="inlineStr">
        <is>
          <t/>
        </is>
      </c>
      <c r="E42" t="inlineStr">
        <is>
          <t/>
        </is>
      </c>
      <c r="F42" t="inlineStr">
        <is>
          <t/>
        </is>
      </c>
      <c r="G42" t="inlineStr">
        <is>
          <t>investiční služby</t>
        </is>
      </c>
      <c r="H42" t="inlineStr">
        <is>
          <t>1</t>
        </is>
      </c>
      <c r="I42" t="inlineStr">
        <is>
          <t/>
        </is>
      </c>
      <c r="J42" t="inlineStr">
        <is>
          <t/>
        </is>
      </c>
      <c r="K42" t="inlineStr">
        <is>
          <t/>
        </is>
      </c>
      <c r="L42" t="inlineStr">
        <is>
          <t/>
        </is>
      </c>
      <c r="M42" t="inlineStr">
        <is>
          <t>Wertpapierdienstleistungsunternehmen</t>
        </is>
      </c>
      <c r="N42" t="inlineStr">
        <is>
          <t>3</t>
        </is>
      </c>
      <c r="O42" t="inlineStr">
        <is>
          <t/>
        </is>
      </c>
      <c r="P42" t="inlineStr">
        <is>
          <t/>
        </is>
      </c>
      <c r="Q42" t="inlineStr">
        <is>
          <t/>
        </is>
      </c>
      <c r="R42" t="inlineStr">
        <is>
          <t/>
        </is>
      </c>
      <c r="S42" t="inlineStr">
        <is>
          <t>investment service|investment services</t>
        </is>
      </c>
      <c r="T42" t="inlineStr">
        <is>
          <t>1|3</t>
        </is>
      </c>
      <c r="U42" t="inlineStr">
        <is>
          <t>|</t>
        </is>
      </c>
      <c r="V42" t="inlineStr">
        <is>
          <t>servicios de inversión</t>
        </is>
      </c>
      <c r="W42" t="inlineStr">
        <is>
          <t>3</t>
        </is>
      </c>
      <c r="X42" t="inlineStr">
        <is>
          <t/>
        </is>
      </c>
      <c r="Y42" t="inlineStr">
        <is>
          <t>investeerimisteenused</t>
        </is>
      </c>
      <c r="Z42" t="inlineStr">
        <is>
          <t>3</t>
        </is>
      </c>
      <c r="AA42" t="inlineStr">
        <is>
          <t/>
        </is>
      </c>
      <c r="AB42" t="inlineStr">
        <is>
          <t/>
        </is>
      </c>
      <c r="AC42" t="inlineStr">
        <is>
          <t/>
        </is>
      </c>
      <c r="AD42" t="inlineStr">
        <is>
          <t/>
        </is>
      </c>
      <c r="AE42" t="inlineStr">
        <is>
          <t>services d’investissement</t>
        </is>
      </c>
      <c r="AF42" t="inlineStr">
        <is>
          <t>3</t>
        </is>
      </c>
      <c r="AG42" t="inlineStr">
        <is>
          <t/>
        </is>
      </c>
      <c r="AH42" t="inlineStr">
        <is>
          <t>seirbhísí infheistíochta</t>
        </is>
      </c>
      <c r="AI42" t="inlineStr">
        <is>
          <t>3</t>
        </is>
      </c>
      <c r="AJ42" t="inlineStr">
        <is>
          <t/>
        </is>
      </c>
      <c r="AK42" t="inlineStr">
        <is>
          <t/>
        </is>
      </c>
      <c r="AL42" t="inlineStr">
        <is>
          <t/>
        </is>
      </c>
      <c r="AM42" t="inlineStr">
        <is>
          <t/>
        </is>
      </c>
      <c r="AN42" t="inlineStr">
        <is>
          <t>befektetési szolgáltatás|befektetési szolgáltatási tevékenység</t>
        </is>
      </c>
      <c r="AO42" t="inlineStr">
        <is>
          <t>3|4</t>
        </is>
      </c>
      <c r="AP42" t="inlineStr">
        <is>
          <t>|preferred</t>
        </is>
      </c>
      <c r="AQ42" t="inlineStr">
        <is>
          <t/>
        </is>
      </c>
      <c r="AR42" t="inlineStr">
        <is>
          <t/>
        </is>
      </c>
      <c r="AS42" t="inlineStr">
        <is>
          <t/>
        </is>
      </c>
      <c r="AT42" t="inlineStr">
        <is>
          <t>investicinės paslaugos</t>
        </is>
      </c>
      <c r="AU42" t="inlineStr">
        <is>
          <t>1</t>
        </is>
      </c>
      <c r="AV42" t="inlineStr">
        <is>
          <t/>
        </is>
      </c>
      <c r="AW42" t="inlineStr">
        <is>
          <t/>
        </is>
      </c>
      <c r="AX42" t="inlineStr">
        <is>
          <t/>
        </is>
      </c>
      <c r="AY42" t="inlineStr">
        <is>
          <t/>
        </is>
      </c>
      <c r="AZ42" t="inlineStr">
        <is>
          <t>servizzi ta’ investiment</t>
        </is>
      </c>
      <c r="BA42" t="inlineStr">
        <is>
          <t>3</t>
        </is>
      </c>
      <c r="BB42" t="inlineStr">
        <is>
          <t/>
        </is>
      </c>
      <c r="BC42" t="inlineStr">
        <is>
          <t/>
        </is>
      </c>
      <c r="BD42" t="inlineStr">
        <is>
          <t/>
        </is>
      </c>
      <c r="BE42" t="inlineStr">
        <is>
          <t/>
        </is>
      </c>
      <c r="BF42" t="inlineStr">
        <is>
          <t>usługi inwestycyjne</t>
        </is>
      </c>
      <c r="BG42" t="inlineStr">
        <is>
          <t>3</t>
        </is>
      </c>
      <c r="BH42" t="inlineStr">
        <is>
          <t/>
        </is>
      </c>
      <c r="BI42" t="inlineStr">
        <is>
          <t>serviços de investimento</t>
        </is>
      </c>
      <c r="BJ42" t="inlineStr">
        <is>
          <t>3</t>
        </is>
      </c>
      <c r="BK42" t="inlineStr">
        <is>
          <t/>
        </is>
      </c>
      <c r="BL42" t="inlineStr">
        <is>
          <t/>
        </is>
      </c>
      <c r="BM42" t="inlineStr">
        <is>
          <t/>
        </is>
      </c>
      <c r="BN42" t="inlineStr">
        <is>
          <t/>
        </is>
      </c>
      <c r="BO42" t="inlineStr">
        <is>
          <t/>
        </is>
      </c>
      <c r="BP42" t="inlineStr">
        <is>
          <t/>
        </is>
      </c>
      <c r="BQ42" t="inlineStr">
        <is>
          <t/>
        </is>
      </c>
      <c r="BR42" t="inlineStr">
        <is>
          <t>investicijske storitve</t>
        </is>
      </c>
      <c r="BS42" t="inlineStr">
        <is>
          <t>3</t>
        </is>
      </c>
      <c r="BT42" t="inlineStr">
        <is>
          <t/>
        </is>
      </c>
      <c r="BU42" t="inlineStr">
        <is>
          <t/>
        </is>
      </c>
      <c r="BV42" t="inlineStr">
        <is>
          <t/>
        </is>
      </c>
      <c r="BW42" t="inlineStr">
        <is>
          <t/>
        </is>
      </c>
      <c r="BX42" t="inlineStr">
        <is>
          <t/>
        </is>
      </c>
      <c r="BY42" t="inlineStr">
        <is>
          <t/>
        </is>
      </c>
      <c r="BZ42" t="inlineStr">
        <is>
          <t/>
        </is>
      </c>
      <c r="CA42" t="inlineStr">
        <is>
          <t/>
        </is>
      </c>
      <c r="CB42" t="inlineStr">
        <is>
          <t/>
        </is>
      </c>
      <c r="CC42" t="inlineStr">
        <is>
          <t/>
        </is>
      </c>
      <c r="CD42" t="inlineStr">
        <is>
          <t/>
        </is>
      </c>
      <c r="CE42" t="inlineStr">
        <is>
          <t/>
        </is>
      </c>
      <c r="CF42" t="inlineStr">
        <is>
          <t/>
        </is>
      </c>
      <c r="CG42" t="inlineStr">
        <is>
          <t/>
        </is>
      </c>
      <c r="CH42" t="inlineStr">
        <is>
          <t/>
        </is>
      </c>
      <c r="CI42" t="inlineStr">
        <is>
          <t/>
        </is>
      </c>
      <c r="CJ42" t="inlineStr">
        <is>
          <t/>
        </is>
      </c>
      <c r="CK42" t="inlineStr">
        <is>
          <t/>
        </is>
      </c>
      <c r="CL42" t="inlineStr">
        <is>
          <t/>
        </is>
      </c>
      <c r="CM42" t="inlineStr">
        <is>
          <t/>
        </is>
      </c>
      <c r="CN42" t="inlineStr">
        <is>
          <t/>
        </is>
      </c>
      <c r="CO42" t="inlineStr">
        <is>
          <t/>
        </is>
      </c>
      <c r="CP42" t="inlineStr">
        <is>
          <t/>
        </is>
      </c>
      <c r="CQ42" t="inlineStr">
        <is>
          <t/>
        </is>
      </c>
      <c r="CR42" t="inlineStr">
        <is>
          <t/>
        </is>
      </c>
      <c r="CS42" t="inlineStr">
        <is>
          <t/>
        </is>
      </c>
      <c r="CT42" t="inlineStr">
        <is>
          <t/>
        </is>
      </c>
      <c r="CU42" t="inlineStr">
        <is>
          <t/>
        </is>
      </c>
    </row>
    <row r="43">
      <c r="A43" s="1" t="str">
        <f>HYPERLINK("https://iate.europa.eu/entry/result/1104200/all", "1104200")</f>
        <v>1104200</v>
      </c>
      <c r="B43" t="inlineStr">
        <is>
          <t>FINANCE</t>
        </is>
      </c>
      <c r="C43" t="inlineStr">
        <is>
          <t>FINANCE|financial institutions and credit|banking</t>
        </is>
      </c>
      <c r="D43" t="inlineStr">
        <is>
          <t>банкови услуги</t>
        </is>
      </c>
      <c r="E43" t="inlineStr">
        <is>
          <t>4</t>
        </is>
      </c>
      <c r="F43" t="inlineStr">
        <is>
          <t/>
        </is>
      </c>
      <c r="G43" t="inlineStr">
        <is>
          <t/>
        </is>
      </c>
      <c r="H43" t="inlineStr">
        <is>
          <t/>
        </is>
      </c>
      <c r="I43" t="inlineStr">
        <is>
          <t/>
        </is>
      </c>
      <c r="J43" t="inlineStr">
        <is>
          <t>bankserviceydelser|banktjenesteydelser</t>
        </is>
      </c>
      <c r="K43" t="inlineStr">
        <is>
          <t>3|3</t>
        </is>
      </c>
      <c r="L43" t="inlineStr">
        <is>
          <t>|</t>
        </is>
      </c>
      <c r="M43" t="inlineStr">
        <is>
          <t>Bankdienstleistungen</t>
        </is>
      </c>
      <c r="N43" t="inlineStr">
        <is>
          <t>3</t>
        </is>
      </c>
      <c r="O43" t="inlineStr">
        <is>
          <t/>
        </is>
      </c>
      <c r="P43" t="inlineStr">
        <is>
          <t>τραπεζικές υπηρεσίες</t>
        </is>
      </c>
      <c r="Q43" t="inlineStr">
        <is>
          <t>3</t>
        </is>
      </c>
      <c r="R43" t="inlineStr">
        <is>
          <t/>
        </is>
      </c>
      <c r="S43" t="inlineStr">
        <is>
          <t>banking services|banking service</t>
        </is>
      </c>
      <c r="T43" t="inlineStr">
        <is>
          <t>3|1</t>
        </is>
      </c>
      <c r="U43" t="inlineStr">
        <is>
          <t>|</t>
        </is>
      </c>
      <c r="V43" t="inlineStr">
        <is>
          <t>servicios bancarios</t>
        </is>
      </c>
      <c r="W43" t="inlineStr">
        <is>
          <t>3</t>
        </is>
      </c>
      <c r="X43" t="inlineStr">
        <is>
          <t/>
        </is>
      </c>
      <c r="Y43" t="inlineStr">
        <is>
          <t>pangandusteenused</t>
        </is>
      </c>
      <c r="Z43" t="inlineStr">
        <is>
          <t>3</t>
        </is>
      </c>
      <c r="AA43" t="inlineStr">
        <is>
          <t/>
        </is>
      </c>
      <c r="AB43" t="inlineStr">
        <is>
          <t/>
        </is>
      </c>
      <c r="AC43" t="inlineStr">
        <is>
          <t/>
        </is>
      </c>
      <c r="AD43" t="inlineStr">
        <is>
          <t/>
        </is>
      </c>
      <c r="AE43" t="inlineStr">
        <is>
          <t>services bancaires</t>
        </is>
      </c>
      <c r="AF43" t="inlineStr">
        <is>
          <t>3</t>
        </is>
      </c>
      <c r="AG43" t="inlineStr">
        <is>
          <t/>
        </is>
      </c>
      <c r="AH43" t="inlineStr">
        <is>
          <t>seirbhísí baincéireachta</t>
        </is>
      </c>
      <c r="AI43" t="inlineStr">
        <is>
          <t>3</t>
        </is>
      </c>
      <c r="AJ43" t="inlineStr">
        <is>
          <t/>
        </is>
      </c>
      <c r="AK43" t="inlineStr">
        <is>
          <t/>
        </is>
      </c>
      <c r="AL43" t="inlineStr">
        <is>
          <t/>
        </is>
      </c>
      <c r="AM43" t="inlineStr">
        <is>
          <t/>
        </is>
      </c>
      <c r="AN43" t="inlineStr">
        <is>
          <t>banki szolgáltatások|bankszolgáltatások</t>
        </is>
      </c>
      <c r="AO43" t="inlineStr">
        <is>
          <t>4|4</t>
        </is>
      </c>
      <c r="AP43" t="inlineStr">
        <is>
          <t>|</t>
        </is>
      </c>
      <c r="AQ43" t="inlineStr">
        <is>
          <t>servizi bancari</t>
        </is>
      </c>
      <c r="AR43" t="inlineStr">
        <is>
          <t>3</t>
        </is>
      </c>
      <c r="AS43" t="inlineStr">
        <is>
          <t/>
        </is>
      </c>
      <c r="AT43" t="inlineStr">
        <is>
          <t>banko paslaugos</t>
        </is>
      </c>
      <c r="AU43" t="inlineStr">
        <is>
          <t>3</t>
        </is>
      </c>
      <c r="AV43" t="inlineStr">
        <is>
          <t/>
        </is>
      </c>
      <c r="AW43" t="inlineStr">
        <is>
          <t/>
        </is>
      </c>
      <c r="AX43" t="inlineStr">
        <is>
          <t/>
        </is>
      </c>
      <c r="AY43" t="inlineStr">
        <is>
          <t/>
        </is>
      </c>
      <c r="AZ43" t="inlineStr">
        <is>
          <t>servizzi bankarji</t>
        </is>
      </c>
      <c r="BA43" t="inlineStr">
        <is>
          <t>3</t>
        </is>
      </c>
      <c r="BB43" t="inlineStr">
        <is>
          <t/>
        </is>
      </c>
      <c r="BC43" t="inlineStr">
        <is>
          <t>bankdiensten</t>
        </is>
      </c>
      <c r="BD43" t="inlineStr">
        <is>
          <t>3</t>
        </is>
      </c>
      <c r="BE43" t="inlineStr">
        <is>
          <t/>
        </is>
      </c>
      <c r="BF43" t="inlineStr">
        <is>
          <t>usługi bankowe</t>
        </is>
      </c>
      <c r="BG43" t="inlineStr">
        <is>
          <t>3</t>
        </is>
      </c>
      <c r="BH43" t="inlineStr">
        <is>
          <t/>
        </is>
      </c>
      <c r="BI43" t="inlineStr">
        <is>
          <t>serviços bancários</t>
        </is>
      </c>
      <c r="BJ43" t="inlineStr">
        <is>
          <t>3</t>
        </is>
      </c>
      <c r="BK43" t="inlineStr">
        <is>
          <t/>
        </is>
      </c>
      <c r="BL43" t="inlineStr">
        <is>
          <t/>
        </is>
      </c>
      <c r="BM43" t="inlineStr">
        <is>
          <t/>
        </is>
      </c>
      <c r="BN43" t="inlineStr">
        <is>
          <t/>
        </is>
      </c>
      <c r="BO43" t="inlineStr">
        <is>
          <t/>
        </is>
      </c>
      <c r="BP43" t="inlineStr">
        <is>
          <t/>
        </is>
      </c>
      <c r="BQ43" t="inlineStr">
        <is>
          <t/>
        </is>
      </c>
      <c r="BR43" t="inlineStr">
        <is>
          <t>bančne storitve</t>
        </is>
      </c>
      <c r="BS43" t="inlineStr">
        <is>
          <t>3</t>
        </is>
      </c>
      <c r="BT43" t="inlineStr">
        <is>
          <t/>
        </is>
      </c>
      <c r="BU43" t="inlineStr">
        <is>
          <t/>
        </is>
      </c>
      <c r="BV43" t="inlineStr">
        <is>
          <t/>
        </is>
      </c>
      <c r="BW43" t="inlineStr">
        <is>
          <t/>
        </is>
      </c>
      <c r="BX43" t="inlineStr">
        <is>
          <t>Услуги, предлагани от банките на клиентите им, основно във връзка с приемането на вложения и предоставянето на заеми, както и с извършването на разплащания.</t>
        </is>
      </c>
      <c r="BY43" t="inlineStr">
        <is>
          <t/>
        </is>
      </c>
      <c r="BZ43" t="inlineStr">
        <is>
          <t/>
        </is>
      </c>
      <c r="CA43" t="inlineStr">
        <is>
          <t/>
        </is>
      </c>
      <c r="CB43" t="inlineStr">
        <is>
          <t/>
        </is>
      </c>
      <c r="CC43" t="inlineStr">
        <is>
          <t>services offered by banks to their customers, including providing loans, facilitating financial transactions, accepting deposits, allowing withdrawals facilitate standing orders and direct debits etc.</t>
        </is>
      </c>
      <c r="CD43" t="inlineStr">
        <is>
          <t/>
        </is>
      </c>
      <c r="CE43" t="inlineStr">
        <is>
          <t/>
        </is>
      </c>
      <c r="CF43" t="inlineStr">
        <is>
          <t/>
        </is>
      </c>
      <c r="CG43" t="inlineStr">
        <is>
          <t/>
        </is>
      </c>
      <c r="CH43" t="inlineStr">
        <is>
          <t/>
        </is>
      </c>
      <c r="CI43" t="inlineStr">
        <is>
          <t/>
        </is>
      </c>
      <c r="CJ43" t="inlineStr">
        <is>
          <t>a bankok által ügyfeleiknek nyújtott szolgáltatások, úgymint hitelnyújtás, pénzügyi tranzakciók biztosítása, betételfogadás stb.</t>
        </is>
      </c>
      <c r="CK43" t="inlineStr">
        <is>
          <t/>
        </is>
      </c>
      <c r="CL43" t="inlineStr">
        <is>
          <t/>
        </is>
      </c>
      <c r="CM43" t="inlineStr">
        <is>
          <t/>
        </is>
      </c>
      <c r="CN43" t="inlineStr">
        <is>
          <t>servizzi offruti mill-banek lill-klijenti tagħhom, inkluż provdiment ta’ selfiet, faċilitar ta’ tranżazzjonijiet finanzjarji, aċċettazzjoni ta’ depożiti u jkunu possibbli prelevamenti, faċilitar ta’ ordnijiet permanenti u debiti diretti</t>
        </is>
      </c>
      <c r="CO43" t="inlineStr">
        <is>
          <t/>
        </is>
      </c>
      <c r="CP43" t="inlineStr">
        <is>
          <t>usługi oferowane klientom przez banki, takie jak udzielanie kredytów i pożyczek, przyjmowanie depozytów, wydawanie kart płatniczych itp</t>
        </is>
      </c>
      <c r="CQ43" t="inlineStr">
        <is>
          <t/>
        </is>
      </c>
      <c r="CR43" t="inlineStr">
        <is>
          <t/>
        </is>
      </c>
      <c r="CS43" t="inlineStr">
        <is>
          <t/>
        </is>
      </c>
      <c r="CT43" t="inlineStr">
        <is>
          <t>sprejemanje depozitov od javnosti ter dajanje kreditov za svoj račun</t>
        </is>
      </c>
      <c r="CU43" t="inlineStr">
        <is>
          <t/>
        </is>
      </c>
    </row>
    <row r="44">
      <c r="A44" s="1" t="str">
        <f>HYPERLINK("https://iate.europa.eu/entry/result/831594/all", "831594")</f>
        <v>831594</v>
      </c>
      <c r="B44" t="inlineStr">
        <is>
          <t>FINANCE;ECONOMICS</t>
        </is>
      </c>
      <c r="C44" t="inlineStr">
        <is>
          <t>FINANCE|financial institutions and credit;ECONOMICS;FINANCE|monetary relations;FINANCE|monetary economics;FINANCE</t>
        </is>
      </c>
      <c r="D44" t="inlineStr">
        <is>
          <t>парична политика</t>
        </is>
      </c>
      <c r="E44" t="inlineStr">
        <is>
          <t>4</t>
        </is>
      </c>
      <c r="F44" t="inlineStr">
        <is>
          <t/>
        </is>
      </c>
      <c r="G44" t="inlineStr">
        <is>
          <t>měnová politika</t>
        </is>
      </c>
      <c r="H44" t="inlineStr">
        <is>
          <t>3</t>
        </is>
      </c>
      <c r="I44" t="inlineStr">
        <is>
          <t/>
        </is>
      </c>
      <c r="J44" t="inlineStr">
        <is>
          <t>penge- og valutapolitik|monetær politik|pengepolitik|valutapolitik</t>
        </is>
      </c>
      <c r="K44" t="inlineStr">
        <is>
          <t>4|4|4|4</t>
        </is>
      </c>
      <c r="L44" t="inlineStr">
        <is>
          <t>|||</t>
        </is>
      </c>
      <c r="M44" t="inlineStr">
        <is>
          <t>Währungspolitik|Geldpolitik|Geld- und Währungspolitik</t>
        </is>
      </c>
      <c r="N44" t="inlineStr">
        <is>
          <t>3|3|3</t>
        </is>
      </c>
      <c r="O44" t="inlineStr">
        <is>
          <t>||</t>
        </is>
      </c>
      <c r="P44" t="inlineStr">
        <is>
          <t>νομισματική πολιτική</t>
        </is>
      </c>
      <c r="Q44" t="inlineStr">
        <is>
          <t>3</t>
        </is>
      </c>
      <c r="R44" t="inlineStr">
        <is>
          <t/>
        </is>
      </c>
      <c r="S44" t="inlineStr">
        <is>
          <t>monetary policy</t>
        </is>
      </c>
      <c r="T44" t="inlineStr">
        <is>
          <t>3</t>
        </is>
      </c>
      <c r="U44" t="inlineStr">
        <is>
          <t/>
        </is>
      </c>
      <c r="V44" t="inlineStr">
        <is>
          <t>política monetaria</t>
        </is>
      </c>
      <c r="W44" t="inlineStr">
        <is>
          <t>3</t>
        </is>
      </c>
      <c r="X44" t="inlineStr">
        <is>
          <t/>
        </is>
      </c>
      <c r="Y44" t="inlineStr">
        <is>
          <t>rahapoliitika</t>
        </is>
      </c>
      <c r="Z44" t="inlineStr">
        <is>
          <t>3</t>
        </is>
      </c>
      <c r="AA44" t="inlineStr">
        <is>
          <t/>
        </is>
      </c>
      <c r="AB44" t="inlineStr">
        <is>
          <t>rahapolitiikka</t>
        </is>
      </c>
      <c r="AC44" t="inlineStr">
        <is>
          <t>3</t>
        </is>
      </c>
      <c r="AD44" t="inlineStr">
        <is>
          <t/>
        </is>
      </c>
      <c r="AE44" t="inlineStr">
        <is>
          <t>politique monétaire</t>
        </is>
      </c>
      <c r="AF44" t="inlineStr">
        <is>
          <t>3</t>
        </is>
      </c>
      <c r="AG44" t="inlineStr">
        <is>
          <t/>
        </is>
      </c>
      <c r="AH44" t="inlineStr">
        <is>
          <t>beartas airgeadaíochta</t>
        </is>
      </c>
      <c r="AI44" t="inlineStr">
        <is>
          <t>3</t>
        </is>
      </c>
      <c r="AJ44" t="inlineStr">
        <is>
          <t/>
        </is>
      </c>
      <c r="AK44" t="inlineStr">
        <is>
          <t>monetarna politika</t>
        </is>
      </c>
      <c r="AL44" t="inlineStr">
        <is>
          <t>3</t>
        </is>
      </c>
      <c r="AM44" t="inlineStr">
        <is>
          <t/>
        </is>
      </c>
      <c r="AN44" t="inlineStr">
        <is>
          <t>monetáris politika</t>
        </is>
      </c>
      <c r="AO44" t="inlineStr">
        <is>
          <t>4</t>
        </is>
      </c>
      <c r="AP44" t="inlineStr">
        <is>
          <t/>
        </is>
      </c>
      <c r="AQ44" t="inlineStr">
        <is>
          <t>politica monetaria</t>
        </is>
      </c>
      <c r="AR44" t="inlineStr">
        <is>
          <t>3</t>
        </is>
      </c>
      <c r="AS44" t="inlineStr">
        <is>
          <t/>
        </is>
      </c>
      <c r="AT44" t="inlineStr">
        <is>
          <t>pinigų politika</t>
        </is>
      </c>
      <c r="AU44" t="inlineStr">
        <is>
          <t>3</t>
        </is>
      </c>
      <c r="AV44" t="inlineStr">
        <is>
          <t/>
        </is>
      </c>
      <c r="AW44" t="inlineStr">
        <is>
          <t>monetārā politika</t>
        </is>
      </c>
      <c r="AX44" t="inlineStr">
        <is>
          <t>4</t>
        </is>
      </c>
      <c r="AY44" t="inlineStr">
        <is>
          <t/>
        </is>
      </c>
      <c r="AZ44" t="inlineStr">
        <is>
          <t>politika monetarja</t>
        </is>
      </c>
      <c r="BA44" t="inlineStr">
        <is>
          <t>3</t>
        </is>
      </c>
      <c r="BB44" t="inlineStr">
        <is>
          <t/>
        </is>
      </c>
      <c r="BC44" t="inlineStr">
        <is>
          <t>monetaire politiek|monetair beleid</t>
        </is>
      </c>
      <c r="BD44" t="inlineStr">
        <is>
          <t>3|3</t>
        </is>
      </c>
      <c r="BE44" t="inlineStr">
        <is>
          <t>|</t>
        </is>
      </c>
      <c r="BF44" t="inlineStr">
        <is>
          <t>polityka monetarna|polityka pieniężna</t>
        </is>
      </c>
      <c r="BG44" t="inlineStr">
        <is>
          <t>3|3</t>
        </is>
      </c>
      <c r="BH44" t="inlineStr">
        <is>
          <t>|</t>
        </is>
      </c>
      <c r="BI44" t="inlineStr">
        <is>
          <t>política monetária</t>
        </is>
      </c>
      <c r="BJ44" t="inlineStr">
        <is>
          <t>3</t>
        </is>
      </c>
      <c r="BK44" t="inlineStr">
        <is>
          <t/>
        </is>
      </c>
      <c r="BL44" t="inlineStr">
        <is>
          <t>politică monetară</t>
        </is>
      </c>
      <c r="BM44" t="inlineStr">
        <is>
          <t>4</t>
        </is>
      </c>
      <c r="BN44" t="inlineStr">
        <is>
          <t/>
        </is>
      </c>
      <c r="BO44" t="inlineStr">
        <is>
          <t>menová politika</t>
        </is>
      </c>
      <c r="BP44" t="inlineStr">
        <is>
          <t>3</t>
        </is>
      </c>
      <c r="BQ44" t="inlineStr">
        <is>
          <t/>
        </is>
      </c>
      <c r="BR44" t="inlineStr">
        <is>
          <t>denarna politika|monetarna politika</t>
        </is>
      </c>
      <c r="BS44" t="inlineStr">
        <is>
          <t>3|3</t>
        </is>
      </c>
      <c r="BT44" t="inlineStr">
        <is>
          <t>|</t>
        </is>
      </c>
      <c r="BU44" t="inlineStr">
        <is>
          <t>monetär politik|penningpolitik</t>
        </is>
      </c>
      <c r="BV44" t="inlineStr">
        <is>
          <t>3|3</t>
        </is>
      </c>
      <c r="BW44" t="inlineStr">
        <is>
          <t>|</t>
        </is>
      </c>
      <c r="BX44" t="inlineStr">
        <is>
          <t>Средство за макроикономическо регулиране, чрез което правителството и централната банка на държавата контролират предлагането, наличността и стойността на парите, както и лихвения процент.</t>
        </is>
      </c>
      <c r="BY44" t="inlineStr">
        <is>
          <t/>
        </is>
      </c>
      <c r="BZ44" t="inlineStr">
        <is>
          <t>"Monetær politik er en fælles betegnelse for pengepolitik og valutapolitik." 
&lt;br&gt;"Monetær politik er kombinationen af valutapolitik og pengepolitik." 
&lt;br&gt;"Politique monétaire: actions délibérées des autorités monétaires ... sur la masse monétaire et les actifs financiers en vue de la régulation de l'économie à court et à moyen terme. Elle comprend la politique de crédit et la politique de change."</t>
        </is>
      </c>
      <c r="CA44" t="inlineStr">
        <is>
          <t>Währungspolitik: Oberbegriff, der sowohl Geldpolitik, als auch Wechselkurspolitik (namentl. Devisengeschäfte, Währungsreserven, vgl. Art.105 EGV) abdeckt; Geldpolitik: Maßnahmen der Träger der Geldpol. (Notenbank, Regierung), um die allg. Ziele der Wirtschaftspolitik (Preisniveaustabilität, Vollbeschäftigung, angemessenes Wirtschaftswachstum, Zahlungsbilanzgleichgewicht) zu realisieren; Geldpolitik versucht, Geldnachfrage und -angebot durch Veränderung der Geldmenge, des Geldpreises (Zinsen) und der Liquidität zu beeinflussen; Soweit diese Maßnahmen mit Rücksicht auf den Außenwert der Währung getroffen werden, ist dies "Währungspolitik".</t>
        </is>
      </c>
      <c r="CB44" t="inlineStr">
        <is>
          <t/>
        </is>
      </c>
      <c r="CC44" t="inlineStr">
        <is>
          <t>action undertaken by a central bank using the instruments at its disposal in order to achieve its objectives (e.g. maintaining price stability)</t>
        </is>
      </c>
      <c r="CD44" t="inlineStr">
        <is>
          <t>&lt;p&gt;Conjunto de actuaciones de los bancos centrales dirigidas a controlar los tipos de interés y la cantidad de dinero, con la finalidad de influir en las condiciones financieras de una economía y alcanzar determinados objetivos.&lt;/p&gt;Plan de actuación del gobierno sobre la cantidad de dinero existente en el sistema y sobre los tipos de interés. Es una combinación de política de precios &lt;a href="/entry/result/1103866/all" id="ENTRY_TO_ENTRY_CONVERTER" target="_blank"&gt;IATE:1103866&lt;/a&gt; , para regular los tipos, y de cantidades, para fijar la masa monetaria &lt;a href="/entry/result/1104558/all" id="ENTRY_TO_ENTRY_CONVERTER" target="_blank"&gt;IATE:1104558&lt;/a&gt; . 
&lt;br&gt;Los mecanismos más utilizados son la tasa de redescuento &lt;a href="/entry/result/1104023/all" id="ENTRY_TO_ENTRY_CONVERTER" target="_blank"&gt;IATE:1104023&lt;/a&gt; , los coeficientes, las operaciones de compraventa de activos monetarios &lt;a href="/entry/result/894169/all" id="ENTRY_TO_ENTRY_CONVERTER" target="_blank"&gt;IATE:894169&lt;/a&gt; en el mercado abierto &lt;a href="/entry/result/1718401/all" id="ENTRY_TO_ENTRY_CONVERTER" target="_blank"&gt;IATE:1718401&lt;/a&gt; , y la fijación de tipos de interés.</t>
        </is>
      </c>
      <c r="CE44" t="inlineStr">
        <is>
          <t>keskpanga tegevus, mille eesmärk on raha stabiilsuse tagamine, raha stabiilsusena käsitletakse enamasti hinnataseme stabiilsust ja inflatsioonimäära kontrollitavust</t>
        </is>
      </c>
      <c r="CF44" t="inlineStr">
        <is>
          <t>"Keskuspankin toimenpiteet, joilla vaikutetaan mm. liikkeessä olevan rahan määrään ja korkoihin."</t>
        </is>
      </c>
      <c r="CG44" t="inlineStr">
        <is>
          <t>actions délibérées des autorités monétaires (Banque centrale, Trésor public) sur la masse monétaire et les actifs financiers en vue de la régulation de l'économie à court et à moyen terme</t>
        </is>
      </c>
      <c r="CH44" t="inlineStr">
        <is>
          <t/>
        </is>
      </c>
      <c r="CI44" t="inlineStr">
        <is>
          <t/>
        </is>
      </c>
      <c r="CJ44" t="inlineStr">
        <is>
          <t>a központi bank által irányított azon folyamat, amelynek révén a bank a pénzkínálat, a pénzmennyiség és a kamatlábak befolyásolásával kitűzött gazdasági célokat valósít meg</t>
        </is>
      </c>
      <c r="CK44" t="inlineStr">
        <is>
          <t>politica attuata da una banca centrale che consiste nel provvedere alla disponibilità di moneta e nel regolare i tassi di interesse, al fine di perseguire l’obiettivo della stabilità dei prezzi e della crescita economica</t>
        </is>
      </c>
      <c r="CL44" t="inlineStr">
        <is>
          <t>bendrosios makroekonomikos politikos priemonė, kontroliuojama pinigų sistemos įstaigų, kuriomis siekiama įgyvendinti ekonominius vyriausybės tikslus, darant įtaką pinigų kiekiui ir palūkanų normai (kartu ir kreditui)</t>
        </is>
      </c>
      <c r="CM44" t="inlineStr">
        <is>
          <t>centrālās bankas veiktie pasākumi, kurus izmanto, lai ietekmētu tautsaimniecību ar apgrozībā esošās naudas apjomu</t>
        </is>
      </c>
      <c r="CN44" t="inlineStr">
        <is>
          <t>il-kontroll tal-provvista ta’ flus fl-ekonomija, permezz tal-alterazzjoni tar-rata bażi tal-imgħax li jkollha effett fuq ir-rati l-oħra tal-imgħax fl-ekonomija</t>
        </is>
      </c>
      <c r="CO44" t="inlineStr">
        <is>
          <t>"deel van de economische politiek dat ervoor moet zorgen dat de geldhoeveelheid zich in het juiste tempo ontwikkelt"</t>
        </is>
      </c>
      <c r="CP44" t="inlineStr">
        <is>
          <t>część polityki gospodarczej 
&lt;sup&gt;1&lt;/sup&gt; której podstawowym celem jest zapewnienie odpowiedniej ilości pieniędzy na rynku, tak by gospodarka bez przeszkód się rozwijała, a ceny były stabilne 
&lt;p&gt;&lt;sup&gt;1&lt;/sup&gt; polityka gospodarcza &lt;a href="/entry/result/1103832&lt;&gt;&lt;&gt;&lt;&gt;&lt;/all" id="ENTRY_TO_ENTRY_CONVERTER" target="_blank"&gt;IATE:1103832&amp;lt;&amp;gt;&amp;lt;&amp;gt;&amp;lt;&amp;gt;&amp;lt;&lt;/a&gt;&amp;gt;&lt;/p&gt;</t>
        </is>
      </c>
      <c r="CQ44" t="inlineStr">
        <is>
          <t>Atuação de autoridades monetárias sobre a quantidade de moeda em circulação, de crédito e das taxas de juros controlando a liquidez global do sistema económico.</t>
        </is>
      </c>
      <c r="CR44" t="inlineStr">
        <is>
          <t>o componentă de bază a politicii economice, prin intermediul ei băncile centrale acționând asupra cererii și ofertei de monedă din economie</t>
        </is>
      </c>
      <c r="CS44" t="inlineStr">
        <is>
          <t>súbor nástrojov, ktorými centrálna banka ovplyvňuje úroveň ekonomickej aktivity a ceny prostredníctvom zmien objemu peňazí v obehu a ceny peňazí</t>
        </is>
      </c>
      <c r="CT44" t="inlineStr">
        <is>
          <t>1. Politika, s katero osrednja banka ali neposredno država ureja količino denarja v obtoku. 
&lt;br&gt;2. Namen monetarne politike je uravnavati količino denarja, ki je na voljo v gospodarstvu.</t>
        </is>
      </c>
      <c r="CU44" t="inlineStr">
        <is>
          <t>de ekonomisk-politiska åtgärder som påverkar penningmängd, kreditgivning och räntenivå i ett land</t>
        </is>
      </c>
    </row>
    <row r="45">
      <c r="A45" s="1" t="str">
        <f>HYPERLINK("https://iate.europa.eu/entry/result/892277/all", "892277")</f>
        <v>892277</v>
      </c>
      <c r="B45" t="inlineStr">
        <is>
          <t>FINANCE;ECONOMICS</t>
        </is>
      </c>
      <c r="C45" t="inlineStr">
        <is>
          <t>FINANCE|financial institutions and credit;ECONOMICS;FINANCE|free movement of capital|financial market</t>
        </is>
      </c>
      <c r="D45" t="inlineStr">
        <is>
          <t>система за сетълмент на ценни книжа</t>
        </is>
      </c>
      <c r="E45" t="inlineStr">
        <is>
          <t>3</t>
        </is>
      </c>
      <c r="F45" t="inlineStr">
        <is>
          <t/>
        </is>
      </c>
      <c r="G45" t="inlineStr">
        <is>
          <t>systém vypořádání obchodů s cennými papíry</t>
        </is>
      </c>
      <c r="H45" t="inlineStr">
        <is>
          <t>3</t>
        </is>
      </c>
      <c r="I45" t="inlineStr">
        <is>
          <t/>
        </is>
      </c>
      <c r="J45" t="inlineStr">
        <is>
          <t>værdipapirafviklingssystem|afviklingssystem for værdipapirer</t>
        </is>
      </c>
      <c r="K45" t="inlineStr">
        <is>
          <t>3|3</t>
        </is>
      </c>
      <c r="L45" t="inlineStr">
        <is>
          <t>|</t>
        </is>
      </c>
      <c r="M45" t="inlineStr">
        <is>
          <t>Wertpapierabwicklungssystem|Wertpapierliefer- und -abrechnungssystem</t>
        </is>
      </c>
      <c r="N45" t="inlineStr">
        <is>
          <t>3|3</t>
        </is>
      </c>
      <c r="O45" t="inlineStr">
        <is>
          <t>|</t>
        </is>
      </c>
      <c r="P45" t="inlineStr">
        <is>
          <t>σύστημα διακανονισμού αξιογράφων|σύστημα διακανονισμού αξιών|σύστημα διακανονισμού τίτλων</t>
        </is>
      </c>
      <c r="Q45" t="inlineStr">
        <is>
          <t>4|3|3</t>
        </is>
      </c>
      <c r="R45" t="inlineStr">
        <is>
          <t>||</t>
        </is>
      </c>
      <c r="S45" t="inlineStr">
        <is>
          <t>SSS|securities settlement system</t>
        </is>
      </c>
      <c r="T45" t="inlineStr">
        <is>
          <t>3|3</t>
        </is>
      </c>
      <c r="U45" t="inlineStr">
        <is>
          <t>|</t>
        </is>
      </c>
      <c r="V45" t="inlineStr">
        <is>
          <t>sistema de liquidación de valores</t>
        </is>
      </c>
      <c r="W45" t="inlineStr">
        <is>
          <t>3</t>
        </is>
      </c>
      <c r="X45" t="inlineStr">
        <is>
          <t/>
        </is>
      </c>
      <c r="Y45" t="inlineStr">
        <is>
          <t>väärtpaberiarveldussüsteem</t>
        </is>
      </c>
      <c r="Z45" t="inlineStr">
        <is>
          <t>3</t>
        </is>
      </c>
      <c r="AA45" t="inlineStr">
        <is>
          <t/>
        </is>
      </c>
      <c r="AB45" t="inlineStr">
        <is>
          <t>arvopapereiden selvitysjärjestelmä|arvopaperikaupan selvitysjärjestelmä</t>
        </is>
      </c>
      <c r="AC45" t="inlineStr">
        <is>
          <t>3|3</t>
        </is>
      </c>
      <c r="AD45" t="inlineStr">
        <is>
          <t>|</t>
        </is>
      </c>
      <c r="AE45" t="inlineStr">
        <is>
          <t>système de règlement-livraison|système de règlement des opérations sur titres|SRT|système de règlement de titres</t>
        </is>
      </c>
      <c r="AF45" t="inlineStr">
        <is>
          <t>3|2|3|3</t>
        </is>
      </c>
      <c r="AG45" t="inlineStr">
        <is>
          <t>|||</t>
        </is>
      </c>
      <c r="AH45" t="inlineStr">
        <is>
          <t>córas socraíochta urrús</t>
        </is>
      </c>
      <c r="AI45" t="inlineStr">
        <is>
          <t>3</t>
        </is>
      </c>
      <c r="AJ45" t="inlineStr">
        <is>
          <t/>
        </is>
      </c>
      <c r="AK45" t="inlineStr">
        <is>
          <t>sustav namire vrijednosnih papira</t>
        </is>
      </c>
      <c r="AL45" t="inlineStr">
        <is>
          <t>3</t>
        </is>
      </c>
      <c r="AM45" t="inlineStr">
        <is>
          <t/>
        </is>
      </c>
      <c r="AN45" t="inlineStr">
        <is>
          <t>SSS|értékpapír-elszámolási rendszer|értékpapír-kiegyenlítési rendszer</t>
        </is>
      </c>
      <c r="AO45" t="inlineStr">
        <is>
          <t>4|4|4</t>
        </is>
      </c>
      <c r="AP45" t="inlineStr">
        <is>
          <t>||preferred</t>
        </is>
      </c>
      <c r="AQ45" t="inlineStr">
        <is>
          <t>sistema di regolamento dei titoli</t>
        </is>
      </c>
      <c r="AR45" t="inlineStr">
        <is>
          <t>3</t>
        </is>
      </c>
      <c r="AS45" t="inlineStr">
        <is>
          <t/>
        </is>
      </c>
      <c r="AT45" t="inlineStr">
        <is>
          <t>VPAS|vertybinių popierių atsiskaitymo sistema</t>
        </is>
      </c>
      <c r="AU45" t="inlineStr">
        <is>
          <t>3|3</t>
        </is>
      </c>
      <c r="AV45" t="inlineStr">
        <is>
          <t>|</t>
        </is>
      </c>
      <c r="AW45" t="inlineStr">
        <is>
          <t>vērtspapīru norēķinu sistēma|VNS</t>
        </is>
      </c>
      <c r="AX45" t="inlineStr">
        <is>
          <t>3|3</t>
        </is>
      </c>
      <c r="AY45" t="inlineStr">
        <is>
          <t>|</t>
        </is>
      </c>
      <c r="AZ45" t="inlineStr">
        <is>
          <t>SSS|sistema ta’ saldu tat-titoli</t>
        </is>
      </c>
      <c r="BA45" t="inlineStr">
        <is>
          <t>3|3</t>
        </is>
      </c>
      <c r="BB45" t="inlineStr">
        <is>
          <t>|</t>
        </is>
      </c>
      <c r="BC45" t="inlineStr">
        <is>
          <t>afwikkelingssysteem voor effectentransacties|effectentransactiesysteem|effectenafwikkelingssysteem|effecten-vereveningssysteem</t>
        </is>
      </c>
      <c r="BD45" t="inlineStr">
        <is>
          <t>3|3|3|2</t>
        </is>
      </c>
      <c r="BE45" t="inlineStr">
        <is>
          <t>|||</t>
        </is>
      </c>
      <c r="BF45" t="inlineStr">
        <is>
          <t>system rozrachunku papierów wartościowych</t>
        </is>
      </c>
      <c r="BG45" t="inlineStr">
        <is>
          <t>3</t>
        </is>
      </c>
      <c r="BH45" t="inlineStr">
        <is>
          <t/>
        </is>
      </c>
      <c r="BI45" t="inlineStr">
        <is>
          <t>sistema de liquidação de títulos|SLT|sistema de liquidação de valores mobiliários</t>
        </is>
      </c>
      <c r="BJ45" t="inlineStr">
        <is>
          <t>3|3|3</t>
        </is>
      </c>
      <c r="BK45" t="inlineStr">
        <is>
          <t>||</t>
        </is>
      </c>
      <c r="BL45" t="inlineStr">
        <is>
          <t>sistem de decontare a titlurilor de valoare|sistem de decontare a operațiunilor cu instrumente financiare</t>
        </is>
      </c>
      <c r="BM45" t="inlineStr">
        <is>
          <t>3|3</t>
        </is>
      </c>
      <c r="BN45" t="inlineStr">
        <is>
          <t>|</t>
        </is>
      </c>
      <c r="BO45" t="inlineStr">
        <is>
          <t>systém vyrovnania obchodov s cennými papiermi|systém vyrovnania transakcií s cennými papiermi</t>
        </is>
      </c>
      <c r="BP45" t="inlineStr">
        <is>
          <t>2|3</t>
        </is>
      </c>
      <c r="BQ45" t="inlineStr">
        <is>
          <t>|preferred</t>
        </is>
      </c>
      <c r="BR45" t="inlineStr">
        <is>
          <t>sistem poravnave vrednostnih papirjev</t>
        </is>
      </c>
      <c r="BS45" t="inlineStr">
        <is>
          <t>3</t>
        </is>
      </c>
      <c r="BT45" t="inlineStr">
        <is>
          <t/>
        </is>
      </c>
      <c r="BU45" t="inlineStr">
        <is>
          <t>avvecklingssystem för värdepapper|värdepappersavvecklingssystem</t>
        </is>
      </c>
      <c r="BV45" t="inlineStr">
        <is>
          <t>3|3</t>
        </is>
      </c>
      <c r="BW45" t="inlineStr">
        <is>
          <t>|</t>
        </is>
      </c>
      <c r="BX45" t="inlineStr">
        <is>
          <t>Система, която позволява държането и прехвърлянето на ценни книжа или други финансови активи безплатно или срещу заплащане.</t>
        </is>
      </c>
      <c r="BY45" t="inlineStr">
        <is>
          <t>systém, který umožňuje držení a převod cenných papírů nebo jiných finančních aktiv, a to buď bezplatně, nebo proti zaplacení (dodání proti zaplacení)</t>
        </is>
      </c>
      <c r="BZ45" t="inlineStr">
        <is>
          <t>"Værdipapirafviklingssystem: Et system, hvor værdipapirer kan opbevares el. overføres uden betaling, mod betaling (delivery versus payment) el. mod et andet aktiv (delivery versus delivery). Systemet omfatter alle institutionelle og tekniske rammer for afvikling af værdipapirhandler og opbevaring af værdipapirer og kan være baseret på realtidsbruttoafvikling, bruttoafvikling el. nettoafvikling. Et afviklingssystem giver mulighed for beregning (clearing) af deltagernes forpligtelser."</t>
        </is>
      </c>
      <c r="CA45" t="inlineStr">
        <is>
          <t>System, das die Verwahrung und Übertragung von Wertpapieren oder anderen Finanzinstrumenten entweder ohne Gegenwertverrechnung oder gegen Zahlung (Lieferung gegen Zahlung) ermöglicht</t>
        </is>
      </c>
      <c r="CB45" t="inlineStr">
        <is>
          <t>Ως «σύστημα διακανονισμού αξιογράφων» νοείται ένα σύστημα κατά την έννοια του άρθρου 2 στοιχείο α) πρώτη, δεύτερη και τρίτη περίπτωση της οδηγίας 98/26/ΕΚ, το οποίο δεν τελεί υπό τη διαχείριση κεντρικού αντισυμβαλλόμενου και η δραστηριότητα του οποίου συνίσταται στην εκτέλεση εντολών μεταβίβασης.</t>
        </is>
      </c>
      <c r="CC45" t="inlineStr">
        <is>
          <t>a system which permits the holding and transfer of securities or other financial assets, either free of payment (FOP) or against payment (delivery versus payment)</t>
        </is>
      </c>
      <c r="CD45" t="inlineStr">
        <is>
          <t>Sistema que permite la transferencia de valores, tanto libre de pago como contra pago.</t>
        </is>
      </c>
      <c r="CE45" t="inlineStr">
        <is>
          <t>süsteem, mille abil saab väärtpabereid või muid finantsvarasid hoida ja üle kanda kas tasuta või makse vastu (loovutamine makse vastu)</t>
        </is>
      </c>
      <c r="CF45" t="inlineStr">
        <is>
          <t>"Menettely, joka mahdollistaa arvopaperien tai muiden saamistodisteiden säilytyksen ja siirron joko vastikkeettomasti ( 
&lt;i&gt;free of payment, FOP&lt;/i&gt;) tai toimitus maksua vastaan -periaatteella ( 
&lt;i&gt;delivery versus payment&lt;/i&gt;, ks. &lt;a href="/entry/result/892197/all" id="ENTRY_TO_ENTRY_CONVERTER" target="_blank"&gt;IATE:892197&lt;/a&gt; )."</t>
        </is>
      </c>
      <c r="CG45" t="inlineStr">
        <is>
          <t>ensemble complet de dispositions institutionnelles permettant la confirmation, l’échange et le règlement de transactions sur titres et la garde de titres</t>
        </is>
      </c>
      <c r="CH45" t="inlineStr">
        <is>
          <t/>
        </is>
      </c>
      <c r="CI45" t="inlineStr">
        <is>
          <t>formalni sporazum između triju ili više sudionika, ne računajući mogućeg posrednika za namiru, moguću glavnu stranku, moguću klirinšku kuću ili mogućeg neizravnog sudionika, sa zajedničkim pravilima i standardiziranim sporazumima o izvršavanju naloga za prijenos između sudionika</t>
        </is>
      </c>
      <c r="CJ45" t="inlineStr">
        <is>
          <t>olyan rendszer, amely lehetővé teszi értékpapírok vagy más pénzügyi eszközök tartását és átruházását fizetés nélkül (free of payment – FOP) vagy fizetéssel (szállítás fizetés ellenében)</t>
        </is>
      </c>
      <c r="CK45" t="inlineStr">
        <is>
          <t>sistema di regolamento dei titoli che consente di detenere e trasferire titoli o altre attività finanziarie, senza preventivo pagamento oppure soltanto a pagamento avvenuto</t>
        </is>
      </c>
      <c r="CL45" t="inlineStr">
        <is>
          <t>trijų arba daugiau sistemos dalyvių, neskaitant sistemos operatoriaus, atsiskaitymų tarpininko, pagrindinės sutarties šalies, tarpuskaitos namų arba netiesioginio sistemos dalyvio, susitarimu veikianti sistema, tvarkoma pagal bendras taisykles ir standartizuotą procedūrą tarpuskaitai (nesvarbu, ar vykdoma per pagrindinę sutarties šalį, ar ne) arba vertybinių popierių pervedimo nurodymams tarp sistemos dalyvių vykdyti</t>
        </is>
      </c>
      <c r="CM45" t="inlineStr">
        <is>
          <t>sistēma, kas ļauj turēt un pārvest vērtspapīrus vai citus finanšu aktīvus bez samaksas vai pret samaksu</t>
        </is>
      </c>
      <c r="CN45" t="inlineStr">
        <is>
          <t>sistema li tippermetti li jinżammu jew li jiġu trasferiti titoli jew assi finanzjarji oħrajn, mingħajr ħlas jew bi ħlas</t>
        </is>
      </c>
      <c r="CO45" t="inlineStr">
        <is>
          <t>een formele overeenkomst tussen drie of meer deelnemers, in voorkomend geval, een afwikkelende instantie, een centrale tegenpartij, een clearinghouse of een indirecte deelnemer niet meegerekend, met gemeenschappelijke regels en standaardprocedures voor het uitvoeren van overboekingsopdrachten tussen de deelnemers</t>
        </is>
      </c>
      <c r="CP45" t="inlineStr">
        <is>
          <t>System, który pozwala na utrzymywanie i przekazywanie papierów wartościowych lub innych aktywów finansowych zarówno nieodpłatnie (FOP) lub za zapłatą (DVP – dostawa za płatność).</t>
        </is>
      </c>
      <c r="CQ45" t="inlineStr">
        <is>
          <t>Acordo formal entre três ou mais participantes, que pode envolver um agente de liquidação, uma contraparte central, uma câmara de compensação ou um participante indireto, com regras comuns e procedimentos padronizados para a compensação ou execução de ordens de transferência entre os participantes.</t>
        </is>
      </c>
      <c r="CR45" t="inlineStr">
        <is>
          <t>Un sistem de decontare a operațiunilor cu instrumente financiare ("securities settlement system" sau SSS) reprezintă un sistem care permite transferul de instrumente financiare fără plată ("free of payment", "free delivery", sau FoP), spre exemplu în cazul executării garanțiilor, sau contraplată ("delivery versus payment", sau DvP).</t>
        </is>
      </c>
      <c r="CS45" t="inlineStr">
        <is>
          <t>systém, ktorý umožňuje správu a prevody cenných papierov alebo iných finančných aktív, a to buď bez platby, alebo oproti zaplateniu (dodanie proti platbe)</t>
        </is>
      </c>
      <c r="CT45" t="inlineStr">
        <is>
          <t>sistem, ki dovoljuje imetje in prenos vrednostnih papirjev ali drugega finančnega premoženja, bodisi brez plačila (free of payment, FOP) ali proti plačilu (dostava proti plačilu)</t>
        </is>
      </c>
      <c r="CU45" t="inlineStr">
        <is>
          <t>Ett system som möjliggör förvar och överföring av värdepapper eller andra finansiella tillgångar oavsett om betalning erhållits (free of payment, FOP) eller enligt principen leverans mot betalning (delivery versus payment, DVP).</t>
        </is>
      </c>
    </row>
    <row r="46">
      <c r="A46" s="1" t="str">
        <f>HYPERLINK("https://iate.europa.eu/entry/result/3552000/all", "3552000")</f>
        <v>3552000</v>
      </c>
      <c r="B46" t="inlineStr">
        <is>
          <t>FINANCE</t>
        </is>
      </c>
      <c r="C46" t="inlineStr">
        <is>
          <t>FINANCE|financial institutions and credit</t>
        </is>
      </c>
      <c r="D46" t="inlineStr">
        <is>
          <t>референтна дата на отчитане</t>
        </is>
      </c>
      <c r="E46" t="inlineStr">
        <is>
          <t>3</t>
        </is>
      </c>
      <c r="F46" t="inlineStr">
        <is>
          <t/>
        </is>
      </c>
      <c r="G46" t="inlineStr">
        <is>
          <t>referenční datum vykazování</t>
        </is>
      </c>
      <c r="H46" t="inlineStr">
        <is>
          <t>2</t>
        </is>
      </c>
      <c r="I46" t="inlineStr">
        <is>
          <t/>
        </is>
      </c>
      <c r="J46" t="inlineStr">
        <is>
          <t>referencedato for indberetning</t>
        </is>
      </c>
      <c r="K46" t="inlineStr">
        <is>
          <t>3</t>
        </is>
      </c>
      <c r="L46" t="inlineStr">
        <is>
          <t/>
        </is>
      </c>
      <c r="M46" t="inlineStr">
        <is>
          <t>Meldestichtag</t>
        </is>
      </c>
      <c r="N46" t="inlineStr">
        <is>
          <t>3</t>
        </is>
      </c>
      <c r="O46" t="inlineStr">
        <is>
          <t/>
        </is>
      </c>
      <c r="P46" t="inlineStr">
        <is>
          <t>ημερομηνία αναφοράς για την υποβολή αναφορών</t>
        </is>
      </c>
      <c r="Q46" t="inlineStr">
        <is>
          <t>3</t>
        </is>
      </c>
      <c r="R46" t="inlineStr">
        <is>
          <t/>
        </is>
      </c>
      <c r="S46" t="inlineStr">
        <is>
          <t>reference date|reporting reference date|reporting reference day days dates</t>
        </is>
      </c>
      <c r="T46" t="inlineStr">
        <is>
          <t>3|3|1</t>
        </is>
      </c>
      <c r="U46" t="inlineStr">
        <is>
          <t>||</t>
        </is>
      </c>
      <c r="V46" t="inlineStr">
        <is>
          <t>fecha de referencia de la información</t>
        </is>
      </c>
      <c r="W46" t="inlineStr">
        <is>
          <t>3</t>
        </is>
      </c>
      <c r="X46" t="inlineStr">
        <is>
          <t/>
        </is>
      </c>
      <c r="Y46" t="inlineStr">
        <is>
          <t>aruandekuupäev</t>
        </is>
      </c>
      <c r="Z46" t="inlineStr">
        <is>
          <t>3</t>
        </is>
      </c>
      <c r="AA46" t="inlineStr">
        <is>
          <t/>
        </is>
      </c>
      <c r="AB46" t="inlineStr">
        <is>
          <t>raportoinnin viitepäivämäärä</t>
        </is>
      </c>
      <c r="AC46" t="inlineStr">
        <is>
          <t>3</t>
        </is>
      </c>
      <c r="AD46" t="inlineStr">
        <is>
          <t/>
        </is>
      </c>
      <c r="AE46" t="inlineStr">
        <is>
          <t>date de référence pour les déclarations</t>
        </is>
      </c>
      <c r="AF46" t="inlineStr">
        <is>
          <t>3</t>
        </is>
      </c>
      <c r="AG46" t="inlineStr">
        <is>
          <t/>
        </is>
      </c>
      <c r="AH46" t="inlineStr">
        <is>
          <t>dáta tagartha maidir le tuairisciú</t>
        </is>
      </c>
      <c r="AI46" t="inlineStr">
        <is>
          <t>3</t>
        </is>
      </c>
      <c r="AJ46" t="inlineStr">
        <is>
          <t/>
        </is>
      </c>
      <c r="AK46" t="inlineStr">
        <is>
          <t/>
        </is>
      </c>
      <c r="AL46" t="inlineStr">
        <is>
          <t/>
        </is>
      </c>
      <c r="AM46" t="inlineStr">
        <is>
          <t/>
        </is>
      </c>
      <c r="AN46" t="inlineStr">
        <is>
          <t>adatszolgáltatási referencia-időpont|adatszolgáltatási vonatkozási időpont|adatszolgáltatás vonatkozási időpontja</t>
        </is>
      </c>
      <c r="AO46" t="inlineStr">
        <is>
          <t>3|4|3</t>
        </is>
      </c>
      <c r="AP46" t="inlineStr">
        <is>
          <t>admitted||</t>
        </is>
      </c>
      <c r="AQ46" t="inlineStr">
        <is>
          <t>data di riferimento per le segnalazioni</t>
        </is>
      </c>
      <c r="AR46" t="inlineStr">
        <is>
          <t>3</t>
        </is>
      </c>
      <c r="AS46" t="inlineStr">
        <is>
          <t/>
        </is>
      </c>
      <c r="AT46" t="inlineStr">
        <is>
          <t>ataskaitinė data</t>
        </is>
      </c>
      <c r="AU46" t="inlineStr">
        <is>
          <t>3</t>
        </is>
      </c>
      <c r="AV46" t="inlineStr">
        <is>
          <t/>
        </is>
      </c>
      <c r="AW46" t="inlineStr">
        <is>
          <t>pārskata atsauces datums</t>
        </is>
      </c>
      <c r="AX46" t="inlineStr">
        <is>
          <t>3</t>
        </is>
      </c>
      <c r="AY46" t="inlineStr">
        <is>
          <t/>
        </is>
      </c>
      <c r="AZ46" t="inlineStr">
        <is>
          <t>data ta’ referenza ta’ rapportar</t>
        </is>
      </c>
      <c r="BA46" t="inlineStr">
        <is>
          <t>3</t>
        </is>
      </c>
      <c r="BB46" t="inlineStr">
        <is>
          <t/>
        </is>
      </c>
      <c r="BC46" t="inlineStr">
        <is>
          <t>rapportagereferentiedatum</t>
        </is>
      </c>
      <c r="BD46" t="inlineStr">
        <is>
          <t>3</t>
        </is>
      </c>
      <c r="BE46" t="inlineStr">
        <is>
          <t/>
        </is>
      </c>
      <c r="BF46" t="inlineStr">
        <is>
          <t>sprawozdawczy dzień odniesienia</t>
        </is>
      </c>
      <c r="BG46" t="inlineStr">
        <is>
          <t>3</t>
        </is>
      </c>
      <c r="BH46" t="inlineStr">
        <is>
          <t/>
        </is>
      </c>
      <c r="BI46" t="inlineStr">
        <is>
          <t>data de referência do relato</t>
        </is>
      </c>
      <c r="BJ46" t="inlineStr">
        <is>
          <t>3</t>
        </is>
      </c>
      <c r="BK46" t="inlineStr">
        <is>
          <t/>
        </is>
      </c>
      <c r="BL46" t="inlineStr">
        <is>
          <t>dată de referință a raportării</t>
        </is>
      </c>
      <c r="BM46" t="inlineStr">
        <is>
          <t>3</t>
        </is>
      </c>
      <c r="BN46" t="inlineStr">
        <is>
          <t/>
        </is>
      </c>
      <c r="BO46" t="inlineStr">
        <is>
          <t>referenčný dátum vykazovania</t>
        </is>
      </c>
      <c r="BP46" t="inlineStr">
        <is>
          <t>3</t>
        </is>
      </c>
      <c r="BQ46" t="inlineStr">
        <is>
          <t/>
        </is>
      </c>
      <c r="BR46" t="inlineStr">
        <is>
          <t>referenčni datum poročanja</t>
        </is>
      </c>
      <c r="BS46" t="inlineStr">
        <is>
          <t>3</t>
        </is>
      </c>
      <c r="BT46" t="inlineStr">
        <is>
          <t/>
        </is>
      </c>
      <c r="BU46" t="inlineStr">
        <is>
          <t>rapporteringsreferensdatum|referensdatum</t>
        </is>
      </c>
      <c r="BV46" t="inlineStr">
        <is>
          <t>3|3</t>
        </is>
      </c>
      <c r="BW46" t="inlineStr">
        <is>
          <t>|</t>
        </is>
      </c>
      <c r="BX46" t="inlineStr">
        <is>
          <t/>
        </is>
      </c>
      <c r="BY46" t="inlineStr">
        <is>
          <t/>
        </is>
      </c>
      <c r="BZ46" t="inlineStr">
        <is>
          <t/>
        </is>
      </c>
      <c r="CA46" t="inlineStr">
        <is>
          <t/>
        </is>
      </c>
      <c r="CB46" t="inlineStr">
        <is>
          <t/>
        </is>
      </c>
      <c r="CC46" t="inlineStr">
        <is>
          <t>date at the end of a reference period, (e.g. a month, a quarter) on which financial information is submitted, as it stands, to the competent authorities</t>
        </is>
      </c>
      <c r="CD46" t="inlineStr">
        <is>
          <t/>
        </is>
      </c>
      <c r="CE46" t="inlineStr">
        <is>
          <t>kuupäev, mille seisuga andmete põhjal aruanne koostatakse</t>
        </is>
      </c>
      <c r="CF46" t="inlineStr">
        <is>
          <t/>
        </is>
      </c>
      <c r="CG46" t="inlineStr">
        <is>
          <t/>
        </is>
      </c>
      <c r="CH46" t="inlineStr">
        <is>
          <t/>
        </is>
      </c>
      <c r="CI46" t="inlineStr">
        <is>
          <t/>
        </is>
      </c>
      <c r="CJ46" t="inlineStr">
        <is>
          <t>pénzügyi információk szolgáltatásánál előírt, az adathalmaz referencianapját megadó dátum</t>
        </is>
      </c>
      <c r="CK46" t="inlineStr">
        <is>
          <t>data prestabilita in riferimento alla quale gli enti creditizi e le imprese di investimento trasmettono alle autorità competenti informazioni a fini di vigilanza</t>
        </is>
      </c>
      <c r="CL46" t="inlineStr">
        <is>
          <t>data, pagal kurią pateikiama finansinė informacija</t>
        </is>
      </c>
      <c r="CM46" t="inlineStr">
        <is>
          <t/>
        </is>
      </c>
      <c r="CN46" t="inlineStr">
        <is>
          <t>id-data li tirrelata mal-informazzjoni finanzjarja rapportata</t>
        </is>
      </c>
      <c r="CO46" t="inlineStr">
        <is>
          <t>datum die als referentie dient voor het rapporteren van financiële gegevens</t>
        </is>
      </c>
      <c r="CP46" t="inlineStr">
        <is>
          <t>dzień, w odniesieniu do którego przedkładane są informacje przez instytucje finansowe</t>
        </is>
      </c>
      <c r="CQ46" t="inlineStr">
        <is>
          <t/>
        </is>
      </c>
      <c r="CR46" t="inlineStr">
        <is>
          <t/>
        </is>
      </c>
      <c r="CS46" t="inlineStr">
        <is>
          <t/>
        </is>
      </c>
      <c r="CT46" t="inlineStr">
        <is>
          <t/>
        </is>
      </c>
      <c r="CU46" t="inlineStr">
        <is>
          <t/>
        </is>
      </c>
    </row>
    <row r="47">
      <c r="A47" s="1" t="str">
        <f>HYPERLINK("https://iate.europa.eu/entry/result/1420616/all", "1420616")</f>
        <v>1420616</v>
      </c>
      <c r="B47" t="inlineStr">
        <is>
          <t>FINANCE</t>
        </is>
      </c>
      <c r="C47" t="inlineStr">
        <is>
          <t>FINANCE|financing and investment</t>
        </is>
      </c>
      <c r="D47" t="inlineStr">
        <is>
          <t>управител на инвестиционен портфейл</t>
        </is>
      </c>
      <c r="E47" t="inlineStr">
        <is>
          <t>3</t>
        </is>
      </c>
      <c r="F47" t="inlineStr">
        <is>
          <t/>
        </is>
      </c>
      <c r="G47" t="inlineStr">
        <is>
          <t>správce portfolia</t>
        </is>
      </c>
      <c r="H47" t="inlineStr">
        <is>
          <t>3</t>
        </is>
      </c>
      <c r="I47" t="inlineStr">
        <is>
          <t/>
        </is>
      </c>
      <c r="J47" t="inlineStr">
        <is>
          <t>porteføljemanager|porteføljeforvalter</t>
        </is>
      </c>
      <c r="K47" t="inlineStr">
        <is>
          <t>3|3</t>
        </is>
      </c>
      <c r="L47" t="inlineStr">
        <is>
          <t>|</t>
        </is>
      </c>
      <c r="M47" t="inlineStr">
        <is>
          <t>Vermögensverwalter</t>
        </is>
      </c>
      <c r="N47" t="inlineStr">
        <is>
          <t>3</t>
        </is>
      </c>
      <c r="O47" t="inlineStr">
        <is>
          <t/>
        </is>
      </c>
      <c r="P47" t="inlineStr">
        <is>
          <t/>
        </is>
      </c>
      <c r="Q47" t="inlineStr">
        <is>
          <t/>
        </is>
      </c>
      <c r="R47" t="inlineStr">
        <is>
          <t/>
        </is>
      </c>
      <c r="S47" t="inlineStr">
        <is>
          <t>portfolio manager</t>
        </is>
      </c>
      <c r="T47" t="inlineStr">
        <is>
          <t>3</t>
        </is>
      </c>
      <c r="U47" t="inlineStr">
        <is>
          <t/>
        </is>
      </c>
      <c r="V47" t="inlineStr">
        <is>
          <t>gestor de carteras</t>
        </is>
      </c>
      <c r="W47" t="inlineStr">
        <is>
          <t>4</t>
        </is>
      </c>
      <c r="X47" t="inlineStr">
        <is>
          <t/>
        </is>
      </c>
      <c r="Y47" t="inlineStr">
        <is>
          <t>portfelli valitseja</t>
        </is>
      </c>
      <c r="Z47" t="inlineStr">
        <is>
          <t>3</t>
        </is>
      </c>
      <c r="AA47" t="inlineStr">
        <is>
          <t/>
        </is>
      </c>
      <c r="AB47" t="inlineStr">
        <is>
          <t>salkunhoitaja</t>
        </is>
      </c>
      <c r="AC47" t="inlineStr">
        <is>
          <t>3</t>
        </is>
      </c>
      <c r="AD47" t="inlineStr">
        <is>
          <t/>
        </is>
      </c>
      <c r="AE47" t="inlineStr">
        <is>
          <t>gestionnaire de portefeuille</t>
        </is>
      </c>
      <c r="AF47" t="inlineStr">
        <is>
          <t>3</t>
        </is>
      </c>
      <c r="AG47" t="inlineStr">
        <is>
          <t/>
        </is>
      </c>
      <c r="AH47" t="inlineStr">
        <is>
          <t>bainisteoir punainne</t>
        </is>
      </c>
      <c r="AI47" t="inlineStr">
        <is>
          <t>3</t>
        </is>
      </c>
      <c r="AJ47" t="inlineStr">
        <is>
          <t/>
        </is>
      </c>
      <c r="AK47" t="inlineStr">
        <is>
          <t/>
        </is>
      </c>
      <c r="AL47" t="inlineStr">
        <is>
          <t/>
        </is>
      </c>
      <c r="AM47" t="inlineStr">
        <is>
          <t/>
        </is>
      </c>
      <c r="AN47" t="inlineStr">
        <is>
          <t>portfóliókezelő</t>
        </is>
      </c>
      <c r="AO47" t="inlineStr">
        <is>
          <t>4</t>
        </is>
      </c>
      <c r="AP47" t="inlineStr">
        <is>
          <t/>
        </is>
      </c>
      <c r="AQ47" t="inlineStr">
        <is>
          <t>gestore di portafoglio</t>
        </is>
      </c>
      <c r="AR47" t="inlineStr">
        <is>
          <t>3</t>
        </is>
      </c>
      <c r="AS47" t="inlineStr">
        <is>
          <t/>
        </is>
      </c>
      <c r="AT47" t="inlineStr">
        <is>
          <t/>
        </is>
      </c>
      <c r="AU47" t="inlineStr">
        <is>
          <t/>
        </is>
      </c>
      <c r="AV47" t="inlineStr">
        <is>
          <t/>
        </is>
      </c>
      <c r="AW47" t="inlineStr">
        <is>
          <t/>
        </is>
      </c>
      <c r="AX47" t="inlineStr">
        <is>
          <t/>
        </is>
      </c>
      <c r="AY47" t="inlineStr">
        <is>
          <t/>
        </is>
      </c>
      <c r="AZ47" t="inlineStr">
        <is>
          <t>maniġer tal-portafolji</t>
        </is>
      </c>
      <c r="BA47" t="inlineStr">
        <is>
          <t>3</t>
        </is>
      </c>
      <c r="BB47" t="inlineStr">
        <is>
          <t/>
        </is>
      </c>
      <c r="BC47" t="inlineStr">
        <is>
          <t>vermogensbeheerder|portefeuillehouder</t>
        </is>
      </c>
      <c r="BD47" t="inlineStr">
        <is>
          <t>3|3</t>
        </is>
      </c>
      <c r="BE47" t="inlineStr">
        <is>
          <t>|</t>
        </is>
      </c>
      <c r="BF47" t="inlineStr">
        <is>
          <t>zarządzający portfelem</t>
        </is>
      </c>
      <c r="BG47" t="inlineStr">
        <is>
          <t>3</t>
        </is>
      </c>
      <c r="BH47" t="inlineStr">
        <is>
          <t/>
        </is>
      </c>
      <c r="BI47" t="inlineStr">
        <is>
          <t>gestor de carteira</t>
        </is>
      </c>
      <c r="BJ47" t="inlineStr">
        <is>
          <t>3</t>
        </is>
      </c>
      <c r="BK47" t="inlineStr">
        <is>
          <t/>
        </is>
      </c>
      <c r="BL47" t="inlineStr">
        <is>
          <t/>
        </is>
      </c>
      <c r="BM47" t="inlineStr">
        <is>
          <t/>
        </is>
      </c>
      <c r="BN47" t="inlineStr">
        <is>
          <t/>
        </is>
      </c>
      <c r="BO47" t="inlineStr">
        <is>
          <t/>
        </is>
      </c>
      <c r="BP47" t="inlineStr">
        <is>
          <t/>
        </is>
      </c>
      <c r="BQ47" t="inlineStr">
        <is>
          <t/>
        </is>
      </c>
      <c r="BR47" t="inlineStr">
        <is>
          <t>upravljavec premoženja</t>
        </is>
      </c>
      <c r="BS47" t="inlineStr">
        <is>
          <t>3</t>
        </is>
      </c>
      <c r="BT47" t="inlineStr">
        <is>
          <t/>
        </is>
      </c>
      <c r="BU47" t="inlineStr">
        <is>
          <t>portföljförvaltare</t>
        </is>
      </c>
      <c r="BV47" t="inlineStr">
        <is>
          <t>3</t>
        </is>
      </c>
      <c r="BW47" t="inlineStr">
        <is>
          <t/>
        </is>
      </c>
      <c r="BX47" t="inlineStr">
        <is>
          <t/>
        </is>
      </c>
      <c r="BY47" t="inlineStr">
        <is>
          <t/>
        </is>
      </c>
      <c r="BZ47" t="inlineStr">
        <is>
          <t>en professionel, der mod betaling styrer værdipapirinvesteringer/-beholdninger for investorer</t>
        </is>
      </c>
      <c r="CA47" t="inlineStr">
        <is>
          <t/>
        </is>
      </c>
      <c r="CB47" t="inlineStr">
        <is>
          <t/>
        </is>
      </c>
      <c r="CC47" t="inlineStr">
        <is>
          <t>person or persons responsible for investing a mutual, exchange-traded or closed-end fund's assets, implementing its investment strategy and managing the day-to-day portfolio trading</t>
        </is>
      </c>
      <c r="CD47" t="inlineStr">
        <is>
          <t>Profesional cuya actividad habitual consiste en gestionar carteras de valores mobiliarios y activos financieros por cuenta de sus clientes.</t>
        </is>
      </c>
      <c r="CE47" t="inlineStr">
        <is>
          <t/>
        </is>
      </c>
      <c r="CF47" t="inlineStr">
        <is>
          <t>yksi tai useampi henkilö, joka hallinnoi erilaisista arvopapereista koostuvaa portfoliota eli salkkua</t>
        </is>
      </c>
      <c r="CG47" t="inlineStr">
        <is>
          <t>personne chargée de la gestion de l'ensemble des effets de commerce détenus par une entreprise</t>
        </is>
      </c>
      <c r="CH47" t="inlineStr">
        <is>
          <t/>
        </is>
      </c>
      <c r="CI47" t="inlineStr">
        <is>
          <t/>
        </is>
      </c>
      <c r="CJ47" t="inlineStr">
        <is>
          <t/>
        </is>
      </c>
      <c r="CK47" t="inlineStr">
        <is>
          <t>operatore specializzato nel mercato finanziario, responsabile della gestione di un portafoglio di investimento soddisfando le esigenze di rischiosità e rendimento dei propri clienti</t>
        </is>
      </c>
      <c r="CL47" t="inlineStr">
        <is>
          <t/>
        </is>
      </c>
      <c r="CM47" t="inlineStr">
        <is>
          <t/>
        </is>
      </c>
      <c r="CN47" t="inlineStr">
        <is>
          <t/>
        </is>
      </c>
      <c r="CO47" t="inlineStr">
        <is>
          <t/>
        </is>
      </c>
      <c r="CP47" t="inlineStr">
        <is>
          <t/>
        </is>
      </c>
      <c r="CQ47" t="inlineStr">
        <is>
          <t/>
        </is>
      </c>
      <c r="CR47" t="inlineStr">
        <is>
          <t/>
        </is>
      </c>
      <c r="CS47" t="inlineStr">
        <is>
          <t/>
        </is>
      </c>
      <c r="CT47" t="inlineStr">
        <is>
          <t/>
        </is>
      </c>
      <c r="CU47" t="inlineStr">
        <is>
          <t/>
        </is>
      </c>
    </row>
    <row r="48">
      <c r="A48" s="1" t="str">
        <f>HYPERLINK("https://iate.europa.eu/entry/result/1239138/all", "1239138")</f>
        <v>1239138</v>
      </c>
      <c r="B48" t="inlineStr">
        <is>
          <t>BUSINESS AND COMPETITION;ECONOMICS;FINANCE</t>
        </is>
      </c>
      <c r="C48" t="inlineStr">
        <is>
          <t>BUSINESS AND COMPETITION|accounting|accounting;ECONOMICS|economic analysis|economic analysis;FINANCE|free movement of capital|free movement of capital</t>
        </is>
      </c>
      <c r="D48" t="inlineStr">
        <is>
          <t>изисквания за оповестяване</t>
        </is>
      </c>
      <c r="E48" t="inlineStr">
        <is>
          <t>4</t>
        </is>
      </c>
      <c r="F48" t="inlineStr">
        <is>
          <t/>
        </is>
      </c>
      <c r="G48" t="inlineStr">
        <is>
          <t>požadavky zveřejnění|požadavky na zveřejnění</t>
        </is>
      </c>
      <c r="H48" t="inlineStr">
        <is>
          <t>3|3</t>
        </is>
      </c>
      <c r="I48" t="inlineStr">
        <is>
          <t>|</t>
        </is>
      </c>
      <c r="J48" t="inlineStr">
        <is>
          <t>oplysningsforskrifter</t>
        </is>
      </c>
      <c r="K48" t="inlineStr">
        <is>
          <t>3</t>
        </is>
      </c>
      <c r="L48" t="inlineStr">
        <is>
          <t/>
        </is>
      </c>
      <c r="M48" t="inlineStr">
        <is>
          <t>Erläuterungsvorschriften</t>
        </is>
      </c>
      <c r="N48" t="inlineStr">
        <is>
          <t>3</t>
        </is>
      </c>
      <c r="O48" t="inlineStr">
        <is>
          <t/>
        </is>
      </c>
      <c r="P48" t="inlineStr">
        <is>
          <t>απαραίτητες πληροφορίες</t>
        </is>
      </c>
      <c r="Q48" t="inlineStr">
        <is>
          <t>3</t>
        </is>
      </c>
      <c r="R48" t="inlineStr">
        <is>
          <t/>
        </is>
      </c>
      <c r="S48" t="inlineStr">
        <is>
          <t>disclosure requirements</t>
        </is>
      </c>
      <c r="T48" t="inlineStr">
        <is>
          <t>3</t>
        </is>
      </c>
      <c r="U48" t="inlineStr">
        <is>
          <t/>
        </is>
      </c>
      <c r="V48" t="inlineStr">
        <is>
          <t>requisitos de información</t>
        </is>
      </c>
      <c r="W48" t="inlineStr">
        <is>
          <t>3</t>
        </is>
      </c>
      <c r="X48" t="inlineStr">
        <is>
          <t/>
        </is>
      </c>
      <c r="Y48" t="inlineStr">
        <is>
          <t>avalikustamise nõuded</t>
        </is>
      </c>
      <c r="Z48" t="inlineStr">
        <is>
          <t>3</t>
        </is>
      </c>
      <c r="AA48" t="inlineStr">
        <is>
          <t/>
        </is>
      </c>
      <c r="AB48" t="inlineStr">
        <is>
          <t>julkistamisvaatimukset|tilinpäätösinformaatiota koskevat vaatimukset</t>
        </is>
      </c>
      <c r="AC48" t="inlineStr">
        <is>
          <t>3|3</t>
        </is>
      </c>
      <c r="AD48" t="inlineStr">
        <is>
          <t>|</t>
        </is>
      </c>
      <c r="AE48" t="inlineStr">
        <is>
          <t>exigences en matière de publicité|exigences de publicité|information obligatoire</t>
        </is>
      </c>
      <c r="AF48" t="inlineStr">
        <is>
          <t>3|3|3</t>
        </is>
      </c>
      <c r="AG48" t="inlineStr">
        <is>
          <t>||</t>
        </is>
      </c>
      <c r="AH48" t="inlineStr">
        <is>
          <t>ceanglais maidir le nochtadh</t>
        </is>
      </c>
      <c r="AI48" t="inlineStr">
        <is>
          <t>3</t>
        </is>
      </c>
      <c r="AJ48" t="inlineStr">
        <is>
          <t/>
        </is>
      </c>
      <c r="AK48" t="inlineStr">
        <is>
          <t/>
        </is>
      </c>
      <c r="AL48" t="inlineStr">
        <is>
          <t/>
        </is>
      </c>
      <c r="AM48" t="inlineStr">
        <is>
          <t/>
        </is>
      </c>
      <c r="AN48" t="inlineStr">
        <is>
          <t>közzétételi követelmények</t>
        </is>
      </c>
      <c r="AO48" t="inlineStr">
        <is>
          <t>4</t>
        </is>
      </c>
      <c r="AP48" t="inlineStr">
        <is>
          <t/>
        </is>
      </c>
      <c r="AQ48" t="inlineStr">
        <is>
          <t>disposizioni sull’informativa</t>
        </is>
      </c>
      <c r="AR48" t="inlineStr">
        <is>
          <t>3</t>
        </is>
      </c>
      <c r="AS48" t="inlineStr">
        <is>
          <t/>
        </is>
      </c>
      <c r="AT48" t="inlineStr">
        <is>
          <t>informacijos atskleidimo reikalavimas</t>
        </is>
      </c>
      <c r="AU48" t="inlineStr">
        <is>
          <t>3</t>
        </is>
      </c>
      <c r="AV48" t="inlineStr">
        <is>
          <t/>
        </is>
      </c>
      <c r="AW48" t="inlineStr">
        <is>
          <t/>
        </is>
      </c>
      <c r="AX48" t="inlineStr">
        <is>
          <t/>
        </is>
      </c>
      <c r="AY48" t="inlineStr">
        <is>
          <t/>
        </is>
      </c>
      <c r="AZ48" t="inlineStr">
        <is>
          <t/>
        </is>
      </c>
      <c r="BA48" t="inlineStr">
        <is>
          <t/>
        </is>
      </c>
      <c r="BB48" t="inlineStr">
        <is>
          <t/>
        </is>
      </c>
      <c r="BC48" t="inlineStr">
        <is>
          <t>vereiste informatie</t>
        </is>
      </c>
      <c r="BD48" t="inlineStr">
        <is>
          <t>3</t>
        </is>
      </c>
      <c r="BE48" t="inlineStr">
        <is>
          <t/>
        </is>
      </c>
      <c r="BF48" t="inlineStr">
        <is>
          <t>obowiązki informacyjne</t>
        </is>
      </c>
      <c r="BG48" t="inlineStr">
        <is>
          <t>4</t>
        </is>
      </c>
      <c r="BH48" t="inlineStr">
        <is>
          <t/>
        </is>
      </c>
      <c r="BI48" t="inlineStr">
        <is>
          <t>requisito das informações|requisito de divulgação</t>
        </is>
      </c>
      <c r="BJ48" t="inlineStr">
        <is>
          <t>3|3</t>
        </is>
      </c>
      <c r="BK48" t="inlineStr">
        <is>
          <t>|</t>
        </is>
      </c>
      <c r="BL48" t="inlineStr">
        <is>
          <t>cerințe de publicare|cerințe de prezentare</t>
        </is>
      </c>
      <c r="BM48" t="inlineStr">
        <is>
          <t>3|3</t>
        </is>
      </c>
      <c r="BN48" t="inlineStr">
        <is>
          <t>|</t>
        </is>
      </c>
      <c r="BO48" t="inlineStr">
        <is>
          <t/>
        </is>
      </c>
      <c r="BP48" t="inlineStr">
        <is>
          <t/>
        </is>
      </c>
      <c r="BQ48" t="inlineStr">
        <is>
          <t/>
        </is>
      </c>
      <c r="BR48" t="inlineStr">
        <is>
          <t>zahteve po razkritju</t>
        </is>
      </c>
      <c r="BS48" t="inlineStr">
        <is>
          <t>3</t>
        </is>
      </c>
      <c r="BT48" t="inlineStr">
        <is>
          <t/>
        </is>
      </c>
      <c r="BU48" t="inlineStr">
        <is>
          <t>upplysningsskyldighet|krav på särredovisning|informationsskyldighet|upplysningsplikt</t>
        </is>
      </c>
      <c r="BV48" t="inlineStr">
        <is>
          <t>3|3|3|3</t>
        </is>
      </c>
      <c r="BW48" t="inlineStr">
        <is>
          <t>|||</t>
        </is>
      </c>
      <c r="BX48" t="inlineStr">
        <is>
          <t/>
        </is>
      </c>
      <c r="BY48" t="inlineStr">
        <is>
          <t/>
        </is>
      </c>
      <c r="BZ48" t="inlineStr">
        <is>
          <t>omfanget af den detaljerede information, som regnskabet eller en hvilken som helst del heraf skal give, for i overensstemmelse med lovmæssige krav eller god regnskabsskik at yde læseren den nødvendige information</t>
        </is>
      </c>
      <c r="CA48" t="inlineStr">
        <is>
          <t>Gesamtheit der detaillierten Informationen, die zu Jahresabschlüssen gegeben werden müssen</t>
        </is>
      </c>
      <c r="CB48" t="inlineStr">
        <is>
          <t/>
        </is>
      </c>
      <c r="CC48" t="inlineStr">
        <is>
          <t>detailed information that has to be provided in financial statements</t>
        </is>
      </c>
      <c r="CD48" t="inlineStr">
        <is>
          <t>Información que debe suministrarse obligatoriamente en los estados financieros.</t>
        </is>
      </c>
      <c r="CE48" t="inlineStr">
        <is>
          <t/>
        </is>
      </c>
      <c r="CF48" t="inlineStr">
        <is>
          <t>kuvaus siitä, mitä yksityiskohtaisia tietoja tilinpäätökseen tulee sisältyä</t>
        </is>
      </c>
      <c r="CG48" t="inlineStr">
        <is>
          <t>information de détail qui doit être fournie au sujet des états financiers</t>
        </is>
      </c>
      <c r="CH48" t="inlineStr">
        <is>
          <t/>
        </is>
      </c>
      <c r="CI48" t="inlineStr">
        <is>
          <t/>
        </is>
      </c>
      <c r="CJ48" t="inlineStr">
        <is>
          <t/>
        </is>
      </c>
      <c r="CK48" t="inlineStr">
        <is>
          <t>norme tese a disciplinare quali informazioni l'azienda è tenuta a fornire al pubblico nel bilancio d'esercizio</t>
        </is>
      </c>
      <c r="CL48" t="inlineStr">
        <is>
          <t/>
        </is>
      </c>
      <c r="CM48" t="inlineStr">
        <is>
          <t/>
        </is>
      </c>
      <c r="CN48" t="inlineStr">
        <is>
          <t/>
        </is>
      </c>
      <c r="CO48" t="inlineStr">
        <is>
          <t>het geheel van gedetailleerde gegevens met betrekking tot financiele opstellingen</t>
        </is>
      </c>
      <c r="CP48" t="inlineStr">
        <is>
          <t/>
        </is>
      </c>
      <c r="CQ48" t="inlineStr">
        <is>
          <t>conjunto das informações pormenorizadas que devem ser fornecidas pelos documentos contabilísticos anuais</t>
        </is>
      </c>
      <c r="CR48" t="inlineStr">
        <is>
          <t/>
        </is>
      </c>
      <c r="CS48" t="inlineStr">
        <is>
          <t/>
        </is>
      </c>
      <c r="CT48" t="inlineStr">
        <is>
          <t/>
        </is>
      </c>
      <c r="CU48" t="inlineStr">
        <is>
          <t/>
        </is>
      </c>
    </row>
    <row r="49">
      <c r="A49" s="1" t="str">
        <f>HYPERLINK("https://iate.europa.eu/entry/result/859072/all", "859072")</f>
        <v>859072</v>
      </c>
      <c r="B49" t="inlineStr">
        <is>
          <t>FINANCE;EDUCATION AND COMMUNICATIONS</t>
        </is>
      </c>
      <c r="C49" t="inlineStr">
        <is>
          <t>FINANCE|financial institutions and credit;EDUCATION AND COMMUNICATIONS|communications|communications systems</t>
        </is>
      </c>
      <c r="D49" t="inlineStr">
        <is>
          <t>Дружество за световни междубанкови финансови телекомуникации|SWIFT</t>
        </is>
      </c>
      <c r="E49" t="inlineStr">
        <is>
          <t>3|3</t>
        </is>
      </c>
      <c r="F49" t="inlineStr">
        <is>
          <t>|</t>
        </is>
      </c>
      <c r="G49" t="inlineStr">
        <is>
          <t>SWIFT|Společnost pro celosvětovou mezibankovní finanční telekomunikaci</t>
        </is>
      </c>
      <c r="H49" t="inlineStr">
        <is>
          <t>3|3</t>
        </is>
      </c>
      <c r="I49" t="inlineStr">
        <is>
          <t>|</t>
        </is>
      </c>
      <c r="J49" t="inlineStr">
        <is>
          <t>SWIFT</t>
        </is>
      </c>
      <c r="K49" t="inlineStr">
        <is>
          <t>3</t>
        </is>
      </c>
      <c r="L49" t="inlineStr">
        <is>
          <t/>
        </is>
      </c>
      <c r="M49" t="inlineStr">
        <is>
          <t>SWIFT|Society für Worldwide Interbank Financial Telecommunication</t>
        </is>
      </c>
      <c r="N49" t="inlineStr">
        <is>
          <t>2|2</t>
        </is>
      </c>
      <c r="O49" t="inlineStr">
        <is>
          <t>|</t>
        </is>
      </c>
      <c r="P49" t="inlineStr">
        <is>
          <t>παγκόσμια εταιρία διατραπεζικών χρηματοπιστωτικών τηλεπικοινωνιών|SWIFT</t>
        </is>
      </c>
      <c r="Q49" t="inlineStr">
        <is>
          <t>3|3</t>
        </is>
      </c>
      <c r="R49" t="inlineStr">
        <is>
          <t>|</t>
        </is>
      </c>
      <c r="S49" t="inlineStr">
        <is>
          <t>Society for Worldwide Interbank Financial Telecommunication|SWIFT</t>
        </is>
      </c>
      <c r="T49" t="inlineStr">
        <is>
          <t>4|4</t>
        </is>
      </c>
      <c r="U49" t="inlineStr">
        <is>
          <t>|</t>
        </is>
      </c>
      <c r="V49" t="inlineStr">
        <is>
          <t>SWIFT|Sociedad de Telecomunicaciones Financieras Interbancarias Mundiales</t>
        </is>
      </c>
      <c r="W49" t="inlineStr">
        <is>
          <t>4|4</t>
        </is>
      </c>
      <c r="X49" t="inlineStr">
        <is>
          <t>|</t>
        </is>
      </c>
      <c r="Y49" t="inlineStr">
        <is>
          <t>ülemaailmse pankadevahelise finantstelekommunikatsiooni ühing|SWIFT</t>
        </is>
      </c>
      <c r="Z49" t="inlineStr">
        <is>
          <t>3|3</t>
        </is>
      </c>
      <c r="AA49" t="inlineStr">
        <is>
          <t>|</t>
        </is>
      </c>
      <c r="AB49" t="inlineStr">
        <is>
          <t>SWIFT</t>
        </is>
      </c>
      <c r="AC49" t="inlineStr">
        <is>
          <t>3</t>
        </is>
      </c>
      <c r="AD49" t="inlineStr">
        <is>
          <t/>
        </is>
      </c>
      <c r="AE49" t="inlineStr">
        <is>
          <t>Société mondiale de télécommunications financières interbancaires|SWIFT</t>
        </is>
      </c>
      <c r="AF49" t="inlineStr">
        <is>
          <t>3|3</t>
        </is>
      </c>
      <c r="AG49" t="inlineStr">
        <is>
          <t>|</t>
        </is>
      </c>
      <c r="AH49" t="inlineStr">
        <is>
          <t>SWIFT|an Cumann um Theileachumarsáid Airgeadais Idirbhainc Dhomhanda</t>
        </is>
      </c>
      <c r="AI49" t="inlineStr">
        <is>
          <t>3|3</t>
        </is>
      </c>
      <c r="AJ49" t="inlineStr">
        <is>
          <t>|</t>
        </is>
      </c>
      <c r="AK49" t="inlineStr">
        <is>
          <t>SWIFT|Udruženje za međunarodne međubankarske financijske telekomunikacije</t>
        </is>
      </c>
      <c r="AL49" t="inlineStr">
        <is>
          <t>3|3</t>
        </is>
      </c>
      <c r="AM49" t="inlineStr">
        <is>
          <t>|</t>
        </is>
      </c>
      <c r="AN49" t="inlineStr">
        <is>
          <t>SWIFT|Nemzetközi Bankközi Pénzügyi Telekommunikációs Társaság</t>
        </is>
      </c>
      <c r="AO49" t="inlineStr">
        <is>
          <t>4|3</t>
        </is>
      </c>
      <c r="AP49" t="inlineStr">
        <is>
          <t>|</t>
        </is>
      </c>
      <c r="AQ49" t="inlineStr">
        <is>
          <t>Società per le telecomunicazioni finanziarie interbancarie mondiali|SWIFT</t>
        </is>
      </c>
      <c r="AR49" t="inlineStr">
        <is>
          <t>3|3</t>
        </is>
      </c>
      <c r="AS49" t="inlineStr">
        <is>
          <t>|</t>
        </is>
      </c>
      <c r="AT49" t="inlineStr">
        <is>
          <t>Pasaulinė tarpbankinių finansinių telekomunikacijų organizacija|SWIFT</t>
        </is>
      </c>
      <c r="AU49" t="inlineStr">
        <is>
          <t>3|3</t>
        </is>
      </c>
      <c r="AV49" t="inlineStr">
        <is>
          <t>|</t>
        </is>
      </c>
      <c r="AW49" t="inlineStr">
        <is>
          <t>Vispasaules Starpbanku finanšu telekomunikāciju sabiedrība|&lt;i&gt;SWIFT&lt;/i&gt;</t>
        </is>
      </c>
      <c r="AX49" t="inlineStr">
        <is>
          <t>3|3</t>
        </is>
      </c>
      <c r="AY49" t="inlineStr">
        <is>
          <t>|</t>
        </is>
      </c>
      <c r="AZ49" t="inlineStr">
        <is>
          <t>Soċjetà għat-Telekomunikazzjoni Finanzjarja Interbankarja Dinjija|SWIFT</t>
        </is>
      </c>
      <c r="BA49" t="inlineStr">
        <is>
          <t>3|3</t>
        </is>
      </c>
      <c r="BB49" t="inlineStr">
        <is>
          <t>|</t>
        </is>
      </c>
      <c r="BC49" t="inlineStr">
        <is>
          <t>Society for Worldwide Interbank Financial Telecommunication|Swift</t>
        </is>
      </c>
      <c r="BD49" t="inlineStr">
        <is>
          <t>3|3</t>
        </is>
      </c>
      <c r="BE49" t="inlineStr">
        <is>
          <t>|</t>
        </is>
      </c>
      <c r="BF49" t="inlineStr">
        <is>
          <t>SWIFT|Stowarzyszenie Międzynarodowej Teletransmisji Danych Finansowych</t>
        </is>
      </c>
      <c r="BG49" t="inlineStr">
        <is>
          <t>4|2</t>
        </is>
      </c>
      <c r="BH49" t="inlineStr">
        <is>
          <t>|</t>
        </is>
      </c>
      <c r="BI49" t="inlineStr">
        <is>
          <t>Sociedade para as Telecomunicações Financeiras Interbancárias Mundiais|SWIFT|Sociedade de Telecomunicações Financeiras Interbancárias Mundiais</t>
        </is>
      </c>
      <c r="BJ49" t="inlineStr">
        <is>
          <t>3|3|3</t>
        </is>
      </c>
      <c r="BK49" t="inlineStr">
        <is>
          <t>||</t>
        </is>
      </c>
      <c r="BL49" t="inlineStr">
        <is>
          <t>SWIFT|Societatea pentru Telecomunicații Financiare Interbancare Mondiale</t>
        </is>
      </c>
      <c r="BM49" t="inlineStr">
        <is>
          <t>3|3</t>
        </is>
      </c>
      <c r="BN49" t="inlineStr">
        <is>
          <t>|</t>
        </is>
      </c>
      <c r="BO49" t="inlineStr">
        <is>
          <t>Spoločnosť pre celosvetovú medzibankovú finančnú telekomunikáciu|SWIFT</t>
        </is>
      </c>
      <c r="BP49" t="inlineStr">
        <is>
          <t>3|3</t>
        </is>
      </c>
      <c r="BQ49" t="inlineStr">
        <is>
          <t>|</t>
        </is>
      </c>
      <c r="BR49" t="inlineStr">
        <is>
          <t>SWIFT|Združenje za svetovne finančne telekomunikacije med bankami</t>
        </is>
      </c>
      <c r="BS49" t="inlineStr">
        <is>
          <t>3|3</t>
        </is>
      </c>
      <c r="BT49" t="inlineStr">
        <is>
          <t>|</t>
        </is>
      </c>
      <c r="BU49" t="inlineStr">
        <is>
          <t>Swift</t>
        </is>
      </c>
      <c r="BV49" t="inlineStr">
        <is>
          <t>3</t>
        </is>
      </c>
      <c r="BW49" t="inlineStr">
        <is>
          <t/>
        </is>
      </c>
      <c r="BX49" t="inlineStr">
        <is>
          <t>мрежа за съобщения, използвана от около 8000 банки и финансови институции в цял свят</t>
        </is>
      </c>
      <c r="BY49" t="inlineStr">
        <is>
          <t>mezinárodní družstevní organizace, vzniklá v roce 1973 a vlastněná bankami, které působí v síti zajišťující přenos dat zejmén v oblasti platebního system mezi svými členy</t>
        </is>
      </c>
      <c r="BZ49" t="inlineStr">
        <is>
          <t>internationalt banktelekommunikationssystem til pengeoverførsler og andre bank-til-bank meddelelser</t>
        </is>
      </c>
      <c r="CA49" t="inlineStr">
        <is>
          <t>Anbieter von weltweiten Kommunikationsdienstleistungen zum Austausch von Informationen zu Finanztransaktionen in standardisierter Form</t>
        </is>
      </c>
      <c r="CB49" t="inlineStr">
        <is>
          <t>Η &lt;b&gt;&lt;i&gt;Παγκόσμια Εταιρεία Διατραπεζικών Χρηματοπιστωτικών Τηλεπικοινωνιών, SWIFT&lt;/i&gt;&lt;/b&gt; (Society for Worlwide Interbank Financial Telecommunications), είναι μια βελγική εταιρεία, η οποία ιδρύθηκε το 1973 με σκοπό να αντικαταστήσει τον τηλέτυπο (telex) και η οποία παρέχει στους πελάτες της (περίπου 7800 χρηματοπιστωτικά ιδρύματα) αυτοματοποιημένες υπηρεσίες που συνίστανται κατά κύριο λόγο στη μετάδοση μηνυμάτων που σχετίζονται με χρηματοπιστωτικές πράξεις μεταξύ χρηματοοικονομικών ιδρυμάτων σε ολόκληρο τον κόσμο. Η εταιρεία διαθέτει δύο επιχειρησιακά κέντρα – ένα στην Ευρώπη και ένα στις Ηνωμένες Πολιτείες – τα οποία αποθηκεύουν συνήθως για 124 ημέρες τα μηνύματα που μεταδίδονται από το σύστημα. Ο έλεγχος της SWIFT βασίζεται σε ένα πρωτόκολλο που συνήφθη μεταξύ της εταιρείας και της Εθνικής Τράπεζας του Βελγίου, που λειτουργεί ως σημείο πρόσβασης στις κεντρικές τράπεζες της ομάδας των 10 (G10) για τη συνεργασία όσον αφορά τον έλεγχο της SWIFT.</t>
        </is>
      </c>
      <c r="CC49" t="inlineStr">
        <is>
          <t>cooperative society that provides a communications platform, products and services for the exchange of financial information, particularly to support financial transactions</t>
        </is>
      </c>
      <c r="CD49" t="inlineStr">
        <is>
          <t>Sociedad cooperativa que ofrece a las entidades y sociedades financieras servicios y productos de comunicación para el intercambio de información y la automatización y estandarización de las transacciones financieras.</t>
        </is>
      </c>
      <c r="CE49" t="inlineStr">
        <is>
          <t>liikmetele kuuluv rahandusala kooperatiiv a) rahandusteabe kiire turvalise vahetuse korraldamiseks, b) selle ühingu teabevahetussüsteem ja -protokollistik</t>
        </is>
      </c>
      <c r="CF49" t="inlineStr">
        <is>
          <t>yhteisö, joka pitää yllä ulkomaiseen maksujenvälitykseen käytettävää kansainvälistä maksujärjestelmää</t>
        </is>
      </c>
      <c r="CG49" t="inlineStr">
        <is>
          <t>société coopérative qui met à disposition la plate-forme, les produits et les services de communication internes permettant à ses clients de se mettre en relation et d'échanger des informations financières en toute sécurité et fiabilité, ainsi que d'automatiser et de standardiser les transactions financières</t>
        </is>
      </c>
      <c r="CH49" t="inlineStr">
        <is>
          <t/>
        </is>
      </c>
      <c r="CI49" t="inlineStr">
        <is>
          <t/>
        </is>
      </c>
      <c r="CJ49" t="inlineStr">
        <is>
          <t>belgiumi székhelyű cég, amely az európai bankok ügyfeleinek nemzetközi átutalási megbízásainak lebonyolításához biztosít informatikai hátteret</t>
        </is>
      </c>
      <c r="CK49" t="inlineStr">
        <is>
          <t>consorzio di banche di più paesi fondato a Bruxelles il 3.3.1973, con lo scopo di razionalizzare i rapporti bancari internazionali attraverso lo scambio di informazioni di carattere finanziario</t>
        </is>
      </c>
      <c r="CL49" t="inlineStr">
        <is>
          <t/>
        </is>
      </c>
      <c r="CM49" t="inlineStr">
        <is>
          <t>banku radīta starptautiska organizācija, kas nodrošina starpbanku finanšu ziņojumu pārraidi, izmantojot telekomunikāciju tīklu</t>
        </is>
      </c>
      <c r="CN49" t="inlineStr">
        <is>
          <t>soċjetà kooperattiva li tipprovdi pjattaforma, prodotti u servizzi ta' komunikazzjoni għall-iskambju ta' informazzjoni finanzjarja u li tawtomatizza u tistandardizza tranżazzjonijiet finanzjarji</t>
        </is>
      </c>
      <c r="CO49" t="inlineStr">
        <is>
          <t>internationale coöperatieve organisatie voor het verzenden van financieel berichtenverkeer</t>
        </is>
      </c>
      <c r="CP49" t="inlineStr">
        <is>
          <t>elektroniczny system przekazywania pieniędzy między bankami, działający na zasadach niedochodowych, z centrum w Brukseli</t>
        </is>
      </c>
      <c r="CQ49" t="inlineStr">
        <is>
          <t>Sociedade cooperativa que fornece a plataforma, os produtos e os serviços de comunicação para o intercâmbio seguro e fiável de informações financeiras normalizadas, no intuito de facilitar os fluxos financeiros.</t>
        </is>
      </c>
      <c r="CR49" t="inlineStr">
        <is>
          <t>societate care pune la dispoziție o rețea, produse și servicii de comunicații care facilitează schimbul securitizat de informații financiare și asigură automatizarea și standardizarea tranzacțiilor financiare</t>
        </is>
      </c>
      <c r="CS49" t="inlineStr">
        <is>
          <t/>
        </is>
      </c>
      <c r="CT49" t="inlineStr">
        <is>
          <t>medbančno komunikacijsko omrežje, ki finančnim posrednikom ponuja zavarovan elektronski sistem za standardiziran prenos finančnih in drugih sporočil med bankami in finančnimi ustanovami, ki so njegove članice</t>
        </is>
      </c>
      <c r="CU49" t="inlineStr">
        <is>
          <t>Bolag
som specialiserat sig på internationell betalningsförmedling genom banker, vilken bygger på datorbaserade systemnät och teleförbindelser.</t>
        </is>
      </c>
    </row>
    <row r="50">
      <c r="A50" s="1" t="str">
        <f>HYPERLINK("https://iate.europa.eu/entry/result/3591718/all", "3591718")</f>
        <v>3591718</v>
      </c>
      <c r="B50" t="inlineStr">
        <is>
          <t>PRODUCTION, TECHNOLOGY AND RESEARCH;FINANCE</t>
        </is>
      </c>
      <c r="C50" t="inlineStr">
        <is>
          <t>PRODUCTION, TECHNOLOGY AND RESEARCH|technology and technical regulations|technology|digital technology;FINANCE|monetary relations|European currency;FINANCE|monetary economics|monetary policy|issuing of currency</t>
        </is>
      </c>
      <c r="D50" t="inlineStr">
        <is>
          <t>цифрово евро</t>
        </is>
      </c>
      <c r="E50" t="inlineStr">
        <is>
          <t>3</t>
        </is>
      </c>
      <c r="F50" t="inlineStr">
        <is>
          <t/>
        </is>
      </c>
      <c r="G50" t="inlineStr">
        <is>
          <t>digitální euro</t>
        </is>
      </c>
      <c r="H50" t="inlineStr">
        <is>
          <t>3</t>
        </is>
      </c>
      <c r="I50" t="inlineStr">
        <is>
          <t/>
        </is>
      </c>
      <c r="J50" t="inlineStr">
        <is>
          <t>digital euro</t>
        </is>
      </c>
      <c r="K50" t="inlineStr">
        <is>
          <t>3</t>
        </is>
      </c>
      <c r="L50" t="inlineStr">
        <is>
          <t/>
        </is>
      </c>
      <c r="M50" t="inlineStr">
        <is>
          <t>digitaler Euro</t>
        </is>
      </c>
      <c r="N50" t="inlineStr">
        <is>
          <t>3</t>
        </is>
      </c>
      <c r="O50" t="inlineStr">
        <is>
          <t/>
        </is>
      </c>
      <c r="P50" t="inlineStr">
        <is>
          <t>ψηφιακό ευρώ</t>
        </is>
      </c>
      <c r="Q50" t="inlineStr">
        <is>
          <t>3</t>
        </is>
      </c>
      <c r="R50" t="inlineStr">
        <is>
          <t/>
        </is>
      </c>
      <c r="S50" t="inlineStr">
        <is>
          <t>digital euro</t>
        </is>
      </c>
      <c r="T50" t="inlineStr">
        <is>
          <t>3</t>
        </is>
      </c>
      <c r="U50" t="inlineStr">
        <is>
          <t/>
        </is>
      </c>
      <c r="V50" t="inlineStr">
        <is>
          <t>euro digital</t>
        </is>
      </c>
      <c r="W50" t="inlineStr">
        <is>
          <t>3</t>
        </is>
      </c>
      <c r="X50" t="inlineStr">
        <is>
          <t/>
        </is>
      </c>
      <c r="Y50" t="inlineStr">
        <is>
          <t>digitaalne euro|digieuro</t>
        </is>
      </c>
      <c r="Z50" t="inlineStr">
        <is>
          <t>3|3</t>
        </is>
      </c>
      <c r="AA50" t="inlineStr">
        <is>
          <t>|</t>
        </is>
      </c>
      <c r="AB50" t="inlineStr">
        <is>
          <t>digitaalinen euro</t>
        </is>
      </c>
      <c r="AC50" t="inlineStr">
        <is>
          <t>3</t>
        </is>
      </c>
      <c r="AD50" t="inlineStr">
        <is>
          <t/>
        </is>
      </c>
      <c r="AE50" t="inlineStr">
        <is>
          <t>euro numérique</t>
        </is>
      </c>
      <c r="AF50" t="inlineStr">
        <is>
          <t>3</t>
        </is>
      </c>
      <c r="AG50" t="inlineStr">
        <is>
          <t/>
        </is>
      </c>
      <c r="AH50" t="inlineStr">
        <is>
          <t>euro digiteach</t>
        </is>
      </c>
      <c r="AI50" t="inlineStr">
        <is>
          <t>3</t>
        </is>
      </c>
      <c r="AJ50" t="inlineStr">
        <is>
          <t/>
        </is>
      </c>
      <c r="AK50" t="inlineStr">
        <is>
          <t>digitalni euro</t>
        </is>
      </c>
      <c r="AL50" t="inlineStr">
        <is>
          <t>3</t>
        </is>
      </c>
      <c r="AM50" t="inlineStr">
        <is>
          <t/>
        </is>
      </c>
      <c r="AN50" t="inlineStr">
        <is>
          <t>digitális euró|digitális euro</t>
        </is>
      </c>
      <c r="AO50" t="inlineStr">
        <is>
          <t>3|3</t>
        </is>
      </c>
      <c r="AP50" t="inlineStr">
        <is>
          <t>|</t>
        </is>
      </c>
      <c r="AQ50" t="inlineStr">
        <is>
          <t>euro digitale</t>
        </is>
      </c>
      <c r="AR50" t="inlineStr">
        <is>
          <t>3</t>
        </is>
      </c>
      <c r="AS50" t="inlineStr">
        <is>
          <t/>
        </is>
      </c>
      <c r="AT50" t="inlineStr">
        <is>
          <t>skaitmeninis euras</t>
        </is>
      </c>
      <c r="AU50" t="inlineStr">
        <is>
          <t>3</t>
        </is>
      </c>
      <c r="AV50" t="inlineStr">
        <is>
          <t/>
        </is>
      </c>
      <c r="AW50" t="inlineStr">
        <is>
          <t>digitālais euro|digitāls euro</t>
        </is>
      </c>
      <c r="AX50" t="inlineStr">
        <is>
          <t>3|3</t>
        </is>
      </c>
      <c r="AY50" t="inlineStr">
        <is>
          <t>|</t>
        </is>
      </c>
      <c r="AZ50" t="inlineStr">
        <is>
          <t>euro diġitali</t>
        </is>
      </c>
      <c r="BA50" t="inlineStr">
        <is>
          <t>3</t>
        </is>
      </c>
      <c r="BB50" t="inlineStr">
        <is>
          <t/>
        </is>
      </c>
      <c r="BC50" t="inlineStr">
        <is>
          <t>digitale euro</t>
        </is>
      </c>
      <c r="BD50" t="inlineStr">
        <is>
          <t>3</t>
        </is>
      </c>
      <c r="BE50" t="inlineStr">
        <is>
          <t/>
        </is>
      </c>
      <c r="BF50" t="inlineStr">
        <is>
          <t>cyfrowe euro</t>
        </is>
      </c>
      <c r="BG50" t="inlineStr">
        <is>
          <t>3</t>
        </is>
      </c>
      <c r="BH50" t="inlineStr">
        <is>
          <t/>
        </is>
      </c>
      <c r="BI50" t="inlineStr">
        <is>
          <t>euro digital</t>
        </is>
      </c>
      <c r="BJ50" t="inlineStr">
        <is>
          <t>3</t>
        </is>
      </c>
      <c r="BK50" t="inlineStr">
        <is>
          <t/>
        </is>
      </c>
      <c r="BL50" t="inlineStr">
        <is>
          <t>monedă euro digitală|euro digital</t>
        </is>
      </c>
      <c r="BM50" t="inlineStr">
        <is>
          <t>3|3</t>
        </is>
      </c>
      <c r="BN50" t="inlineStr">
        <is>
          <t>|</t>
        </is>
      </c>
      <c r="BO50" t="inlineStr">
        <is>
          <t>digitálne euro</t>
        </is>
      </c>
      <c r="BP50" t="inlineStr">
        <is>
          <t>3</t>
        </is>
      </c>
      <c r="BQ50" t="inlineStr">
        <is>
          <t/>
        </is>
      </c>
      <c r="BR50" t="inlineStr">
        <is>
          <t>digitalni euro</t>
        </is>
      </c>
      <c r="BS50" t="inlineStr">
        <is>
          <t>3</t>
        </is>
      </c>
      <c r="BT50" t="inlineStr">
        <is>
          <t/>
        </is>
      </c>
      <c r="BU50" t="inlineStr">
        <is>
          <t>digital euro</t>
        </is>
      </c>
      <c r="BV50" t="inlineStr">
        <is>
          <t>3</t>
        </is>
      </c>
      <c r="BW50" t="inlineStr">
        <is>
          <t/>
        </is>
      </c>
      <c r="BX50" t="inlineStr">
        <is>
          <t>електронна форма на пари, емитирани от Евросистемата (ЕЦБ и националните централни банки) и достъпни за всички граждани и фирми</t>
        </is>
      </c>
      <c r="BY50" t="inlineStr">
        <is>
          <t>budoucí potenciální elektronická forma peněz vydávaná Eurosystémem (ECB a národními centrálními bankami), dostupná pro všechny občany a podniky</t>
        </is>
      </c>
      <c r="BZ50" t="inlineStr">
        <is>
          <t>elektronisk &lt;a href="https://iate.europa.eu/entry/result/901212/da" target="_blank"&gt;euro&lt;/a&gt;,
der vil blive udstedt af &lt;a href="https://iate.europa.eu/entry/result/840195/da" target="_blank"&gt;Den Europæiske Centralbank&lt;/a&gt; og de &lt;a href="https://iate.europa.eu/entry/result/1112765/da" target="_blank"&gt;nationale centralbanker&lt;/a&gt;, og som vil garantere, at alle borgere og virksomheder i
&lt;a href="https://iate.europa.eu/entry/result/894832/da" target="_blank"&gt;euroområdet&lt;/a&gt; har omkostningsfri adgang til et enkelt, universelt anerkendt,
sikkert og pålideligt &lt;a href="https://iate.europa.eu/entry/result/29014/da" target="_blank"&gt;betalingsmiddel&lt;/a&gt;</t>
        </is>
      </c>
      <c r="CA50" t="inlineStr">
        <is>
          <t/>
        </is>
      </c>
      <c r="CB50" t="inlineStr">
        <is>
          <t>ηλεκτρονική μορφή του &lt;a href="https://iate.europa.eu/entry/result/901212/en-el" target="_blank"&gt;ευρώ&lt;/a&gt; που εκπονείται από την &lt;a href="https://iate.europa.eu/entry/result/840195/en-el" target="_blank"&gt;Ευρωπαϊκή Κεντρική Τράπεζα&lt;/a&gt; και τις &lt;a href="https://iate.europa.eu/entry/result/1112765/en-el" target="_blank"&gt;εθνικές κεντρικές τράπεζες&lt;/a&gt; και σκοπός της οποίας είναι να εξασφαλίζεται πρόσβαση χωρίς κόστος σε ένα απλό, καθολικά αποδεκτό, ασφαλές και αξιόπιστο &lt;a href="https://iate.europa.eu/entry/result/29014/en-el" target="_blank"&gt;μέσο πληρωμής&lt;/a&gt; για όλους τους πολίτες και τις επιχειρήσεις στην &lt;a href="https://iate.europa.eu/entry/result/894832/en-el" target="_blank"&gt;ευρωζώνη&lt;/a&gt;</t>
        </is>
      </c>
      <c r="CC50" t="inlineStr">
        <is>
          <t>electronic form of the &lt;a href="https://iate.europa.eu/entry/result/901212" target="_blank"&gt;euro&lt;/a&gt; being developed by the &lt;a href="https://iate.europa.eu/entry/result/840195" target="_blank"&gt;European Central Bank&lt;/a&gt; and &lt;a href="https://iate.europa.eu/entry/result/1112765" target="_blank"&gt;national central banks&lt;/a&gt; to guarantee free access to a simple, universally accepted, safe and trusted &lt;a href="https://iate.europa.eu/entry/result/29014" target="_blank"&gt;means of payment&lt;/a&gt; for all citizens and firms in the &lt;a href="https://iate.europa.eu/entry/result/894832" target="_blank"&gt;euro area&lt;/a&gt;</t>
        </is>
      </c>
      <c r="CD50" t="inlineStr">
        <is>
          <t>Forma electrónica de dinero emitido por el Eurosistema (el BCE y los bancos centrales nacionales de la zona del euro) que todos los ciudadanos y empresas podrían utilizar, como complemento del efectivo, para realizar pagos.</t>
        </is>
      </c>
      <c r="CE50" t="inlineStr">
        <is>
          <t>elektroonilises vormis &lt;i&gt;euro &lt;/i&gt;&lt;a href="/entry/result/901212/all" id="ENTRY_TO_ENTRY_CONVERTER" target="_blank"&gt;IATE:901212&lt;/a&gt;, mida Euroopa Keskpank ja riikide keskpangad on välja töötamas ning mille eesmärk on tagada &lt;i&gt;euroala &lt;/i&gt;&lt;a href="/entry/result/894832/all" id="ENTRY_TO_ENTRY_CONVERTER" target="_blank"&gt;IATE:894832&lt;/a&gt; riikide kodanikele tasuta juurdepääs üleilmselt tunnustatud lihtsale, turvalisele ja usaldusväärsele &lt;i&gt;maksevahendile &lt;/i&gt;&lt;a href="/entry/result/29014/all" id="ENTRY_TO_ENTRY_CONVERTER" target="_blank"&gt;IATE:29014&lt;/a&gt;</t>
        </is>
      </c>
      <c r="CF50" t="inlineStr">
        <is>
          <t>euron sähköinen muoto, jota Euroopan keskuspankki ja kansalliset keskuspankit ovat kehittämässä ja jonka tarkoituksena on taata euroalueen kaikille kansalaisille ja yrityksille mahdollisuus käyttää yksinkertaista, yleisesti hyväksyttyä, turvallista ja luotettavaa maksuvälinettä ilman kustannuksia</t>
        </is>
      </c>
      <c r="CG50" t="inlineStr">
        <is>
          <t>forme électronique de l'euro, émise par la &lt;a href="https://iate.europa.eu/entry/result/840195" target="_blank"&gt;Banque centrale européenne&lt;/a&gt; et par les &lt;a href="https://iate.europa.eu/entry/result/1112765" target="_blank"&gt;banques centrales nationales&lt;/a&gt;</t>
        </is>
      </c>
      <c r="CH50" t="inlineStr">
        <is>
          <t/>
        </is>
      </c>
      <c r="CI50" t="inlineStr">
        <is>
          <t/>
        </is>
      </c>
      <c r="CJ50" t="inlineStr">
        <is>
          <t>az &lt;a href="https://iate.europa.eu/entry/result/901212/hu" target="_blank"&gt;euró&lt;/a&gt; elektronikus formája, amelyet az &lt;a href="https://iate.europa.eu/entry/result/840195/hu" target="_blank"&gt;EKB&lt;/a&gt; és a &lt;a href="https://iate.europa.eu/entry/result/1112765/hu" target="_blank"&gt;nemzeti központi bankok&lt;/a&gt; bocsátanának ki, és amelynek célja annak garantálása, hogy az &lt;a href="https://iate.europa.eu/entry/result/894832/hu" target="_blank"&gt;euróövezeti&lt;/a&gt; polgárok és vállalkozások folyamatosan és ingyenesen hozzáférjenek egy egyszerű, egyetemesen
elfogadott, biztonságos és megbízható &lt;a href="https://iate.europa.eu/entry/result/29014/hu" target="_blank"&gt;fizetőeszközhöz&lt;/a&gt;</t>
        </is>
      </c>
      <c r="CK50" t="inlineStr">
        <is>
          <t>moneta elettronica emessa dall’Eurosistema (la BCE e le banche centrali nazionali) accessibile a tutti, cittadini e imprese, che garantirebbe ai cittadini dell’area dell’euro di 
avere accesso gratuito a un mezzo di pagamento semplice, universalmente 
accettato, sicuro e affidabile</t>
        </is>
      </c>
      <c r="CL50" t="inlineStr">
        <is>
          <t/>
        </is>
      </c>
      <c r="CM50" t="inlineStr">
        <is>
          <t/>
        </is>
      </c>
      <c r="CN50" t="inlineStr">
        <is>
          <t>forma elettronika tal-euro li qed tiġi żviluppata mill-Bank Ċentrali Ewropew u l-bankijiet ċentrali nazzjonali u li l-għan tagħha hu li tiggarantixxi aċċess bla ħlas għal mezz ta' pagament sempliċi, aċċettat universalment, sikur u fdat għaċ-ċittadini u l-impriżi kollha fiż-żona tal-euro</t>
        </is>
      </c>
      <c r="CO50" t="inlineStr">
        <is>
          <t>elektronische vorm van de euro die door de ECB en de nationale centrale banken wordt uitgegeven</t>
        </is>
      </c>
      <c r="CP50" t="inlineStr">
        <is>
          <t>planowany przez Europejski Bank Centralny środek płatniczy mający ten sam status co banknoty i monety, tylko inną formę – elektroniczną</t>
        </is>
      </c>
      <c r="CQ50" t="inlineStr">
        <is>
          <t>Forma eletrónica de moeda emitida pelo Banco Central Europeu e os bancos centrais nacionais, garantindo o acesso gratuito a um meio de pagamento simples, universalmente aceite, seguro e fiável a todos os cidadãos e empresas da área do euro.</t>
        </is>
      </c>
      <c r="CR50" t="inlineStr">
        <is>
          <t>echivalentul bancnotelor euro, dar în format digital</t>
        </is>
      </c>
      <c r="CS50" t="inlineStr">
        <is>
          <t>elektronická foma eura vyvíjaná Európskou centrálnou bankou a národnými centrálnymi bankami s cieľom zabezpečiť voľný prístup k jednoduchému, všeobecne prijímanému, bezpečnému a dôveryhodnému platobnému prostriedku pre všetkých občanov a podniky v eurozóne</t>
        </is>
      </c>
      <c r="CT50" t="inlineStr">
        <is>
          <t>euro v elektronski obliki, ki ga razvijajo Evropska centralna banka in nacionalne centralne banke z namenom, da bi državljanom euroobmočja omogočili brezplačen dostop do preprostega, splošno sprejetega, varnega in zaupanja vrednega plačilnega sredstva</t>
        </is>
      </c>
      <c r="CU50" t="inlineStr">
        <is>
          <t/>
        </is>
      </c>
    </row>
    <row r="51">
      <c r="A51" s="1" t="str">
        <f>HYPERLINK("https://iate.europa.eu/entry/result/1071303/all", "1071303")</f>
        <v>1071303</v>
      </c>
      <c r="B51" t="inlineStr">
        <is>
          <t>FINANCE</t>
        </is>
      </c>
      <c r="C51" t="inlineStr">
        <is>
          <t>FINANCE|financial institutions and credit|banking;FINANCE|financial institutions and credit|credit policy</t>
        </is>
      </c>
      <c r="D51" t="inlineStr">
        <is>
          <t>поръчителство|гаранция</t>
        </is>
      </c>
      <c r="E51" t="inlineStr">
        <is>
          <t>3|3</t>
        </is>
      </c>
      <c r="F51" t="inlineStr">
        <is>
          <t>|</t>
        </is>
      </c>
      <c r="G51" t="inlineStr">
        <is>
          <t/>
        </is>
      </c>
      <c r="H51" t="inlineStr">
        <is>
          <t/>
        </is>
      </c>
      <c r="I51" t="inlineStr">
        <is>
          <t/>
        </is>
      </c>
      <c r="J51" t="inlineStr">
        <is>
          <t>aval|vekselborgen|vekselkaution|garanti|aval</t>
        </is>
      </c>
      <c r="K51" t="inlineStr">
        <is>
          <t>3|3|3|3|3</t>
        </is>
      </c>
      <c r="L51" t="inlineStr">
        <is>
          <t>||||</t>
        </is>
      </c>
      <c r="M51" t="inlineStr">
        <is>
          <t>Wechselbuergschaft|Aval</t>
        </is>
      </c>
      <c r="N51" t="inlineStr">
        <is>
          <t>3|3</t>
        </is>
      </c>
      <c r="O51" t="inlineStr">
        <is>
          <t>|</t>
        </is>
      </c>
      <c r="P51" t="inlineStr">
        <is>
          <t>τριτεγγύηση|εγγύηση συναλλαγματικής</t>
        </is>
      </c>
      <c r="Q51" t="inlineStr">
        <is>
          <t>3|3</t>
        </is>
      </c>
      <c r="R51" t="inlineStr">
        <is>
          <t>|</t>
        </is>
      </c>
      <c r="S51" t="inlineStr">
        <is>
          <t>guarantee|surety|guaranty</t>
        </is>
      </c>
      <c r="T51" t="inlineStr">
        <is>
          <t>3|3|1</t>
        </is>
      </c>
      <c r="U51" t="inlineStr">
        <is>
          <t>||</t>
        </is>
      </c>
      <c r="V51" t="inlineStr">
        <is>
          <t>garantía|aval</t>
        </is>
      </c>
      <c r="W51" t="inlineStr">
        <is>
          <t>3|3</t>
        </is>
      </c>
      <c r="X51" t="inlineStr">
        <is>
          <t>|</t>
        </is>
      </c>
      <c r="Y51" t="inlineStr">
        <is>
          <t>garantii</t>
        </is>
      </c>
      <c r="Z51" t="inlineStr">
        <is>
          <t>3</t>
        </is>
      </c>
      <c r="AA51" t="inlineStr">
        <is>
          <t/>
        </is>
      </c>
      <c r="AB51" t="inlineStr">
        <is>
          <t>takaus</t>
        </is>
      </c>
      <c r="AC51" t="inlineStr">
        <is>
          <t>3</t>
        </is>
      </c>
      <c r="AD51" t="inlineStr">
        <is>
          <t/>
        </is>
      </c>
      <c r="AE51" t="inlineStr">
        <is>
          <t>cautionnement|garantie|sûreté personnelle</t>
        </is>
      </c>
      <c r="AF51" t="inlineStr">
        <is>
          <t>3|3|3</t>
        </is>
      </c>
      <c r="AG51" t="inlineStr">
        <is>
          <t>||</t>
        </is>
      </c>
      <c r="AH51" t="inlineStr">
        <is>
          <t>urra|ráthaíocht</t>
        </is>
      </c>
      <c r="AI51" t="inlineStr">
        <is>
          <t>3|3</t>
        </is>
      </c>
      <c r="AJ51" t="inlineStr">
        <is>
          <t>|</t>
        </is>
      </c>
      <c r="AK51" t="inlineStr">
        <is>
          <t/>
        </is>
      </c>
      <c r="AL51" t="inlineStr">
        <is>
          <t/>
        </is>
      </c>
      <c r="AM51" t="inlineStr">
        <is>
          <t/>
        </is>
      </c>
      <c r="AN51" t="inlineStr">
        <is>
          <t>kezességvállalás</t>
        </is>
      </c>
      <c r="AO51" t="inlineStr">
        <is>
          <t>4</t>
        </is>
      </c>
      <c r="AP51" t="inlineStr">
        <is>
          <t/>
        </is>
      </c>
      <c r="AQ51" t="inlineStr">
        <is>
          <t>avallo</t>
        </is>
      </c>
      <c r="AR51" t="inlineStr">
        <is>
          <t>3</t>
        </is>
      </c>
      <c r="AS51" t="inlineStr">
        <is>
          <t/>
        </is>
      </c>
      <c r="AT51" t="inlineStr">
        <is>
          <t>garantija</t>
        </is>
      </c>
      <c r="AU51" t="inlineStr">
        <is>
          <t>3</t>
        </is>
      </c>
      <c r="AV51" t="inlineStr">
        <is>
          <t/>
        </is>
      </c>
      <c r="AW51" t="inlineStr">
        <is>
          <t>garantija</t>
        </is>
      </c>
      <c r="AX51" t="inlineStr">
        <is>
          <t>3</t>
        </is>
      </c>
      <c r="AY51" t="inlineStr">
        <is>
          <t/>
        </is>
      </c>
      <c r="AZ51" t="inlineStr">
        <is>
          <t>avall</t>
        </is>
      </c>
      <c r="BA51" t="inlineStr">
        <is>
          <t>3</t>
        </is>
      </c>
      <c r="BB51" t="inlineStr">
        <is>
          <t/>
        </is>
      </c>
      <c r="BC51" t="inlineStr">
        <is>
          <t>aval</t>
        </is>
      </c>
      <c r="BD51" t="inlineStr">
        <is>
          <t>3</t>
        </is>
      </c>
      <c r="BE51" t="inlineStr">
        <is>
          <t/>
        </is>
      </c>
      <c r="BF51" t="inlineStr">
        <is>
          <t>gwarancja</t>
        </is>
      </c>
      <c r="BG51" t="inlineStr">
        <is>
          <t>3</t>
        </is>
      </c>
      <c r="BH51" t="inlineStr">
        <is>
          <t/>
        </is>
      </c>
      <c r="BI51" t="inlineStr">
        <is>
          <t>garantia|aval</t>
        </is>
      </c>
      <c r="BJ51" t="inlineStr">
        <is>
          <t>3|3</t>
        </is>
      </c>
      <c r="BK51" t="inlineStr">
        <is>
          <t>|</t>
        </is>
      </c>
      <c r="BL51" t="inlineStr">
        <is>
          <t/>
        </is>
      </c>
      <c r="BM51" t="inlineStr">
        <is>
          <t/>
        </is>
      </c>
      <c r="BN51" t="inlineStr">
        <is>
          <t/>
        </is>
      </c>
      <c r="BO51" t="inlineStr">
        <is>
          <t>aval</t>
        </is>
      </c>
      <c r="BP51" t="inlineStr">
        <is>
          <t>3</t>
        </is>
      </c>
      <c r="BQ51" t="inlineStr">
        <is>
          <t/>
        </is>
      </c>
      <c r="BR51" t="inlineStr">
        <is>
          <t>osebno jamstvo|jamstvo</t>
        </is>
      </c>
      <c r="BS51" t="inlineStr">
        <is>
          <t>3|3</t>
        </is>
      </c>
      <c r="BT51" t="inlineStr">
        <is>
          <t>|</t>
        </is>
      </c>
      <c r="BU51" t="inlineStr">
        <is>
          <t/>
        </is>
      </c>
      <c r="BV51" t="inlineStr">
        <is>
          <t/>
        </is>
      </c>
      <c r="BW51" t="inlineStr">
        <is>
          <t/>
        </is>
      </c>
      <c r="BX51" t="inlineStr">
        <is>
          <t>пълно или частично обезпечение на плащането на менителница, дадено както от трето лице, така и от лице, чийто подпис вече е сложен върху менителницата</t>
        </is>
      </c>
      <c r="BY51" t="inlineStr">
        <is>
          <t/>
        </is>
      </c>
      <c r="BZ51" t="inlineStr">
        <is>
          <t>påtagelse af vekselretlig garanti for en anden persons vekselforpligtelse ved påtegning på vekslen</t>
        </is>
      </c>
      <c r="CA51" t="inlineStr">
        <is>
          <t>solidarische Wechselbürgschaft für den Schuldner oder einen Indossanten eines Wechsels, indem der Wechselbürge seine Unterschrift mit dem Vermerk, zu wessen Gunsten seine Bürgschaft lautet, auf den Wechsel setzt</t>
        </is>
      </c>
      <c r="CB51" t="inlineStr">
        <is>
          <t/>
        </is>
      </c>
      <c r="CC51" t="inlineStr">
        <is>
          <t>promise made by a third party or 
&lt;i&gt;guarantor&lt;/i&gt; [ &lt;a href="/entry/result/1071785/all" id="ENTRY_TO_ENTRY_CONVERTER" target="_blank"&gt;IATE:1071785&lt;/a&gt; ], who is not a party to a contract between two others, that the guarantor will be liable if one of the parties fails to fulfil the contractual obligations</t>
        </is>
      </c>
      <c r="CD51" t="inlineStr">
        <is>
          <t>garantía de un crédito</t>
        </is>
      </c>
      <c r="CE51" t="inlineStr">
        <is>
          <t/>
        </is>
      </c>
      <c r="CF51" t="inlineStr">
        <is>
          <t>sitoumus, jolla sitoumuksen antaja eli takaaja lupautuu velkojalle vastuuseen kolmannen henkilön velasta</t>
        </is>
      </c>
      <c r="CG51" t="inlineStr">
        <is>
          <t>engagement par lequel un tiers se porte &lt;a href="https://iate.europa.eu/entry/result/1071785/fr" target="_blank"&gt;garant&lt;/a&gt; de l'exécution de l'obligation d'un débiteur dans le cas où celui-ci serait défaillant</t>
        </is>
      </c>
      <c r="CH51" t="inlineStr">
        <is>
          <t/>
        </is>
      </c>
      <c r="CI51" t="inlineStr">
        <is>
          <t/>
        </is>
      </c>
      <c r="CJ51" t="inlineStr">
        <is>
          <t>két fél közötti szerződésben nem részes harmadik fél (&lt;a href="https://iate.europa.eu/entry/result/1071785/all" target="_blank"&gt;kezes&lt;/a&gt;) általi ígéret a szerződéses kötelezettség valamelyik fél helyetti teljesítésére</t>
        </is>
      </c>
      <c r="CK51" t="inlineStr">
        <is>
          <t>garanzia solidale che un soggetto (avallante) dà, apponendo sulla cambiale la firma preceduta dall'espressione per avallo o altra equivalente, in merito al pagamento del titolo da parte di uno degli obbligati cambiari (avallato)</t>
        </is>
      </c>
      <c r="CL51" t="inlineStr">
        <is>
          <t>trečiosios šalis arba garanto (&lt;a href="/entry/result/1071785/all" id="ENTRY_TO_ENTRY_CONVERTER" target="_blank"&gt;IATE:1071785&lt;/a&gt; ), kurie nėra viena iš sutarties šalių, pažadas prisiimti atsakomybę, jei viena iš šalių neįvykdys sutartinių prievolių</t>
        </is>
      </c>
      <c r="CM51" t="inlineStr">
        <is>
          <t>līgums, saskaņā ar kuru norādītā persona (garantijas devējs &lt;a href="/entry/result/1071785/all" id="ENTRY_TO_ENTRY_CONVERTER" target="_blank"&gt;IATE:1071785&lt;/a&gt; ) uzņemas izpildīt noteiktas parādnieka saistībasi pret kreditoru, ja parādnieks neizpilda savas saistības</t>
        </is>
      </c>
      <c r="CN51" t="inlineStr">
        <is>
          <t/>
        </is>
      </c>
      <c r="CO51" t="inlineStr">
        <is>
          <t>borgtocht als betalingsgarantie voor een cheque</t>
        </is>
      </c>
      <c r="CP51" t="inlineStr">
        <is>
          <t/>
        </is>
      </c>
      <c r="CQ51" t="inlineStr">
        <is>
          <t>em geral, garantia de pagamento de uma letra, dada pela declaração escrita por um terceiro na própria letra</t>
        </is>
      </c>
      <c r="CR51" t="inlineStr">
        <is>
          <t/>
        </is>
      </c>
      <c r="CS51" t="inlineStr">
        <is>
          <t>neoddeliteľný finančný nástroj, ktorým sa efektívne dáva záruka za zmenkové plnenie, ktorá je nezávislá od splnenia alebo nesplnenia základného obchodného kontraktu</t>
        </is>
      </c>
      <c r="CT51" t="inlineStr">
        <is>
          <t/>
        </is>
      </c>
      <c r="CU51" t="inlineStr">
        <is>
          <t/>
        </is>
      </c>
    </row>
    <row r="52">
      <c r="A52" s="1" t="str">
        <f>HYPERLINK("https://iate.europa.eu/entry/result/1643065/all", "1643065")</f>
        <v>1643065</v>
      </c>
      <c r="B52" t="inlineStr">
        <is>
          <t>FINANCE</t>
        </is>
      </c>
      <c r="C52" t="inlineStr">
        <is>
          <t>FINANCE</t>
        </is>
      </c>
      <c r="D52" t="inlineStr">
        <is>
          <t>фиатни пари</t>
        </is>
      </c>
      <c r="E52" t="inlineStr">
        <is>
          <t>3</t>
        </is>
      </c>
      <c r="F52" t="inlineStr">
        <is>
          <t/>
        </is>
      </c>
      <c r="G52" t="inlineStr">
        <is>
          <t>fiat peníze|fiat měna</t>
        </is>
      </c>
      <c r="H52" t="inlineStr">
        <is>
          <t>2|3</t>
        </is>
      </c>
      <c r="I52" t="inlineStr">
        <is>
          <t>|</t>
        </is>
      </c>
      <c r="J52" t="inlineStr">
        <is>
          <t>fiatpenge|fiatvaluta</t>
        </is>
      </c>
      <c r="K52" t="inlineStr">
        <is>
          <t>3|3</t>
        </is>
      </c>
      <c r="L52" t="inlineStr">
        <is>
          <t>|</t>
        </is>
      </c>
      <c r="M52" t="inlineStr">
        <is>
          <t>Nominalgeldwährung</t>
        </is>
      </c>
      <c r="N52" t="inlineStr">
        <is>
          <t>3</t>
        </is>
      </c>
      <c r="O52" t="inlineStr">
        <is>
          <t/>
        </is>
      </c>
      <c r="P52" t="inlineStr">
        <is>
          <t>υποχρεωτικό χρήμα|υποχρεωτικό νόμισμα|παραστατικό νόμισμα|παραστατικό χρήμα</t>
        </is>
      </c>
      <c r="Q52" t="inlineStr">
        <is>
          <t>3|3|3|3</t>
        </is>
      </c>
      <c r="R52" t="inlineStr">
        <is>
          <t>|||</t>
        </is>
      </c>
      <c r="S52" t="inlineStr">
        <is>
          <t>fiat money|inconvertible money|fiat currency</t>
        </is>
      </c>
      <c r="T52" t="inlineStr">
        <is>
          <t>3|1|3</t>
        </is>
      </c>
      <c r="U52" t="inlineStr">
        <is>
          <t>||</t>
        </is>
      </c>
      <c r="V52" t="inlineStr">
        <is>
          <t>moneda fiat|dinero fiat</t>
        </is>
      </c>
      <c r="W52" t="inlineStr">
        <is>
          <t>3|3</t>
        </is>
      </c>
      <c r="X52" t="inlineStr">
        <is>
          <t>|</t>
        </is>
      </c>
      <c r="Y52" t="inlineStr">
        <is>
          <t>dekreetraha|usaldusraha|fiat-raha</t>
        </is>
      </c>
      <c r="Z52" t="inlineStr">
        <is>
          <t>3|3|2</t>
        </is>
      </c>
      <c r="AA52" t="inlineStr">
        <is>
          <t>|preferred|</t>
        </is>
      </c>
      <c r="AB52" t="inlineStr">
        <is>
          <t>fiat-valuutta|fiat-raha</t>
        </is>
      </c>
      <c r="AC52" t="inlineStr">
        <is>
          <t>3|3</t>
        </is>
      </c>
      <c r="AD52" t="inlineStr">
        <is>
          <t>|</t>
        </is>
      </c>
      <c r="AE52" t="inlineStr">
        <is>
          <t>monnaie à cours forcé|monnaie fiat</t>
        </is>
      </c>
      <c r="AF52" t="inlineStr">
        <is>
          <t>3|3</t>
        </is>
      </c>
      <c r="AG52" t="inlineStr">
        <is>
          <t>|</t>
        </is>
      </c>
      <c r="AH52" t="inlineStr">
        <is>
          <t>airgeadra fiat</t>
        </is>
      </c>
      <c r="AI52" t="inlineStr">
        <is>
          <t>3</t>
        </is>
      </c>
      <c r="AJ52" t="inlineStr">
        <is>
          <t/>
        </is>
      </c>
      <c r="AK52" t="inlineStr">
        <is>
          <t>fiducijarna valuta|zakonsko sredstvo plaćanja</t>
        </is>
      </c>
      <c r="AL52" t="inlineStr">
        <is>
          <t>2|2</t>
        </is>
      </c>
      <c r="AM52" t="inlineStr">
        <is>
          <t>|</t>
        </is>
      </c>
      <c r="AN52" t="inlineStr">
        <is>
          <t>fiat pénz</t>
        </is>
      </c>
      <c r="AO52" t="inlineStr">
        <is>
          <t>3</t>
        </is>
      </c>
      <c r="AP52" t="inlineStr">
        <is>
          <t/>
        </is>
      </c>
      <c r="AQ52" t="inlineStr">
        <is>
          <t>valuta legale|moneta fiduciaria</t>
        </is>
      </c>
      <c r="AR52" t="inlineStr">
        <is>
          <t>3|3</t>
        </is>
      </c>
      <c r="AS52" t="inlineStr">
        <is>
          <t>|</t>
        </is>
      </c>
      <c r="AT52" t="inlineStr">
        <is>
          <t>dekretiniai pinigai</t>
        </is>
      </c>
      <c r="AU52" t="inlineStr">
        <is>
          <t>3</t>
        </is>
      </c>
      <c r="AV52" t="inlineStr">
        <is>
          <t/>
        </is>
      </c>
      <c r="AW52" t="inlineStr">
        <is>
          <t>bezseguma valūta|bezseguma nauda</t>
        </is>
      </c>
      <c r="AX52" t="inlineStr">
        <is>
          <t>3|3</t>
        </is>
      </c>
      <c r="AY52" t="inlineStr">
        <is>
          <t>|</t>
        </is>
      </c>
      <c r="AZ52" t="inlineStr">
        <is>
          <t>flus ta' kors legali|munita ta' kors legali</t>
        </is>
      </c>
      <c r="BA52" t="inlineStr">
        <is>
          <t>3|3</t>
        </is>
      </c>
      <c r="BB52" t="inlineStr">
        <is>
          <t>|</t>
        </is>
      </c>
      <c r="BC52" t="inlineStr">
        <is>
          <t>fiduciaire valuta|fiatgeld|fiduciair geld</t>
        </is>
      </c>
      <c r="BD52" t="inlineStr">
        <is>
          <t>3|3|3</t>
        </is>
      </c>
      <c r="BE52" t="inlineStr">
        <is>
          <t>||</t>
        </is>
      </c>
      <c r="BF52" t="inlineStr">
        <is>
          <t>pieniądz fiat|waluta fiat</t>
        </is>
      </c>
      <c r="BG52" t="inlineStr">
        <is>
          <t>3|3</t>
        </is>
      </c>
      <c r="BH52" t="inlineStr">
        <is>
          <t>|</t>
        </is>
      </c>
      <c r="BI52" t="inlineStr">
        <is>
          <t>moeda fiduciária</t>
        </is>
      </c>
      <c r="BJ52" t="inlineStr">
        <is>
          <t>3</t>
        </is>
      </c>
      <c r="BK52" t="inlineStr">
        <is>
          <t/>
        </is>
      </c>
      <c r="BL52" t="inlineStr">
        <is>
          <t>monedă fiduciară|bani fiduciari</t>
        </is>
      </c>
      <c r="BM52" t="inlineStr">
        <is>
          <t>3|3</t>
        </is>
      </c>
      <c r="BN52" t="inlineStr">
        <is>
          <t>|</t>
        </is>
      </c>
      <c r="BO52" t="inlineStr">
        <is>
          <t>fiat mena|fiat peniaze</t>
        </is>
      </c>
      <c r="BP52" t="inlineStr">
        <is>
          <t>3|3</t>
        </is>
      </c>
      <c r="BQ52" t="inlineStr">
        <is>
          <t>|</t>
        </is>
      </c>
      <c r="BR52" t="inlineStr">
        <is>
          <t>fiat valuta</t>
        </is>
      </c>
      <c r="BS52" t="inlineStr">
        <is>
          <t>3</t>
        </is>
      </c>
      <c r="BT52" t="inlineStr">
        <is>
          <t/>
        </is>
      </c>
      <c r="BU52" t="inlineStr">
        <is>
          <t>fiatpengar|fiatvaluta</t>
        </is>
      </c>
      <c r="BV52" t="inlineStr">
        <is>
          <t>3|3</t>
        </is>
      </c>
      <c r="BW52" t="inlineStr">
        <is>
          <t>|</t>
        </is>
      </c>
      <c r="BX52" t="inlineStr">
        <is>
          <t>пари, които: 1. са обявени от правителството за законно платежно средство, или 2: са издадени от държавата и не са конвертируеми в друг актив (например злато)</t>
        </is>
      </c>
      <c r="BY52" t="inlineStr">
        <is>
          <t>měna vytvořená na základě rozhodnutí státu</t>
        </is>
      </c>
      <c r="BZ52" t="inlineStr">
        <is>
          <t>lovligt betalingsmiddel, som er udstedt af en centralbank, og som ikke er
understøttet af noget bagvedliggende aktiv andet end denne centralbanks monopol
og kreditværdighed</t>
        </is>
      </c>
      <c r="CA52" t="inlineStr">
        <is>
          <t/>
        </is>
      </c>
      <c r="CB52" t="inlineStr">
        <is>
          <t>χρήμα που δεν έχει εσωτερική αξία ούτε στηρίζεται στην αξία αποθεμάτων χρυσού ή ασημιού αλλά στην πίστη για την ίδια την οικονομία της χώρας που το εκδίδει</t>
        </is>
      </c>
      <c r="CC52" t="inlineStr">
        <is>
          <t>government-issued
currency that is not backed by a physical commodity, such as gold or silver,
but rather by the government that issued it</t>
        </is>
      </c>
      <c r="CD52" t="inlineStr">
        <is>
          <t>Dinero de curso legal designado como tal y emitido por una autoridad central, cuyo único respaldo es la confianza que se tenga en esa autoridad central.</t>
        </is>
      </c>
      <c r="CE52" t="inlineStr">
        <is>
          <t>keskpanga emiteeritava seadusliku maksevahendiga, kuid erinevalt asendusrahast ei saa seda kulda konverteerida</t>
        </is>
      </c>
      <c r="CF52" t="inlineStr">
        <is>
          <t>minkä tahansa maan maksuväline, joka on laillisesti nimetty kyseisen
maan rahaksi</t>
        </is>
      </c>
      <c r="CG52" t="inlineStr">
        <is>
          <t>monnaie émise par l'État dont la valeur ne repose pas sur une marchandise, telle que de l'or ou de l'argent, mais est garantie par l'État</t>
        </is>
      </c>
      <c r="CH52" t="inlineStr">
        <is>
          <t/>
        </is>
      </c>
      <c r="CI52" t="inlineStr">
        <is>
          <t>novac koji izdaje središnja banka neke države ili monetarne unije i predstavlja zakonsko sredstvo plaćanja</t>
        </is>
      </c>
      <c r="CJ52" t="inlineStr">
        <is>
          <t>kormány(ok) által kibocsátott, saját belső értékkel vagy az értéket garantáló árufedezettel (pl. arany) nem rendelkező pénz</t>
        </is>
      </c>
      <c r="CK52" t="inlineStr">
        <is>
          <t>strumento
di pagamento che circola accettato finché viene riposta fiducia sull’emittente,
poiché il suo valore intrinseco è notevolmente inferiore al valore nominale, come
ad esempio la moneta bancaria (la moneta a corso legale), ma anche la carta
prepagata di emittenti non bancari (carte telefoniche ecc.), la carta di
credito T&amp;amp;E, i contrassegni in uso nel villaggi turistici in luogo del
contante ecc</t>
        </is>
      </c>
      <c r="CL52" t="inlineStr">
        <is>
          <t>grynieji pinigai (dažniausiai popieriniai), kuriems valstybė atitinkamu įstatymu suteikia mokamosios priemonės galią</t>
        </is>
      </c>
      <c r="CM52" t="inlineStr">
        <is>
          <t/>
        </is>
      </c>
      <c r="CN52" t="inlineStr">
        <is>
          <t>flus li jkunu ġew iddikjarati bħala valuta legali&lt;sup&gt;1&lt;/sup&gt; permezz ta' regolamentazzjoni mill-gvern jew ta' xi liġi; il-valur ta' dawn il-flus joriġina mir-relazzjoni ta' bejn il-provvista u d-domanda u mhux mill-valur tal-materjal li minnu jkunu magħmula dawk il-flus&lt;p&gt;&lt;sup&gt;1&lt;/sup&gt; valuta legali [ &lt;a href="/entry/result/1139426/all" id="ENTRY_TO_ENTRY_CONVERTER" target="_blank"&gt;IATE:1139426&lt;/a&gt; ]&lt;/p&gt;</t>
        </is>
      </c>
      <c r="CO52" t="inlineStr">
        <is>
          <t>gevestigde nationale valuta waarvan de waarde niet gekoppeld is aan de prijs van een grondstof, zoals goud of zilver, maar aan het vertrouwen dat de bevolking heeft in de overheid of de centrale bank die de valuta uitgeeft</t>
        </is>
      </c>
      <c r="CP52" t="inlineStr">
        <is>
          <t>waluta niemająca oparcia w dobrach materialnych (jak np. kruszce), której wartość ma źródło z reguły w dekretowanym prawnie monopolu w wykorzystaniu go na danym obszarze jako legalny środek płatniczy oraz na popycie generowanym przez instytucje państwowe, a jego wartość opiera się na zaufaniu do emitenta</t>
        </is>
      </c>
      <c r="CQ52" t="inlineStr">
        <is>
          <t>Moeda declarada como tendo curso legal e emitida por um banco central, mas que, ao contrário da moeda representativa, não pode ser convertida, por exemplo, num peso fixo de ouro.</t>
        </is>
      </c>
      <c r="CR52" t="inlineStr">
        <is>
          <t>bani de hârtie cu valoare convențională și circulație numai în interiorul unei țări</t>
        </is>
      </c>
      <c r="CS52" t="inlineStr">
        <is>
          <t>oficiálna mena krajiny, ktorá nie je krytá zlatom, striebrom ani komoditami a funguje ako legálne platidlo</t>
        </is>
      </c>
      <c r="CT52" t="inlineStr">
        <is>
          <t>denarno sredstvo (bankovci,
kovanci, knjižni denar in elektronski denar), ki se v državi izdaje priznava
kot sredstvo menjave</t>
        </is>
      </c>
      <c r="CU52" t="inlineStr">
        <is>
          <t>pengar vars värde endast kommer från att den utgivande institutionen, vanligen statsmakten, bestämt att de ska ha ett visst värde</t>
        </is>
      </c>
    </row>
    <row r="53">
      <c r="A53" s="1" t="str">
        <f>HYPERLINK("https://iate.europa.eu/entry/result/145963/all", "145963")</f>
        <v>145963</v>
      </c>
      <c r="B53" t="inlineStr">
        <is>
          <t>FINANCE</t>
        </is>
      </c>
      <c r="C53" t="inlineStr">
        <is>
          <t>FINANCE|monetary economics|money market|money|deposit money</t>
        </is>
      </c>
      <c r="D53" t="inlineStr">
        <is>
          <t>безналични пари</t>
        </is>
      </c>
      <c r="E53" t="inlineStr">
        <is>
          <t>3</t>
        </is>
      </c>
      <c r="F53" t="inlineStr">
        <is>
          <t/>
        </is>
      </c>
      <c r="G53" t="inlineStr">
        <is>
          <t>bezhotovostní peníze|účetní peníze</t>
        </is>
      </c>
      <c r="H53" t="inlineStr">
        <is>
          <t>3|3</t>
        </is>
      </c>
      <c r="I53" t="inlineStr">
        <is>
          <t>|</t>
        </is>
      </c>
      <c r="J53" t="inlineStr">
        <is>
          <t>kontopenge</t>
        </is>
      </c>
      <c r="K53" t="inlineStr">
        <is>
          <t>3</t>
        </is>
      </c>
      <c r="L53" t="inlineStr">
        <is>
          <t/>
        </is>
      </c>
      <c r="M53" t="inlineStr">
        <is>
          <t>Buchgeld</t>
        </is>
      </c>
      <c r="N53" t="inlineStr">
        <is>
          <t>3</t>
        </is>
      </c>
      <c r="O53" t="inlineStr">
        <is>
          <t/>
        </is>
      </c>
      <c r="P53" t="inlineStr">
        <is>
          <t>λογιστικό χρήμα</t>
        </is>
      </c>
      <c r="Q53" t="inlineStr">
        <is>
          <t>3</t>
        </is>
      </c>
      <c r="R53" t="inlineStr">
        <is>
          <t/>
        </is>
      </c>
      <c r="S53" t="inlineStr">
        <is>
          <t>bank money|deposit money|deposit currency|scriptural money|book money|money of account|representative money</t>
        </is>
      </c>
      <c r="T53" t="inlineStr">
        <is>
          <t>1|1|1|3|3|1|1</t>
        </is>
      </c>
      <c r="U53" t="inlineStr">
        <is>
          <t>||||||</t>
        </is>
      </c>
      <c r="V53" t="inlineStr">
        <is>
          <t>dinero escritural|moneda escritural</t>
        </is>
      </c>
      <c r="W53" t="inlineStr">
        <is>
          <t>3|2</t>
        </is>
      </c>
      <c r="X53" t="inlineStr">
        <is>
          <t>|</t>
        </is>
      </c>
      <c r="Y53" t="inlineStr">
        <is>
          <t>elektroonsel kujul edastatav raha</t>
        </is>
      </c>
      <c r="Z53" t="inlineStr">
        <is>
          <t>3</t>
        </is>
      </c>
      <c r="AA53" t="inlineStr">
        <is>
          <t/>
        </is>
      </c>
      <c r="AB53" t="inlineStr">
        <is>
          <t>tiliraha</t>
        </is>
      </c>
      <c r="AC53" t="inlineStr">
        <is>
          <t>3</t>
        </is>
      </c>
      <c r="AD53" t="inlineStr">
        <is>
          <t/>
        </is>
      </c>
      <c r="AE53" t="inlineStr">
        <is>
          <t>monnaie de compte|monnaie scripturale|monnaie de banque|monnaie virtuelle</t>
        </is>
      </c>
      <c r="AF53" t="inlineStr">
        <is>
          <t>3|3|2|1</t>
        </is>
      </c>
      <c r="AG53" t="inlineStr">
        <is>
          <t>|||</t>
        </is>
      </c>
      <c r="AH53" t="inlineStr">
        <is>
          <t>airgead taisce</t>
        </is>
      </c>
      <c r="AI53" t="inlineStr">
        <is>
          <t>3</t>
        </is>
      </c>
      <c r="AJ53" t="inlineStr">
        <is>
          <t/>
        </is>
      </c>
      <c r="AK53" t="inlineStr">
        <is>
          <t>knjižni novac</t>
        </is>
      </c>
      <c r="AL53" t="inlineStr">
        <is>
          <t>3</t>
        </is>
      </c>
      <c r="AM53" t="inlineStr">
        <is>
          <t/>
        </is>
      </c>
      <c r="AN53" t="inlineStr">
        <is>
          <t>számlapénz</t>
        </is>
      </c>
      <c r="AO53" t="inlineStr">
        <is>
          <t>4</t>
        </is>
      </c>
      <c r="AP53" t="inlineStr">
        <is>
          <t/>
        </is>
      </c>
      <c r="AQ53" t="inlineStr">
        <is>
          <t>moneta scritturale</t>
        </is>
      </c>
      <c r="AR53" t="inlineStr">
        <is>
          <t>3</t>
        </is>
      </c>
      <c r="AS53" t="inlineStr">
        <is>
          <t/>
        </is>
      </c>
      <c r="AT53" t="inlineStr">
        <is>
          <t>sąskaitiniai pinigai|pinigai sąskaitoje</t>
        </is>
      </c>
      <c r="AU53" t="inlineStr">
        <is>
          <t>3|2</t>
        </is>
      </c>
      <c r="AV53" t="inlineStr">
        <is>
          <t>|</t>
        </is>
      </c>
      <c r="AW53" t="inlineStr">
        <is>
          <t>virtuāla nauda</t>
        </is>
      </c>
      <c r="AX53" t="inlineStr">
        <is>
          <t>3</t>
        </is>
      </c>
      <c r="AY53" t="inlineStr">
        <is>
          <t/>
        </is>
      </c>
      <c r="AZ53" t="inlineStr">
        <is>
          <t>flus skritturali</t>
        </is>
      </c>
      <c r="BA53" t="inlineStr">
        <is>
          <t>3</t>
        </is>
      </c>
      <c r="BB53" t="inlineStr">
        <is>
          <t/>
        </is>
      </c>
      <c r="BC53" t="inlineStr">
        <is>
          <t>giraal geld</t>
        </is>
      </c>
      <c r="BD53" t="inlineStr">
        <is>
          <t>3</t>
        </is>
      </c>
      <c r="BE53" t="inlineStr">
        <is>
          <t/>
        </is>
      </c>
      <c r="BF53" t="inlineStr">
        <is>
          <t>pieniądz księgowy|pieniądz skrypturalny</t>
        </is>
      </c>
      <c r="BG53" t="inlineStr">
        <is>
          <t>3|3</t>
        </is>
      </c>
      <c r="BH53" t="inlineStr">
        <is>
          <t>|</t>
        </is>
      </c>
      <c r="BI53" t="inlineStr">
        <is>
          <t>moeda escritural</t>
        </is>
      </c>
      <c r="BJ53" t="inlineStr">
        <is>
          <t>3</t>
        </is>
      </c>
      <c r="BK53" t="inlineStr">
        <is>
          <t/>
        </is>
      </c>
      <c r="BL53" t="inlineStr">
        <is>
          <t>bani scripturali|bani de cont</t>
        </is>
      </c>
      <c r="BM53" t="inlineStr">
        <is>
          <t>3|3</t>
        </is>
      </c>
      <c r="BN53" t="inlineStr">
        <is>
          <t>|</t>
        </is>
      </c>
      <c r="BO53" t="inlineStr">
        <is>
          <t>bezhotovostné peniaze</t>
        </is>
      </c>
      <c r="BP53" t="inlineStr">
        <is>
          <t>3</t>
        </is>
      </c>
      <c r="BQ53" t="inlineStr">
        <is>
          <t/>
        </is>
      </c>
      <c r="BR53" t="inlineStr">
        <is>
          <t>knjižni denar</t>
        </is>
      </c>
      <c r="BS53" t="inlineStr">
        <is>
          <t>3</t>
        </is>
      </c>
      <c r="BT53" t="inlineStr">
        <is>
          <t/>
        </is>
      </c>
      <c r="BU53" t="inlineStr">
        <is>
          <t>kontomedel|kontotillgodohavanden</t>
        </is>
      </c>
      <c r="BV53" t="inlineStr">
        <is>
          <t>3|3</t>
        </is>
      </c>
      <c r="BW53" t="inlineStr">
        <is>
          <t>|</t>
        </is>
      </c>
      <c r="BX53" t="inlineStr">
        <is>
          <t/>
        </is>
      </c>
      <c r="BY53" t="inlineStr">
        <is>
          <t>peníze v účetní formě, které neobíhají v podobě bankovek a mincí</t>
        </is>
      </c>
      <c r="BZ53" t="inlineStr">
        <is>
          <t>penge der kun eksisterer i kontoform og derfor ikke cirkulerer i form af sedler og 
mønter</t>
        </is>
      </c>
      <c r="CA53" t="inlineStr">
        <is>
          <t>das Geld des bargeldlosen Zahlungsverkehrs, d.h.die dem Zahlungsverkehr dienenden Guthaben bei Banken oder anderen Kontostellen</t>
        </is>
      </c>
      <c r="CB53" t="inlineStr">
        <is>
          <t>1) 1) τραπεζικό ή λογιστικό χρήμα : δημιουργείται από τις καταθέσεις που γίνονται στις τράπεζες, αφού αφαιρεθεί το ποσοστό των υποχρεωτικών διαθεσίμων (Χρυσοβιτσιώτης) 2) Επιταγές και άλλα πιστωτικά μέσα που κατατίθενται στις τράπεζες ως μετρητά. (Χρυσοβιτσιώτης) 2) Όλα τα είδη χρήματος σε λογιστική μορφή(βλ. écritures comptables), τα οποία συνεπώς δεν κυκλοφορούν με τη μορφή τραπεζογραμματίων και κερμάτων (πρβ. monnaie fiduciaire)</t>
        </is>
      </c>
      <c r="CC53" t="inlineStr">
        <is>
          <t>money in book-entry form and therefore not circulating in the form of banknotes and coins</t>
        </is>
      </c>
      <c r="CD53" t="inlineStr">
        <is>
          <t>Término no definido legalmente que se entiende equivalente
al de «dinero de banco comercial» o «dinero bancario», pero distinto del dinero electrónico.</t>
        </is>
      </c>
      <c r="CE53" t="inlineStr">
        <is>
          <t>raha, mis esineb ainult kirjena pangakontol või hoiuarvel, mitte füüsilisel kujul müntide või paberrahana</t>
        </is>
      </c>
      <c r="CF53" t="inlineStr">
        <is>
          <t>kaikki tilikirjauksina oleva raha, joka tämän muotonsa vuoksi ei kierrä seteleinä ja kolikoina</t>
        </is>
      </c>
      <c r="CG53" t="inlineStr">
        <is>
          <t>&lt;div&gt;monnaie dématérialisée inscrite sur un compte dans un établissement de crédit, servant de paiement à travers des virements, des chèques, des cartes bancaires ou de crédit&lt;br&gt;&lt;/div&gt;</t>
        </is>
      </c>
      <c r="CH53" t="inlineStr">
        <is>
          <t/>
        </is>
      </c>
      <c r="CI53" t="inlineStr">
        <is>
          <t/>
        </is>
      </c>
      <c r="CJ53" t="inlineStr">
        <is>
          <t>fizikai megjelenési formával (ld. bankjegyek, pénzérmék) nem rendelkező, pénzügyi intézmények, pénzügyi vállalkozások által számlákon nyilvántartott adatként létező pénz</t>
        </is>
      </c>
      <c r="CK53" t="inlineStr">
        <is>
          <t>moneta sotto forma di scritture contabili che non circola sotto forma di banconote o monete metalliche</t>
        </is>
      </c>
      <c r="CL53" t="inlineStr">
        <is>
          <t/>
        </is>
      </c>
      <c r="CM53" t="inlineStr">
        <is>
          <t>Scriptural money consists in recording money units in a current account opened in a bank. A given quantity of paper money is deposited in a bank and the bank opens a current account for the same quantity, where there will be only records of movements of money units.</t>
        </is>
      </c>
      <c r="CN53" t="inlineStr">
        <is>
          <t>bilanċi f'kontijiet bankarji ta' depożitu u ta' pagament disponibbli fi kwalunkwe ħin għat-trasferiment jew għall-konverżjoni fi flus kontanti</t>
        </is>
      </c>
      <c r="CO53" t="inlineStr">
        <is>
          <t>"geld in de vorm van een boeking op rekening, dat bijgevolg niet in de vorm van bankbiljetten of munten circuleert"</t>
        </is>
      </c>
      <c r="CP53" t="inlineStr">
        <is>
          <t>pieniądz funkcjonujący wyłącznie jako zapis księgowy</t>
        </is>
      </c>
      <c r="CQ53" t="inlineStr">
        <is>
          <t>Toda a moeda sob a forma de registo contabilístico e que, por conseguinte,
não circula sob a forma de notas de banco e moedas metálicas.</t>
        </is>
      </c>
      <c r="CR53" t="inlineStr">
        <is>
          <t>Nu au o existenta materiala si reprezinta disponibilitatile aflate in conturi la banci, care circula prin transfer sau virament intre conturi. (se mai numesc si bani de cont).</t>
        </is>
      </c>
      <c r="CS53" t="inlineStr">
        <is>
          <t>peniaze v účtovnej forme, ktoré nie sú v obehu v podobe bankoviek a mincí</t>
        </is>
      </c>
      <c r="CT53" t="inlineStr">
        <is>
          <t>vsa dobroimetja na računih v banki, namenjena brezgotovinskemu plačilnemu prometu</t>
        </is>
      </c>
      <c r="CU53" t="inlineStr">
        <is>
          <t/>
        </is>
      </c>
    </row>
    <row r="54">
      <c r="A54" s="1" t="str">
        <f>HYPERLINK("https://iate.europa.eu/entry/result/793061/all", "793061")</f>
        <v>793061</v>
      </c>
      <c r="B54" t="inlineStr">
        <is>
          <t>FINANCE</t>
        </is>
      </c>
      <c r="C54" t="inlineStr">
        <is>
          <t>FINANCE|monetary economics</t>
        </is>
      </c>
      <c r="D54" t="inlineStr">
        <is>
          <t>законно платежно средство</t>
        </is>
      </c>
      <c r="E54" t="inlineStr">
        <is>
          <t>4</t>
        </is>
      </c>
      <c r="F54" t="inlineStr">
        <is>
          <t/>
        </is>
      </c>
      <c r="G54" t="inlineStr">
        <is>
          <t>zákonné platidlo</t>
        </is>
      </c>
      <c r="H54" t="inlineStr">
        <is>
          <t>3</t>
        </is>
      </c>
      <c r="I54" t="inlineStr">
        <is>
          <t/>
        </is>
      </c>
      <c r="J54" t="inlineStr">
        <is>
          <t>lovligt betalingsmiddel</t>
        </is>
      </c>
      <c r="K54" t="inlineStr">
        <is>
          <t>4</t>
        </is>
      </c>
      <c r="L54" t="inlineStr">
        <is>
          <t/>
        </is>
      </c>
      <c r="M54" t="inlineStr">
        <is>
          <t>gesetzliches Zahlungsmittel</t>
        </is>
      </c>
      <c r="N54" t="inlineStr">
        <is>
          <t>3</t>
        </is>
      </c>
      <c r="O54" t="inlineStr">
        <is>
          <t/>
        </is>
      </c>
      <c r="P54" t="inlineStr">
        <is>
          <t>νόμιμο χρήμα</t>
        </is>
      </c>
      <c r="Q54" t="inlineStr">
        <is>
          <t>3</t>
        </is>
      </c>
      <c r="R54" t="inlineStr">
        <is>
          <t/>
        </is>
      </c>
      <c r="S54" t="inlineStr">
        <is>
          <t>legal tender</t>
        </is>
      </c>
      <c r="T54" t="inlineStr">
        <is>
          <t>3</t>
        </is>
      </c>
      <c r="U54" t="inlineStr">
        <is>
          <t/>
        </is>
      </c>
      <c r="V54" t="inlineStr">
        <is>
          <t>moneda de curso legal|moneda legal|dinero de curso legal|dinero legal</t>
        </is>
      </c>
      <c r="W54" t="inlineStr">
        <is>
          <t>3|3|3|3</t>
        </is>
      </c>
      <c r="X54" t="inlineStr">
        <is>
          <t>|||</t>
        </is>
      </c>
      <c r="Y54" t="inlineStr">
        <is>
          <t>seaduslik maksevahend</t>
        </is>
      </c>
      <c r="Z54" t="inlineStr">
        <is>
          <t>3</t>
        </is>
      </c>
      <c r="AA54" t="inlineStr">
        <is>
          <t/>
        </is>
      </c>
      <c r="AB54" t="inlineStr">
        <is>
          <t>laillinen maksuväline</t>
        </is>
      </c>
      <c r="AC54" t="inlineStr">
        <is>
          <t>3</t>
        </is>
      </c>
      <c r="AD54" t="inlineStr">
        <is>
          <t/>
        </is>
      </c>
      <c r="AE54" t="inlineStr">
        <is>
          <t>monnaie ayant cours légal|monnaie légale</t>
        </is>
      </c>
      <c r="AF54" t="inlineStr">
        <is>
          <t>2|3</t>
        </is>
      </c>
      <c r="AG54" t="inlineStr">
        <is>
          <t>|</t>
        </is>
      </c>
      <c r="AH54" t="inlineStr">
        <is>
          <t/>
        </is>
      </c>
      <c r="AI54" t="inlineStr">
        <is>
          <t/>
        </is>
      </c>
      <c r="AJ54" t="inlineStr">
        <is>
          <t/>
        </is>
      </c>
      <c r="AK54" t="inlineStr">
        <is>
          <t>zakonsko sredstvo plaćanja</t>
        </is>
      </c>
      <c r="AL54" t="inlineStr">
        <is>
          <t>3</t>
        </is>
      </c>
      <c r="AM54" t="inlineStr">
        <is>
          <t/>
        </is>
      </c>
      <c r="AN54" t="inlineStr">
        <is>
          <t>törvényes fizetőeszköz</t>
        </is>
      </c>
      <c r="AO54" t="inlineStr">
        <is>
          <t>3</t>
        </is>
      </c>
      <c r="AP54" t="inlineStr">
        <is>
          <t/>
        </is>
      </c>
      <c r="AQ54" t="inlineStr">
        <is>
          <t>moneta legale|moneta a corso legale</t>
        </is>
      </c>
      <c r="AR54" t="inlineStr">
        <is>
          <t>3|3</t>
        </is>
      </c>
      <c r="AS54" t="inlineStr">
        <is>
          <t>|</t>
        </is>
      </c>
      <c r="AT54" t="inlineStr">
        <is>
          <t>teisėta valiuta|teisėta mokėjimo priemonė</t>
        </is>
      </c>
      <c r="AU54" t="inlineStr">
        <is>
          <t>3|3</t>
        </is>
      </c>
      <c r="AV54" t="inlineStr">
        <is>
          <t>|</t>
        </is>
      </c>
      <c r="AW54" t="inlineStr">
        <is>
          <t/>
        </is>
      </c>
      <c r="AX54" t="inlineStr">
        <is>
          <t/>
        </is>
      </c>
      <c r="AY54" t="inlineStr">
        <is>
          <t/>
        </is>
      </c>
      <c r="AZ54" t="inlineStr">
        <is>
          <t>munita legali</t>
        </is>
      </c>
      <c r="BA54" t="inlineStr">
        <is>
          <t>3</t>
        </is>
      </c>
      <c r="BB54" t="inlineStr">
        <is>
          <t/>
        </is>
      </c>
      <c r="BC54" t="inlineStr">
        <is>
          <t>wettig betaalmiddel</t>
        </is>
      </c>
      <c r="BD54" t="inlineStr">
        <is>
          <t>3</t>
        </is>
      </c>
      <c r="BE54" t="inlineStr">
        <is>
          <t/>
        </is>
      </c>
      <c r="BF54" t="inlineStr">
        <is>
          <t>prawny środek płatniczy</t>
        </is>
      </c>
      <c r="BG54" t="inlineStr">
        <is>
          <t>3</t>
        </is>
      </c>
      <c r="BH54" t="inlineStr">
        <is>
          <t/>
        </is>
      </c>
      <c r="BI54" t="inlineStr">
        <is>
          <t>moeda com curso legal</t>
        </is>
      </c>
      <c r="BJ54" t="inlineStr">
        <is>
          <t>2</t>
        </is>
      </c>
      <c r="BK54" t="inlineStr">
        <is>
          <t/>
        </is>
      </c>
      <c r="BL54" t="inlineStr">
        <is>
          <t>mijloc legal de plată|monedă legală</t>
        </is>
      </c>
      <c r="BM54" t="inlineStr">
        <is>
          <t>3|3</t>
        </is>
      </c>
      <c r="BN54" t="inlineStr">
        <is>
          <t>|</t>
        </is>
      </c>
      <c r="BO54" t="inlineStr">
        <is>
          <t>zákonné platidlo</t>
        </is>
      </c>
      <c r="BP54" t="inlineStr">
        <is>
          <t>3</t>
        </is>
      </c>
      <c r="BQ54" t="inlineStr">
        <is>
          <t/>
        </is>
      </c>
      <c r="BR54" t="inlineStr">
        <is>
          <t>zakonito plačilno sredstvo</t>
        </is>
      </c>
      <c r="BS54" t="inlineStr">
        <is>
          <t>3</t>
        </is>
      </c>
      <c r="BT54" t="inlineStr">
        <is>
          <t/>
        </is>
      </c>
      <c r="BU54" t="inlineStr">
        <is>
          <t>lagligt betalningsmedel</t>
        </is>
      </c>
      <c r="BV54" t="inlineStr">
        <is>
          <t>3</t>
        </is>
      </c>
      <c r="BW54" t="inlineStr">
        <is>
          <t/>
        </is>
      </c>
      <c r="BX54" t="inlineStr">
        <is>
          <t/>
        </is>
      </c>
      <c r="BY54" t="inlineStr">
        <is>
          <t>jakýkoliv oficiální platební prostředek uznaný zákonem, který je možno použít k uhrazení veřejného nebo soukomého dluhu nebo ke splnění finanční povinnosti</t>
        </is>
      </c>
      <c r="BZ54" t="inlineStr">
        <is>
          <t>ethvert betalingsmiddel, som en debitor som udgangspunkt altid har ret til at anvende til afvikling af gældsforpligtelser</t>
        </is>
      </c>
      <c r="CA54" t="inlineStr">
        <is>
          <t>Zahlungsmittel, das in einem Währungsraum kraft Gesetzes von jedermann zur Begleichung einer Geldschuld akzeptiert werden muss</t>
        </is>
      </c>
      <c r="CB54" t="inlineStr">
        <is>
          <t>Τα τραπεζογραμμάτια που εκδίδονται από την ΕΚΤ και τις εθνικές κεντρικές τράπεζες είναι τα μόνα τραπεζογραμμάτια που θα αποτελούν νόμιμο χρήμα μέσα στην Κοινότητα.</t>
        </is>
      </c>
      <c r="CC54" t="inlineStr">
        <is>
          <t>any official medium of payment that a creditor is bound by law to accept when it is tendered in payment of a debt</t>
        </is>
      </c>
      <c r="CD54" t="inlineStr">
        <is>
          <t>Moneda legal: La moneda de curso legal emitida por el banco central de cada país y admitida como medio legal de pago con pleno poder liberatorio. Dinero de curso legal: Conjunto de monedas y billetes emitidos por el banco central de cada país, sin incluir los cheques, y que es admitido para el pago de deudas. Dinero legal: Medio de pago creado por el Estado, declarado por ley como medio oficial de pagos y con poder liberatorio de deudas.</t>
        </is>
      </c>
      <c r="CE54" t="inlineStr">
        <is>
          <t>seaduslikuks maksevahendiks kuulutatud paberraha ja mündid, mida tuleb vastu võtta mis tahes maksetena</t>
        </is>
      </c>
      <c r="CF54" t="inlineStr">
        <is>
          <t>"oikeudellisesti hyväksytty maksuväline tietyllä, määritellyllä alueella"</t>
        </is>
      </c>
      <c r="CG54" t="inlineStr">
        <is>
          <t>monnaie émise par l'autorité monétaire d'un État ou d'une zone monétaire commune, communément admise par la population et ayant cours légal garanti par la puissance publique</t>
        </is>
      </c>
      <c r="CH54" t="inlineStr">
        <is>
          <t/>
        </is>
      </c>
      <c r="CI54" t="inlineStr">
        <is>
          <t>bilo koje zakonski priznato sredstvo plaćanja koje se može upotrebljavati za zatvaranje javnog ili privatnog duga ili ispunjavanje financijskih obveza</t>
        </is>
      </c>
      <c r="CJ54" t="inlineStr">
        <is>
          <t>olyan eszköz, amely törvény által elismerten fizetések teljesítésére használható</t>
        </is>
      </c>
      <c r="CK54" t="inlineStr">
        <is>
          <t>qualsiasi tipo di moneta che ha potere liberatorio, e quindi deve essere accettata per legge, nei pagamenti effettuati entro i confini dello stato nel quale essa circola</t>
        </is>
      </c>
      <c r="CL54" t="inlineStr">
        <is>
          <t>oficiali teisės aktais pripažinta mokėjimo priemonė, kuri gali būti naudojama viešajai ar privačiajai skolai sumokėti arba finansinei prievolei įvykdyti</t>
        </is>
      </c>
      <c r="CM54" t="inlineStr">
        <is>
          <t/>
        </is>
      </c>
      <c r="CN54" t="inlineStr">
        <is>
          <t>kwalunkwe mezz uffiċjali ta' ħlas rikonoxxut mil-liġi, li jista' jintuża biex jitħallas dejn pubbliku jew privat jew biex jitwettaq obbligu finanzjarju</t>
        </is>
      </c>
      <c r="CO54" t="inlineStr">
        <is>
          <t>betaalmiddel (geld) dat door een overheid gestandaardiseerd is, dat de overheid voor eigen transacties gebruikt (waaronder belastingen) en waarvan de overheid het bredere gebruik in de maatschappij kan afdwingen</t>
        </is>
      </c>
      <c r="CP54" t="inlineStr">
        <is>
          <t>banknoty i monety nominowane w określonej walucie, które są używane i powszechnie akceptowane przy dokonywaniu płatności na terenie danego państwa</t>
        </is>
      </c>
      <c r="CQ54" t="inlineStr">
        <is>
          <t>Moeda utilizada como meio de pagamento num dado território, no qual é obrigatória a sua aceitação pelo valor nominal.</t>
        </is>
      </c>
      <c r="CR54" t="inlineStr">
        <is>
          <t>orice instrument de plată recunoscut prin lege și care trebuie acceptat la valoarea nominală pentru plata obligațiilor publice și private</t>
        </is>
      </c>
      <c r="CS54" t="inlineStr">
        <is>
          <t>bankovky a mince používané na uhrádzanie peňažných záväzkov, ktorých prijatie je pri peňažných platbách v hotovosti zakázané odmietnuť bez zákonného dôvodu</t>
        </is>
      </c>
      <c r="CT54" t="inlineStr">
        <is>
          <t>plačilni instrument, s katerim se lahko v določeni državi zakonito izpolnijo denarne obveznosti</t>
        </is>
      </c>
      <c r="CU54" t="inlineStr">
        <is>
          <t>betalningsmedel - exempelvis sedlar och mynt utgivna av en stats centralbank - som har en sådan rättslig status att det måste godtas som betalning av en skuld</t>
        </is>
      </c>
    </row>
    <row r="55">
      <c r="A55" s="1" t="str">
        <f>HYPERLINK("https://iate.europa.eu/entry/result/1112776/all", "1112776")</f>
        <v>1112776</v>
      </c>
      <c r="B55" t="inlineStr">
        <is>
          <t>FINANCE</t>
        </is>
      </c>
      <c r="C55" t="inlineStr">
        <is>
          <t>FINANCE|monetary economics</t>
        </is>
      </c>
      <c r="D55" t="inlineStr">
        <is>
          <t>номинална стойност|номинал</t>
        </is>
      </c>
      <c r="E55" t="inlineStr">
        <is>
          <t>4|4</t>
        </is>
      </c>
      <c r="F55" t="inlineStr">
        <is>
          <t>|</t>
        </is>
      </c>
      <c r="G55" t="inlineStr">
        <is>
          <t>nominální hodnota</t>
        </is>
      </c>
      <c r="H55" t="inlineStr">
        <is>
          <t>3</t>
        </is>
      </c>
      <c r="I55" t="inlineStr">
        <is>
          <t/>
        </is>
      </c>
      <c r="J55" t="inlineStr">
        <is>
          <t>pålydende værdi|værdi|denomination|størrelse</t>
        </is>
      </c>
      <c r="K55" t="inlineStr">
        <is>
          <t>3|3|3|3</t>
        </is>
      </c>
      <c r="L55" t="inlineStr">
        <is>
          <t>|||</t>
        </is>
      </c>
      <c r="M55" t="inlineStr">
        <is>
          <t>Stückelung</t>
        </is>
      </c>
      <c r="N55" t="inlineStr">
        <is>
          <t>3</t>
        </is>
      </c>
      <c r="O55" t="inlineStr">
        <is>
          <t/>
        </is>
      </c>
      <c r="P55" t="inlineStr">
        <is>
          <t>ονομαστική αξία</t>
        </is>
      </c>
      <c r="Q55" t="inlineStr">
        <is>
          <t>3</t>
        </is>
      </c>
      <c r="R55" t="inlineStr">
        <is>
          <t/>
        </is>
      </c>
      <c r="S55" t="inlineStr">
        <is>
          <t>denomination</t>
        </is>
      </c>
      <c r="T55" t="inlineStr">
        <is>
          <t>3</t>
        </is>
      </c>
      <c r="U55" t="inlineStr">
        <is>
          <t/>
        </is>
      </c>
      <c r="V55" t="inlineStr">
        <is>
          <t>denominación|valor nominal</t>
        </is>
      </c>
      <c r="W55" t="inlineStr">
        <is>
          <t>3|3</t>
        </is>
      </c>
      <c r="X55" t="inlineStr">
        <is>
          <t>|</t>
        </is>
      </c>
      <c r="Y55" t="inlineStr">
        <is>
          <t>nimiväärtus</t>
        </is>
      </c>
      <c r="Z55" t="inlineStr">
        <is>
          <t>3</t>
        </is>
      </c>
      <c r="AA55" t="inlineStr">
        <is>
          <t/>
        </is>
      </c>
      <c r="AB55" t="inlineStr">
        <is>
          <t>yksikköarvo</t>
        </is>
      </c>
      <c r="AC55" t="inlineStr">
        <is>
          <t>3</t>
        </is>
      </c>
      <c r="AD55" t="inlineStr">
        <is>
          <t/>
        </is>
      </c>
      <c r="AE55" t="inlineStr">
        <is>
          <t>coupure|valeur unitaire</t>
        </is>
      </c>
      <c r="AF55" t="inlineStr">
        <is>
          <t>3|3</t>
        </is>
      </c>
      <c r="AG55" t="inlineStr">
        <is>
          <t>|</t>
        </is>
      </c>
      <c r="AH55" t="inlineStr">
        <is>
          <t>ainmníocht</t>
        </is>
      </c>
      <c r="AI55" t="inlineStr">
        <is>
          <t>3</t>
        </is>
      </c>
      <c r="AJ55" t="inlineStr">
        <is>
          <t/>
        </is>
      </c>
      <c r="AK55" t="inlineStr">
        <is>
          <t>apoen</t>
        </is>
      </c>
      <c r="AL55" t="inlineStr">
        <is>
          <t>3</t>
        </is>
      </c>
      <c r="AM55" t="inlineStr">
        <is>
          <t/>
        </is>
      </c>
      <c r="AN55" t="inlineStr">
        <is>
          <t>címlet</t>
        </is>
      </c>
      <c r="AO55" t="inlineStr">
        <is>
          <t>4</t>
        </is>
      </c>
      <c r="AP55" t="inlineStr">
        <is>
          <t/>
        </is>
      </c>
      <c r="AQ55" t="inlineStr">
        <is>
          <t>taglio|valore unitario</t>
        </is>
      </c>
      <c r="AR55" t="inlineStr">
        <is>
          <t>3|3</t>
        </is>
      </c>
      <c r="AS55" t="inlineStr">
        <is>
          <t>|</t>
        </is>
      </c>
      <c r="AT55" t="inlineStr">
        <is>
          <t>nominalas</t>
        </is>
      </c>
      <c r="AU55" t="inlineStr">
        <is>
          <t>3</t>
        </is>
      </c>
      <c r="AV55" t="inlineStr">
        <is>
          <t/>
        </is>
      </c>
      <c r="AW55" t="inlineStr">
        <is>
          <t>nominālvērtība</t>
        </is>
      </c>
      <c r="AX55" t="inlineStr">
        <is>
          <t>3</t>
        </is>
      </c>
      <c r="AY55" t="inlineStr">
        <is>
          <t/>
        </is>
      </c>
      <c r="AZ55" t="inlineStr">
        <is>
          <t>denominazzjoni</t>
        </is>
      </c>
      <c r="BA55" t="inlineStr">
        <is>
          <t>3</t>
        </is>
      </c>
      <c r="BB55" t="inlineStr">
        <is>
          <t/>
        </is>
      </c>
      <c r="BC55" t="inlineStr">
        <is>
          <t>nominale waarde|faciale waarde|denominatie</t>
        </is>
      </c>
      <c r="BD55" t="inlineStr">
        <is>
          <t>3|3|3</t>
        </is>
      </c>
      <c r="BE55" t="inlineStr">
        <is>
          <t>||</t>
        </is>
      </c>
      <c r="BF55" t="inlineStr">
        <is>
          <t>nominał</t>
        </is>
      </c>
      <c r="BG55" t="inlineStr">
        <is>
          <t>3</t>
        </is>
      </c>
      <c r="BH55" t="inlineStr">
        <is>
          <t/>
        </is>
      </c>
      <c r="BI55" t="inlineStr">
        <is>
          <t>denominação</t>
        </is>
      </c>
      <c r="BJ55" t="inlineStr">
        <is>
          <t>3</t>
        </is>
      </c>
      <c r="BK55" t="inlineStr">
        <is>
          <t/>
        </is>
      </c>
      <c r="BL55" t="inlineStr">
        <is>
          <t>cupiu|valoare nominală</t>
        </is>
      </c>
      <c r="BM55" t="inlineStr">
        <is>
          <t>3|3</t>
        </is>
      </c>
      <c r="BN55" t="inlineStr">
        <is>
          <t>|</t>
        </is>
      </c>
      <c r="BO55" t="inlineStr">
        <is>
          <t>nominálna hodnota</t>
        </is>
      </c>
      <c r="BP55" t="inlineStr">
        <is>
          <t>3</t>
        </is>
      </c>
      <c r="BQ55" t="inlineStr">
        <is>
          <t/>
        </is>
      </c>
      <c r="BR55" t="inlineStr">
        <is>
          <t>apoen</t>
        </is>
      </c>
      <c r="BS55" t="inlineStr">
        <is>
          <t>3</t>
        </is>
      </c>
      <c r="BT55" t="inlineStr">
        <is>
          <t/>
        </is>
      </c>
      <c r="BU55" t="inlineStr">
        <is>
          <t>denominering|valör</t>
        </is>
      </c>
      <c r="BV55" t="inlineStr">
        <is>
          <t>3|3</t>
        </is>
      </c>
      <c r="BW55" t="inlineStr">
        <is>
          <t>|</t>
        </is>
      </c>
      <c r="BX55" t="inlineStr">
        <is>
          <t/>
        </is>
      </c>
      <c r="BY55" t="inlineStr">
        <is>
          <t/>
        </is>
      </c>
      <c r="BZ55" t="inlineStr">
        <is>
          <t>værdi angivet på mønt, seddel eller frimærke</t>
        </is>
      </c>
      <c r="CA55" t="inlineStr">
        <is>
          <t>Nominalwertreihung einer Münz- und Banknotenserie</t>
        </is>
      </c>
      <c r="CB55" t="inlineStr">
        <is>
          <t>η αξία τραπεζογραμματίου ή κέρματος που εμφαίνεται πάνω σε αυτό</t>
        </is>
      </c>
      <c r="CC55" t="inlineStr">
        <is>
          <t>value shown on a coin, paper money, or a stamp</t>
        </is>
      </c>
      <c r="CD55" t="inlineStr">
        <is>
          <t>Valor nominal de cada uno de los tipos de billetes de una serie.</t>
        </is>
      </c>
      <c r="CE55" t="inlineStr">
        <is>
          <t/>
        </is>
      </c>
      <c r="CF55" t="inlineStr">
        <is>
          <t/>
        </is>
      </c>
      <c r="CG55" t="inlineStr">
        <is>
          <t>valeur nominale attribuée à un billet de banque, à un chèque de voyage ou à un titre</t>
        </is>
      </c>
      <c r="CH55" t="inlineStr">
        <is>
          <t/>
        </is>
      </c>
      <c r="CI55" t="inlineStr">
        <is>
          <t>iznos na koji glase i u kojem se emitiraju efektivni novac (novčanice i kovani novac) neke države i vrijednosni papiri</t>
        </is>
      </c>
      <c r="CJ55" t="inlineStr">
        <is>
          <t>a bankjegyek és érmék névértéke</t>
        </is>
      </c>
      <c r="CK55" t="inlineStr">
        <is>
          <t/>
        </is>
      </c>
      <c r="CL55" t="inlineStr">
        <is>
          <t>vertybiniame popieriuje arba monetoje nurodyta oficiali jo(s) vertė</t>
        </is>
      </c>
      <c r="CM55" t="inlineStr">
        <is>
          <t>uz vērtspapīriem, naudaszīmēm atzīmētā vērtība jeb cena</t>
        </is>
      </c>
      <c r="CN55" t="inlineStr">
        <is>
          <t>il-valur muri fuq munita, karta tal-flus jew bolla</t>
        </is>
      </c>
      <c r="CO55" t="inlineStr">
        <is>
          <t>waarde die vermeld staat op een munt, een bankbiljet, een postzegel of een verhandelbaar waardepapier</t>
        </is>
      </c>
      <c r="CP55" t="inlineStr">
        <is>
          <t>wartość nominalna oznaczona na emitowanych papierach wartościowych, znaczkach pocztowych</t>
        </is>
      </c>
      <c r="CQ55" t="inlineStr">
        <is>
          <t/>
        </is>
      </c>
      <c r="CR55" t="inlineStr">
        <is>
          <t>valoare indicată pe o acțiune, pe o hârtie-monedă (care uneori nu corespunde cu valoarea reală); valoare oficială</t>
        </is>
      </c>
      <c r="CS55" t="inlineStr">
        <is>
          <t>hodnota zobrazená na minci, bankovke alebo pečiatke</t>
        </is>
      </c>
      <c r="CT55" t="inlineStr">
        <is>
          <t>zaokroženi znesek, na katerega se glasi bankovec, vrednostni papir</t>
        </is>
      </c>
      <c r="CU55" t="inlineStr">
        <is>
          <t/>
        </is>
      </c>
    </row>
    <row r="56">
      <c r="A56" s="1" t="str">
        <f>HYPERLINK("https://iate.europa.eu/entry/result/1556817/all", "1556817")</f>
        <v>1556817</v>
      </c>
      <c r="B56" t="inlineStr">
        <is>
          <t>FINANCE</t>
        </is>
      </c>
      <c r="C56" t="inlineStr">
        <is>
          <t>FINANCE|financial institutions and credit</t>
        </is>
      </c>
      <c r="D56" t="inlineStr">
        <is>
          <t>клон</t>
        </is>
      </c>
      <c r="E56" t="inlineStr">
        <is>
          <t>3</t>
        </is>
      </c>
      <c r="F56" t="inlineStr">
        <is>
          <t/>
        </is>
      </c>
      <c r="G56" t="inlineStr">
        <is>
          <t/>
        </is>
      </c>
      <c r="H56" t="inlineStr">
        <is>
          <t/>
        </is>
      </c>
      <c r="I56" t="inlineStr">
        <is>
          <t/>
        </is>
      </c>
      <c r="J56" t="inlineStr">
        <is>
          <t>filial|bankfilial</t>
        </is>
      </c>
      <c r="K56" t="inlineStr">
        <is>
          <t>3|3</t>
        </is>
      </c>
      <c r="L56" t="inlineStr">
        <is>
          <t>|</t>
        </is>
      </c>
      <c r="M56" t="inlineStr">
        <is>
          <t>Zweigstelle|Zweigniederlassung</t>
        </is>
      </c>
      <c r="N56" t="inlineStr">
        <is>
          <t>3|3</t>
        </is>
      </c>
      <c r="O56" t="inlineStr">
        <is>
          <t>|</t>
        </is>
      </c>
      <c r="P56" t="inlineStr">
        <is>
          <t>υποκατάστημα|κατάστημα τραπέζης</t>
        </is>
      </c>
      <c r="Q56" t="inlineStr">
        <is>
          <t>3|3</t>
        </is>
      </c>
      <c r="R56" t="inlineStr">
        <is>
          <t>|</t>
        </is>
      </c>
      <c r="S56" t="inlineStr">
        <is>
          <t>branch|bank branch</t>
        </is>
      </c>
      <c r="T56" t="inlineStr">
        <is>
          <t>3|1</t>
        </is>
      </c>
      <c r="U56" t="inlineStr">
        <is>
          <t>|</t>
        </is>
      </c>
      <c r="V56" t="inlineStr">
        <is>
          <t>sucursal</t>
        </is>
      </c>
      <c r="W56" t="inlineStr">
        <is>
          <t>3</t>
        </is>
      </c>
      <c r="X56" t="inlineStr">
        <is>
          <t/>
        </is>
      </c>
      <c r="Y56" t="inlineStr">
        <is>
          <t>filiaal</t>
        </is>
      </c>
      <c r="Z56" t="inlineStr">
        <is>
          <t>3</t>
        </is>
      </c>
      <c r="AA56" t="inlineStr">
        <is>
          <t/>
        </is>
      </c>
      <c r="AB56" t="inlineStr">
        <is>
          <t>sivuliike</t>
        </is>
      </c>
      <c r="AC56" t="inlineStr">
        <is>
          <t>3</t>
        </is>
      </c>
      <c r="AD56" t="inlineStr">
        <is>
          <t/>
        </is>
      </c>
      <c r="AE56" t="inlineStr">
        <is>
          <t>succursale|agence|guichet|bureau</t>
        </is>
      </c>
      <c r="AF56" t="inlineStr">
        <is>
          <t>3|3|3|3</t>
        </is>
      </c>
      <c r="AG56" t="inlineStr">
        <is>
          <t>|||</t>
        </is>
      </c>
      <c r="AH56" t="inlineStr">
        <is>
          <t>brainse</t>
        </is>
      </c>
      <c r="AI56" t="inlineStr">
        <is>
          <t>3</t>
        </is>
      </c>
      <c r="AJ56" t="inlineStr">
        <is>
          <t/>
        </is>
      </c>
      <c r="AK56" t="inlineStr">
        <is>
          <t/>
        </is>
      </c>
      <c r="AL56" t="inlineStr">
        <is>
          <t/>
        </is>
      </c>
      <c r="AM56" t="inlineStr">
        <is>
          <t/>
        </is>
      </c>
      <c r="AN56" t="inlineStr">
        <is>
          <t/>
        </is>
      </c>
      <c r="AO56" t="inlineStr">
        <is>
          <t/>
        </is>
      </c>
      <c r="AP56" t="inlineStr">
        <is>
          <t/>
        </is>
      </c>
      <c r="AQ56" t="inlineStr">
        <is>
          <t>filiale|succursale|agenzia</t>
        </is>
      </c>
      <c r="AR56" t="inlineStr">
        <is>
          <t>3|3|3</t>
        </is>
      </c>
      <c r="AS56" t="inlineStr">
        <is>
          <t>||</t>
        </is>
      </c>
      <c r="AT56" t="inlineStr">
        <is>
          <t>filialas</t>
        </is>
      </c>
      <c r="AU56" t="inlineStr">
        <is>
          <t>3</t>
        </is>
      </c>
      <c r="AV56" t="inlineStr">
        <is>
          <t/>
        </is>
      </c>
      <c r="AW56" t="inlineStr">
        <is>
          <t>filiāle</t>
        </is>
      </c>
      <c r="AX56" t="inlineStr">
        <is>
          <t>3</t>
        </is>
      </c>
      <c r="AY56" t="inlineStr">
        <is>
          <t/>
        </is>
      </c>
      <c r="AZ56" t="inlineStr">
        <is>
          <t/>
        </is>
      </c>
      <c r="BA56" t="inlineStr">
        <is>
          <t/>
        </is>
      </c>
      <c r="BB56" t="inlineStr">
        <is>
          <t/>
        </is>
      </c>
      <c r="BC56" t="inlineStr">
        <is>
          <t>bijkantoor</t>
        </is>
      </c>
      <c r="BD56" t="inlineStr">
        <is>
          <t>3</t>
        </is>
      </c>
      <c r="BE56" t="inlineStr">
        <is>
          <t/>
        </is>
      </c>
      <c r="BF56" t="inlineStr">
        <is>
          <t/>
        </is>
      </c>
      <c r="BG56" t="inlineStr">
        <is>
          <t/>
        </is>
      </c>
      <c r="BH56" t="inlineStr">
        <is>
          <t/>
        </is>
      </c>
      <c r="BI56" t="inlineStr">
        <is>
          <t>sucursal</t>
        </is>
      </c>
      <c r="BJ56" t="inlineStr">
        <is>
          <t>3</t>
        </is>
      </c>
      <c r="BK56" t="inlineStr">
        <is>
          <t/>
        </is>
      </c>
      <c r="BL56" t="inlineStr">
        <is>
          <t>sucursală</t>
        </is>
      </c>
      <c r="BM56" t="inlineStr">
        <is>
          <t>3</t>
        </is>
      </c>
      <c r="BN56" t="inlineStr">
        <is>
          <t/>
        </is>
      </c>
      <c r="BO56" t="inlineStr">
        <is>
          <t>pobočka</t>
        </is>
      </c>
      <c r="BP56" t="inlineStr">
        <is>
          <t>3</t>
        </is>
      </c>
      <c r="BQ56" t="inlineStr">
        <is>
          <t/>
        </is>
      </c>
      <c r="BR56" t="inlineStr">
        <is>
          <t/>
        </is>
      </c>
      <c r="BS56" t="inlineStr">
        <is>
          <t/>
        </is>
      </c>
      <c r="BT56" t="inlineStr">
        <is>
          <t/>
        </is>
      </c>
      <c r="BU56" t="inlineStr">
        <is>
          <t>filial</t>
        </is>
      </c>
      <c r="BV56" t="inlineStr">
        <is>
          <t>3</t>
        </is>
      </c>
      <c r="BW56" t="inlineStr">
        <is>
          <t/>
        </is>
      </c>
      <c r="BX56" t="inlineStr">
        <is>
          <t/>
        </is>
      </c>
      <c r="BY56" t="inlineStr">
        <is>
          <t/>
        </is>
      </c>
      <c r="BZ56" t="inlineStr">
        <is>
          <t>en afdeling, som retligt udgør en ikke-selvstændig del af et kreditinstitut, og som helt eller delvis foretager forretninger, der er forbundet med virksomhed som kreditinstitut; flere afdelinger, som i en og samme medlemsstat oprettes af et kreditinstitut med hjemsted i en anden medlemsstat, anses som én filial, dog med forbehold af artikel 4,stk.1</t>
        </is>
      </c>
      <c r="CA56" t="inlineStr">
        <is>
          <t>eine Betriebsstelle, die einen rechtlich unselbständigen Teil eines Kreditinstituts bildet und unmittelbar sämtliche oder einen Teil der Geschäfte betreibt, die mit der Tätigkeit eines Kreditinstituts verbunden sind; hat ein Kreditinstitut mit Sitz in einem anderen Mitgliedstaat in ein und demselben Mitgliedstaat mehrere Betriebsstellen errichtet, so werden diese unbeschadet von Artikel 4 Absatz 1 als eine einzige Zweigstelle betrachtet</t>
        </is>
      </c>
      <c r="CB56" t="inlineStr">
        <is>
          <t>έδρα εκμετάλλευσης ενός πιστωτικού ιδρύματος, η οποία δεν έχει ίδια νομική προσωπικότητα και η οποία διενεργεί απ' ευθείας, εν όλω ή εν μέρει, πράξεις που αποτελούν αναπόσπαστο τμήμα της δραστηριότητας πιστωτικού ιδρύματος</t>
        </is>
      </c>
      <c r="CC56" t="inlineStr">
        <is>
          <t>place of business which forms a legally dependent part of a credit institution or an investment firm and which carries out directly all or some of the transactions inherent in the business of that institution or firm</t>
        </is>
      </c>
      <c r="CD56" t="inlineStr">
        <is>
          <t>Establecimiento distinto de su administración central, que constituya una parte sin personalidad jurídica de una empresa de servicios de inversión [ &lt;a href="/entry/result/1443423/all" id="ENTRY_TO_ENTRY_CONVERTER" target="_blank"&gt;IATE:1443423&lt;/a&gt; ] y que preste servicios o actividades de inversión y pueda realizar asimismo servicios auxiliares [ &lt;a href="/entry/result/797631/all" id="ENTRY_TO_ENTRY_CONVERTER" target="_blank"&gt;IATE:797631&lt;/a&gt; ] para cuyo ejercicio la empresa de servicios de inversión haya recibido la oportuna autorización; todos los centros de actividad establecidos en el mismo Estado miembro por una misma empresa de servicios de inversión que tenga su administración central en otro Estado miembro se considerarán una única sucursal.</t>
        </is>
      </c>
      <c r="CE56" t="inlineStr">
        <is>
          <t>äritegevusüksus, mis on krediidiasutuse juriidiliselt sõltuv osa ning mis teostab otseselt kõiki või mõningaid krediidiasutuste äritegevusele omaseid tehinguid</t>
        </is>
      </c>
      <c r="CF56" t="inlineStr">
        <is>
          <t>1. 
&lt;i&gt;luottolaitoksen sivuliikkeen määritelmä&lt;/i&gt;: 
&lt;br&gt; liiketoimipaikka, joka on laitoksesta oikeudellisesti riippuvainen osa ja jossa harjoitetaan suoraan kaikkia tai joitain laitosten liiketoimintaan olennaisesti kuuluvia toimia 
&lt;p&gt;2. &lt;i&gt;arvopaperikeskuksen sivuliikkeen määritelmä&lt;/i&gt;:&lt;br&gt;liiketoimipaikka, joka ei ole päätoimipaikka mutta joka on arvopaperikeskuksen osa, joka ei ole oikeushenkilö ja joka tarjoaa arvopaperikeskukselle myönnetyn toimiluvan mukaisia arvopaperikeskuksen palveluja&lt;/p&gt;</t>
        </is>
      </c>
      <c r="CG56" t="inlineStr">
        <is>
          <t>bureau, soit dans le pays soit à l'étranger, d'une institution financière chargée de fournir des services financiers pour le compte de ladite institution financière</t>
        </is>
      </c>
      <c r="CH56" t="inlineStr">
        <is>
          <t/>
        </is>
      </c>
      <c r="CI56" t="inlineStr">
        <is>
          <t/>
        </is>
      </c>
      <c r="CJ56" t="inlineStr">
        <is>
          <t/>
        </is>
      </c>
      <c r="CK56" t="inlineStr">
        <is>
          <t>una sede di attività che costituisce parte, sprovvista di personalità giuridica, di un ente creditizio e che effettua direttamente, in tutto o in parte, le operazioni dell'attività di ente creditizio; parecchie sedi di attività costituite nello stesso Stato membro da un ente creditizio con sede sociale in un altra Stato membro sono considerate come una succursale unica, fatto salvo l'articolo 4,paragrafo 1</t>
        </is>
      </c>
      <c r="CL56" t="inlineStr">
        <is>
          <t>veiklos vieta, kuri sudaro juridiškai priklausomą kredito įstaigos dalį ir kurioje tiesiogiai atliekamos visos ar tam tikros kredito įstaigoms būdingos operacijos</t>
        </is>
      </c>
      <c r="CM56" t="inlineStr">
        <is>
          <t>uzņēmējdarbības vieta, kas ir iestādes juridiski atkarīga daļa un kas tieši veic visus vai dažus darījumus, kuri raksturīgi iestādes uzņēmējdarbībai</t>
        </is>
      </c>
      <c r="CN56" t="inlineStr">
        <is>
          <t/>
        </is>
      </c>
      <c r="CO56" t="inlineStr">
        <is>
          <t>aan een hoofdkantoor ondergeschikte vestiging; een bedrijfszetel welke een del zonder juridische zelfstandigheid vormt van een kredietinstelling en welke rechtstreeks geheel of gedeeltelijk de handelingen verricht die eigen zijn aan de werkzaamheden van een kredietinstelling: verscheidene bedrijfszetels in een zelfde Lid-Staat van een kredietinstelling met hoofdkantoor in een andere Lid-Staat worden beschouwd als één enkel bijkantoor, onverminderd artikel 4,lid 1</t>
        </is>
      </c>
      <c r="CP56" t="inlineStr">
        <is>
          <t/>
        </is>
      </c>
      <c r="CQ56" t="inlineStr">
        <is>
          <t>centro de exploração que constitua uma parte, desprovida de personalidade jurídica, de uma instituição de crédito e efectue directamente, no todo ou em parte, as operações inerentes à actividade de instituição de crédito.</t>
        </is>
      </c>
      <c r="CR56" t="inlineStr">
        <is>
          <t>punct de lucru care reprezintă o parte dependentă din punct de vedere juridic de o instituție și care desfășoară direct toate sau unele dintre tranzacțiile specifice activității instituțiilor</t>
        </is>
      </c>
      <c r="CS56" t="inlineStr">
        <is>
          <t>miesto podnikania, ktoré tvorí právne závislú časť inštitúcie a ktoré priamo vykonáva všetky alebo niektoré transakcie, ktoré sú charakteristické pre podnikanie inštitúcií</t>
        </is>
      </c>
      <c r="CT56" t="inlineStr">
        <is>
          <t/>
        </is>
      </c>
      <c r="CU56" t="inlineStr">
        <is>
          <t/>
        </is>
      </c>
    </row>
    <row r="57">
      <c r="A57" s="1" t="str">
        <f>HYPERLINK("https://iate.europa.eu/entry/result/1074121/all", "1074121")</f>
        <v>1074121</v>
      </c>
      <c r="B57" t="inlineStr">
        <is>
          <t>FINANCE</t>
        </is>
      </c>
      <c r="C57" t="inlineStr">
        <is>
          <t>FINANCE</t>
        </is>
      </c>
      <c r="D57" t="inlineStr">
        <is>
          <t/>
        </is>
      </c>
      <c r="E57" t="inlineStr">
        <is>
          <t/>
        </is>
      </c>
      <c r="F57" t="inlineStr">
        <is>
          <t/>
        </is>
      </c>
      <c r="G57" t="inlineStr">
        <is>
          <t/>
        </is>
      </c>
      <c r="H57" t="inlineStr">
        <is>
          <t/>
        </is>
      </c>
      <c r="I57" t="inlineStr">
        <is>
          <t/>
        </is>
      </c>
      <c r="J57" t="inlineStr">
        <is>
          <t>bevis|certifikat|papir</t>
        </is>
      </c>
      <c r="K57" t="inlineStr">
        <is>
          <t>3|3|3</t>
        </is>
      </c>
      <c r="L57" t="inlineStr">
        <is>
          <t>||</t>
        </is>
      </c>
      <c r="M57" t="inlineStr">
        <is>
          <t>Zertifikat|Schein|Titel|Papier</t>
        </is>
      </c>
      <c r="N57" t="inlineStr">
        <is>
          <t>3|3|3|3</t>
        </is>
      </c>
      <c r="O57" t="inlineStr">
        <is>
          <t>|||</t>
        </is>
      </c>
      <c r="P57" t="inlineStr">
        <is>
          <t>τίτλος παραστατικός τίτλος</t>
        </is>
      </c>
      <c r="Q57" t="inlineStr">
        <is>
          <t>3</t>
        </is>
      </c>
      <c r="R57" t="inlineStr">
        <is>
          <t/>
        </is>
      </c>
      <c r="S57" t="inlineStr">
        <is>
          <t>evidence of title|certificate</t>
        </is>
      </c>
      <c r="T57" t="inlineStr">
        <is>
          <t>3|3</t>
        </is>
      </c>
      <c r="U57" t="inlineStr">
        <is>
          <t>|</t>
        </is>
      </c>
      <c r="V57" t="inlineStr">
        <is>
          <t>título|resguardo|certificado</t>
        </is>
      </c>
      <c r="W57" t="inlineStr">
        <is>
          <t>3|3|3</t>
        </is>
      </c>
      <c r="X57" t="inlineStr">
        <is>
          <t>||</t>
        </is>
      </c>
      <c r="Y57" t="inlineStr">
        <is>
          <t/>
        </is>
      </c>
      <c r="Z57" t="inlineStr">
        <is>
          <t/>
        </is>
      </c>
      <c r="AA57" t="inlineStr">
        <is>
          <t/>
        </is>
      </c>
      <c r="AB57" t="inlineStr">
        <is>
          <t>sertifikaatti</t>
        </is>
      </c>
      <c r="AC57" t="inlineStr">
        <is>
          <t>3</t>
        </is>
      </c>
      <c r="AD57" t="inlineStr">
        <is>
          <t/>
        </is>
      </c>
      <c r="AE57" t="inlineStr">
        <is>
          <t>certificat|titre</t>
        </is>
      </c>
      <c r="AF57" t="inlineStr">
        <is>
          <t>3|3</t>
        </is>
      </c>
      <c r="AG57" t="inlineStr">
        <is>
          <t>|</t>
        </is>
      </c>
      <c r="AH57" t="inlineStr">
        <is>
          <t/>
        </is>
      </c>
      <c r="AI57" t="inlineStr">
        <is>
          <t/>
        </is>
      </c>
      <c r="AJ57" t="inlineStr">
        <is>
          <t/>
        </is>
      </c>
      <c r="AK57" t="inlineStr">
        <is>
          <t/>
        </is>
      </c>
      <c r="AL57" t="inlineStr">
        <is>
          <t/>
        </is>
      </c>
      <c r="AM57" t="inlineStr">
        <is>
          <t/>
        </is>
      </c>
      <c r="AN57" t="inlineStr">
        <is>
          <t/>
        </is>
      </c>
      <c r="AO57" t="inlineStr">
        <is>
          <t/>
        </is>
      </c>
      <c r="AP57" t="inlineStr">
        <is>
          <t/>
        </is>
      </c>
      <c r="AQ57" t="inlineStr">
        <is>
          <t>certificato|titolo</t>
        </is>
      </c>
      <c r="AR57" t="inlineStr">
        <is>
          <t>3|3</t>
        </is>
      </c>
      <c r="AS57" t="inlineStr">
        <is>
          <t>|</t>
        </is>
      </c>
      <c r="AT57" t="inlineStr">
        <is>
          <t/>
        </is>
      </c>
      <c r="AU57" t="inlineStr">
        <is>
          <t/>
        </is>
      </c>
      <c r="AV57" t="inlineStr">
        <is>
          <t/>
        </is>
      </c>
      <c r="AW57" t="inlineStr">
        <is>
          <t/>
        </is>
      </c>
      <c r="AX57" t="inlineStr">
        <is>
          <t/>
        </is>
      </c>
      <c r="AY57" t="inlineStr">
        <is>
          <t/>
        </is>
      </c>
      <c r="AZ57" t="inlineStr">
        <is>
          <t/>
        </is>
      </c>
      <c r="BA57" t="inlineStr">
        <is>
          <t/>
        </is>
      </c>
      <c r="BB57" t="inlineStr">
        <is>
          <t/>
        </is>
      </c>
      <c r="BC57" t="inlineStr">
        <is>
          <t>certificaat|papier|bewijs</t>
        </is>
      </c>
      <c r="BD57" t="inlineStr">
        <is>
          <t>3|3|3</t>
        </is>
      </c>
      <c r="BE57" t="inlineStr">
        <is>
          <t>||</t>
        </is>
      </c>
      <c r="BF57" t="inlineStr">
        <is>
          <t/>
        </is>
      </c>
      <c r="BG57" t="inlineStr">
        <is>
          <t/>
        </is>
      </c>
      <c r="BH57" t="inlineStr">
        <is>
          <t/>
        </is>
      </c>
      <c r="BI57" t="inlineStr">
        <is>
          <t>certificado|título</t>
        </is>
      </c>
      <c r="BJ57" t="inlineStr">
        <is>
          <t>3|3</t>
        </is>
      </c>
      <c r="BK57" t="inlineStr">
        <is>
          <t>|</t>
        </is>
      </c>
      <c r="BL57" t="inlineStr">
        <is>
          <t/>
        </is>
      </c>
      <c r="BM57" t="inlineStr">
        <is>
          <t/>
        </is>
      </c>
      <c r="BN57" t="inlineStr">
        <is>
          <t/>
        </is>
      </c>
      <c r="BO57" t="inlineStr">
        <is>
          <t/>
        </is>
      </c>
      <c r="BP57" t="inlineStr">
        <is>
          <t/>
        </is>
      </c>
      <c r="BQ57" t="inlineStr">
        <is>
          <t/>
        </is>
      </c>
      <c r="BR57" t="inlineStr">
        <is>
          <t/>
        </is>
      </c>
      <c r="BS57" t="inlineStr">
        <is>
          <t/>
        </is>
      </c>
      <c r="BT57" t="inlineStr">
        <is>
          <t/>
        </is>
      </c>
      <c r="BU57" t="inlineStr">
        <is>
          <t/>
        </is>
      </c>
      <c r="BV57" t="inlineStr">
        <is>
          <t/>
        </is>
      </c>
      <c r="BW57" t="inlineStr">
        <is>
          <t/>
        </is>
      </c>
      <c r="BX57" t="inlineStr">
        <is>
          <t/>
        </is>
      </c>
      <c r="BY57" t="inlineStr">
        <is>
          <t/>
        </is>
      </c>
      <c r="BZ57" t="inlineStr">
        <is>
          <t/>
        </is>
      </c>
      <c r="CA57" t="inlineStr">
        <is>
          <t/>
        </is>
      </c>
      <c r="CB57" t="inlineStr">
        <is>
          <t/>
        </is>
      </c>
      <c r="CC57" t="inlineStr">
        <is>
          <t>a written or printed certificate issued by the company registrar stating the number of securities owned by the holder</t>
        </is>
      </c>
      <c r="CD57" t="inlineStr">
        <is>
          <t/>
        </is>
      </c>
      <c r="CE57" t="inlineStr">
        <is>
          <t/>
        </is>
      </c>
      <c r="CF57" t="inlineStr">
        <is>
          <t>eräänlainen strukturoitu joukkovelkakirjalaina</t>
        </is>
      </c>
      <c r="CG57" t="inlineStr">
        <is>
          <t>certificat représentatif d'une valeur de bourse (rente sur l'État, action, obligation, part de fondateur)</t>
        </is>
      </c>
      <c r="CH57" t="inlineStr">
        <is>
          <t/>
        </is>
      </c>
      <c r="CI57" t="inlineStr">
        <is>
          <t/>
        </is>
      </c>
      <c r="CJ57" t="inlineStr">
        <is>
          <t/>
        </is>
      </c>
      <c r="CK57" t="inlineStr">
        <is>
          <t/>
        </is>
      </c>
      <c r="CL57" t="inlineStr">
        <is>
          <t/>
        </is>
      </c>
      <c r="CM57" t="inlineStr">
        <is>
          <t/>
        </is>
      </c>
      <c r="CN57" t="inlineStr">
        <is>
          <t/>
        </is>
      </c>
      <c r="CO57" t="inlineStr">
        <is>
          <t/>
        </is>
      </c>
      <c r="CP57" t="inlineStr">
        <is>
          <t/>
        </is>
      </c>
      <c r="CQ57" t="inlineStr">
        <is>
          <t/>
        </is>
      </c>
      <c r="CR57" t="inlineStr">
        <is>
          <t/>
        </is>
      </c>
      <c r="CS57" t="inlineStr">
        <is>
          <t/>
        </is>
      </c>
      <c r="CT57" t="inlineStr">
        <is>
          <t/>
        </is>
      </c>
      <c r="CU57" t="inlineStr">
        <is>
          <t/>
        </is>
      </c>
    </row>
    <row r="58">
      <c r="A58" s="1" t="str">
        <f>HYPERLINK("https://iate.europa.eu/entry/result/3573920/all", "3573920")</f>
        <v>3573920</v>
      </c>
      <c r="B58" t="inlineStr">
        <is>
          <t>PRODUCTION, TECHNOLOGY AND RESEARCH;FINANCE</t>
        </is>
      </c>
      <c r="C58" t="inlineStr">
        <is>
          <t>PRODUCTION, TECHNOLOGY AND RESEARCH|technology and technical regulations|technology;FINANCE</t>
        </is>
      </c>
      <c r="D58" t="inlineStr">
        <is>
          <t/>
        </is>
      </c>
      <c r="E58" t="inlineStr">
        <is>
          <t/>
        </is>
      </c>
      <c r="F58" t="inlineStr">
        <is>
          <t/>
        </is>
      </c>
      <c r="G58" t="inlineStr">
        <is>
          <t/>
        </is>
      </c>
      <c r="H58" t="inlineStr">
        <is>
          <t/>
        </is>
      </c>
      <c r="I58" t="inlineStr">
        <is>
          <t/>
        </is>
      </c>
      <c r="J58" t="inlineStr">
        <is>
          <t/>
        </is>
      </c>
      <c r="K58" t="inlineStr">
        <is>
          <t/>
        </is>
      </c>
      <c r="L58" t="inlineStr">
        <is>
          <t/>
        </is>
      </c>
      <c r="M58" t="inlineStr">
        <is>
          <t>Public Blockchain|öffentliche Blockchain</t>
        </is>
      </c>
      <c r="N58" t="inlineStr">
        <is>
          <t>3|3</t>
        </is>
      </c>
      <c r="O58" t="inlineStr">
        <is>
          <t>|</t>
        </is>
      </c>
      <c r="P58" t="inlineStr">
        <is>
          <t/>
        </is>
      </c>
      <c r="Q58" t="inlineStr">
        <is>
          <t/>
        </is>
      </c>
      <c r="R58" t="inlineStr">
        <is>
          <t/>
        </is>
      </c>
      <c r="S58" t="inlineStr">
        <is>
          <t>public blockchain|permissionless blockchain</t>
        </is>
      </c>
      <c r="T58" t="inlineStr">
        <is>
          <t>3|3</t>
        </is>
      </c>
      <c r="U58" t="inlineStr">
        <is>
          <t>|</t>
        </is>
      </c>
      <c r="V58" t="inlineStr">
        <is>
          <t>cadena de bloques pública|cadena de bloques sin permisos</t>
        </is>
      </c>
      <c r="W58" t="inlineStr">
        <is>
          <t>3|3</t>
        </is>
      </c>
      <c r="X58" t="inlineStr">
        <is>
          <t>|</t>
        </is>
      </c>
      <c r="Y58" t="inlineStr">
        <is>
          <t/>
        </is>
      </c>
      <c r="Z58" t="inlineStr">
        <is>
          <t/>
        </is>
      </c>
      <c r="AA58" t="inlineStr">
        <is>
          <t/>
        </is>
      </c>
      <c r="AB58" t="inlineStr">
        <is>
          <t/>
        </is>
      </c>
      <c r="AC58" t="inlineStr">
        <is>
          <t/>
        </is>
      </c>
      <c r="AD58" t="inlineStr">
        <is>
          <t/>
        </is>
      </c>
      <c r="AE58" t="inlineStr">
        <is>
          <t>chaîne de blocs sans permission|chaîne de blocs accessible sans permission</t>
        </is>
      </c>
      <c r="AF58" t="inlineStr">
        <is>
          <t>3|3</t>
        </is>
      </c>
      <c r="AG58" t="inlineStr">
        <is>
          <t>|</t>
        </is>
      </c>
      <c r="AH58" t="inlineStr">
        <is>
          <t>blocshlabhra poiblí</t>
        </is>
      </c>
      <c r="AI58" t="inlineStr">
        <is>
          <t>3</t>
        </is>
      </c>
      <c r="AJ58" t="inlineStr">
        <is>
          <t/>
        </is>
      </c>
      <c r="AK58" t="inlineStr">
        <is>
          <t/>
        </is>
      </c>
      <c r="AL58" t="inlineStr">
        <is>
          <t/>
        </is>
      </c>
      <c r="AM58" t="inlineStr">
        <is>
          <t/>
        </is>
      </c>
      <c r="AN58" t="inlineStr">
        <is>
          <t/>
        </is>
      </c>
      <c r="AO58" t="inlineStr">
        <is>
          <t/>
        </is>
      </c>
      <c r="AP58" t="inlineStr">
        <is>
          <t/>
        </is>
      </c>
      <c r="AQ58" t="inlineStr">
        <is>
          <t/>
        </is>
      </c>
      <c r="AR58" t="inlineStr">
        <is>
          <t/>
        </is>
      </c>
      <c r="AS58" t="inlineStr">
        <is>
          <t/>
        </is>
      </c>
      <c r="AT58" t="inlineStr">
        <is>
          <t>viešoji blokų grandinė</t>
        </is>
      </c>
      <c r="AU58" t="inlineStr">
        <is>
          <t>3</t>
        </is>
      </c>
      <c r="AV58" t="inlineStr">
        <is>
          <t/>
        </is>
      </c>
      <c r="AW58" t="inlineStr">
        <is>
          <t>bezatļaujas virsgrāmata|publiska blokķēde|bezatļaujas blokķēde</t>
        </is>
      </c>
      <c r="AX58" t="inlineStr">
        <is>
          <t>3|3|3</t>
        </is>
      </c>
      <c r="AY58" t="inlineStr">
        <is>
          <t>||</t>
        </is>
      </c>
      <c r="AZ58" t="inlineStr">
        <is>
          <t/>
        </is>
      </c>
      <c r="BA58" t="inlineStr">
        <is>
          <t/>
        </is>
      </c>
      <c r="BB58" t="inlineStr">
        <is>
          <t/>
        </is>
      </c>
      <c r="BC58" t="inlineStr">
        <is>
          <t/>
        </is>
      </c>
      <c r="BD58" t="inlineStr">
        <is>
          <t/>
        </is>
      </c>
      <c r="BE58" t="inlineStr">
        <is>
          <t/>
        </is>
      </c>
      <c r="BF58" t="inlineStr">
        <is>
          <t>nielicencjonowany rejestr rozproszony|publiczny rejestr rozproszony|publiczny blockchain|łańcuch bloków</t>
        </is>
      </c>
      <c r="BG58" t="inlineStr">
        <is>
          <t>3|3|3|3</t>
        </is>
      </c>
      <c r="BH58" t="inlineStr">
        <is>
          <t>|||preferred</t>
        </is>
      </c>
      <c r="BI58" t="inlineStr">
        <is>
          <t/>
        </is>
      </c>
      <c r="BJ58" t="inlineStr">
        <is>
          <t/>
        </is>
      </c>
      <c r="BK58" t="inlineStr">
        <is>
          <t/>
        </is>
      </c>
      <c r="BL58" t="inlineStr">
        <is>
          <t>blockchain public</t>
        </is>
      </c>
      <c r="BM58" t="inlineStr">
        <is>
          <t>3</t>
        </is>
      </c>
      <c r="BN58" t="inlineStr">
        <is>
          <t/>
        </is>
      </c>
      <c r="BO58" t="inlineStr">
        <is>
          <t/>
        </is>
      </c>
      <c r="BP58" t="inlineStr">
        <is>
          <t/>
        </is>
      </c>
      <c r="BQ58" t="inlineStr">
        <is>
          <t/>
        </is>
      </c>
      <c r="BR58" t="inlineStr">
        <is>
          <t>javno veriženje blokov|javna blokovna veriga</t>
        </is>
      </c>
      <c r="BS58" t="inlineStr">
        <is>
          <t>3|3</t>
        </is>
      </c>
      <c r="BT58" t="inlineStr">
        <is>
          <t>|</t>
        </is>
      </c>
      <c r="BU58" t="inlineStr">
        <is>
          <t/>
        </is>
      </c>
      <c r="BV58" t="inlineStr">
        <is>
          <t/>
        </is>
      </c>
      <c r="BW58" t="inlineStr">
        <is>
          <t/>
        </is>
      </c>
      <c r="BX58" t="inlineStr">
        <is>
          <t/>
        </is>
      </c>
      <c r="BY58" t="inlineStr">
        <is>
          <t/>
        </is>
      </c>
      <c r="BZ58" t="inlineStr">
        <is>
          <t/>
        </is>
      </c>
      <c r="CA58" t="inlineStr">
        <is>
          <t/>
        </is>
      </c>
      <c r="CB58" t="inlineStr">
        <is>
          <t/>
        </is>
      </c>
      <c r="CC58" t="inlineStr">
        <is>
          <t>&lt;a href="https://iate.europa.eu/entry/result/3567231/en" target="_blank"&gt;blockchain &lt;/a&gt; with no single owner of the ledger and where anyone can join the network, participate in the process of block verification to create consensus and also create smart contracts</t>
        </is>
      </c>
      <c r="CD58" t="inlineStr">
        <is>
          <t>Cadena de bloques en la que no hay restricciones ni para leer los datos de la cadena de bloques (los cuales pueden haber sido cifrados) ni para enviar transacciones para que sean incluidas en la cadena de bloques. En ellas es fácil entrar y salir, son transparentes, están construidas con precaución para la operación en un entorno no confiable. Son ideales para uso en aplicaciones totalmente descentralizadas como por ejemplo para el Internet.</t>
        </is>
      </c>
      <c r="CE58" t="inlineStr">
        <is>
          <t/>
        </is>
      </c>
      <c r="CF58" t="inlineStr">
        <is>
          <t/>
        </is>
      </c>
      <c r="CG58" t="inlineStr">
        <is>
          <t>&lt;a href="https://iate.europa.eu/entry/slideshow/1603368417594/3567231/fr" target="_blank"&gt;chaîne de blocs&lt;/a&gt; ouverte à toute personne qui souhaite y participer</t>
        </is>
      </c>
      <c r="CH58" t="inlineStr">
        <is>
          <t/>
        </is>
      </c>
      <c r="CI58" t="inlineStr">
        <is>
          <t/>
        </is>
      </c>
      <c r="CJ58" t="inlineStr">
        <is>
          <t/>
        </is>
      </c>
      <c r="CK58" t="inlineStr">
        <is>
          <t/>
        </is>
      </c>
      <c r="CL58" t="inlineStr">
        <is>
          <t>blokų grandinė, kuri yra vieša, nėra asmenų ar organizacijų, kurios valdytų ar ją administruotų</t>
        </is>
      </c>
      <c r="CM58" t="inlineStr">
        <is>
          <t>blokķēde, kas ir visiem pieejama un redzama, tādējādi uzlabojoties drošībai, bet samazinoties privātumam</t>
        </is>
      </c>
      <c r="CN58" t="inlineStr">
        <is>
          <t/>
        </is>
      </c>
      <c r="CO58" t="inlineStr">
        <is>
          <t/>
        </is>
      </c>
      <c r="CP58" t="inlineStr">
        <is>
          <t>rejestr, który oferuje dostęp do sieci każdemu użytkownikowi, a operacje nie wymagają zgody operatorów rejestru</t>
        </is>
      </c>
      <c r="CQ58" t="inlineStr">
        <is>
          <t/>
        </is>
      </c>
      <c r="CR58" t="inlineStr">
        <is>
          <t/>
        </is>
      </c>
      <c r="CS58" t="inlineStr">
        <is>
          <t/>
        </is>
      </c>
      <c r="CT58" t="inlineStr">
        <is>
          <t>blokovna veriga [ &lt;a href="/entry/result/3567231/all" id="ENTRY_TO_ENTRY_CONVERTER" target="_blank"&gt;IATE:3567231&lt;/a&gt; ] brez posameznega lastnika evidence in kjer se lahko vsak pridruži omrežju, sodeluje v procesu preverjanja bloka za ustvarjanje soglasja in pametnih pogodb</t>
        </is>
      </c>
      <c r="CU58" t="inlineStr">
        <is>
          <t/>
        </is>
      </c>
    </row>
    <row r="59">
      <c r="A59" s="1" t="str">
        <f>HYPERLINK("https://iate.europa.eu/entry/result/3573919/all", "3573919")</f>
        <v>3573919</v>
      </c>
      <c r="B59" t="inlineStr">
        <is>
          <t>PRODUCTION, TECHNOLOGY AND RESEARCH;FINANCE</t>
        </is>
      </c>
      <c r="C59" t="inlineStr">
        <is>
          <t>PRODUCTION, TECHNOLOGY AND RESEARCH|technology and technical regulations|technology;FINANCE</t>
        </is>
      </c>
      <c r="D59" t="inlineStr">
        <is>
          <t/>
        </is>
      </c>
      <c r="E59" t="inlineStr">
        <is>
          <t/>
        </is>
      </c>
      <c r="F59" t="inlineStr">
        <is>
          <t/>
        </is>
      </c>
      <c r="G59" t="inlineStr">
        <is>
          <t/>
        </is>
      </c>
      <c r="H59" t="inlineStr">
        <is>
          <t/>
        </is>
      </c>
      <c r="I59" t="inlineStr">
        <is>
          <t/>
        </is>
      </c>
      <c r="J59" t="inlineStr">
        <is>
          <t/>
        </is>
      </c>
      <c r="K59" t="inlineStr">
        <is>
          <t/>
        </is>
      </c>
      <c r="L59" t="inlineStr">
        <is>
          <t/>
        </is>
      </c>
      <c r="M59" t="inlineStr">
        <is>
          <t>Permissioned Blockchain|zulassungsbeschränkte Blockchain|private Blockchain</t>
        </is>
      </c>
      <c r="N59" t="inlineStr">
        <is>
          <t>3|3|3</t>
        </is>
      </c>
      <c r="O59" t="inlineStr">
        <is>
          <t>||</t>
        </is>
      </c>
      <c r="P59" t="inlineStr">
        <is>
          <t/>
        </is>
      </c>
      <c r="Q59" t="inlineStr">
        <is>
          <t/>
        </is>
      </c>
      <c r="R59" t="inlineStr">
        <is>
          <t/>
        </is>
      </c>
      <c r="S59" t="inlineStr">
        <is>
          <t>private blockchain|permissioned blockchain</t>
        </is>
      </c>
      <c r="T59" t="inlineStr">
        <is>
          <t>3|3</t>
        </is>
      </c>
      <c r="U59" t="inlineStr">
        <is>
          <t>|</t>
        </is>
      </c>
      <c r="V59" t="inlineStr">
        <is>
          <t>cadena de bloques permisionada</t>
        </is>
      </c>
      <c r="W59" t="inlineStr">
        <is>
          <t>3</t>
        </is>
      </c>
      <c r="X59" t="inlineStr">
        <is>
          <t/>
        </is>
      </c>
      <c r="Y59" t="inlineStr">
        <is>
          <t/>
        </is>
      </c>
      <c r="Z59" t="inlineStr">
        <is>
          <t/>
        </is>
      </c>
      <c r="AA59" t="inlineStr">
        <is>
          <t/>
        </is>
      </c>
      <c r="AB59" t="inlineStr">
        <is>
          <t/>
        </is>
      </c>
      <c r="AC59" t="inlineStr">
        <is>
          <t/>
        </is>
      </c>
      <c r="AD59" t="inlineStr">
        <is>
          <t/>
        </is>
      </c>
      <c r="AE59" t="inlineStr">
        <is>
          <t>chaîne de blocs avec permission|chaîne de blocs accessible avec permission</t>
        </is>
      </c>
      <c r="AF59" t="inlineStr">
        <is>
          <t>3|3</t>
        </is>
      </c>
      <c r="AG59" t="inlineStr">
        <is>
          <t>|</t>
        </is>
      </c>
      <c r="AH59" t="inlineStr">
        <is>
          <t>blocshlabhra príobháideach</t>
        </is>
      </c>
      <c r="AI59" t="inlineStr">
        <is>
          <t>3</t>
        </is>
      </c>
      <c r="AJ59" t="inlineStr">
        <is>
          <t/>
        </is>
      </c>
      <c r="AK59" t="inlineStr">
        <is>
          <t/>
        </is>
      </c>
      <c r="AL59" t="inlineStr">
        <is>
          <t/>
        </is>
      </c>
      <c r="AM59" t="inlineStr">
        <is>
          <t/>
        </is>
      </c>
      <c r="AN59" t="inlineStr">
        <is>
          <t/>
        </is>
      </c>
      <c r="AO59" t="inlineStr">
        <is>
          <t/>
        </is>
      </c>
      <c r="AP59" t="inlineStr">
        <is>
          <t/>
        </is>
      </c>
      <c r="AQ59" t="inlineStr">
        <is>
          <t/>
        </is>
      </c>
      <c r="AR59" t="inlineStr">
        <is>
          <t/>
        </is>
      </c>
      <c r="AS59" t="inlineStr">
        <is>
          <t/>
        </is>
      </c>
      <c r="AT59" t="inlineStr">
        <is>
          <t>privačioji blokų grandinė</t>
        </is>
      </c>
      <c r="AU59" t="inlineStr">
        <is>
          <t>3</t>
        </is>
      </c>
      <c r="AV59" t="inlineStr">
        <is>
          <t/>
        </is>
      </c>
      <c r="AW59" t="inlineStr">
        <is>
          <t>privāta blokķēde|atļaujas blokķēde</t>
        </is>
      </c>
      <c r="AX59" t="inlineStr">
        <is>
          <t>3|3</t>
        </is>
      </c>
      <c r="AY59" t="inlineStr">
        <is>
          <t>|</t>
        </is>
      </c>
      <c r="AZ59" t="inlineStr">
        <is>
          <t/>
        </is>
      </c>
      <c r="BA59" t="inlineStr">
        <is>
          <t/>
        </is>
      </c>
      <c r="BB59" t="inlineStr">
        <is>
          <t/>
        </is>
      </c>
      <c r="BC59" t="inlineStr">
        <is>
          <t/>
        </is>
      </c>
      <c r="BD59" t="inlineStr">
        <is>
          <t/>
        </is>
      </c>
      <c r="BE59" t="inlineStr">
        <is>
          <t/>
        </is>
      </c>
      <c r="BF59" t="inlineStr">
        <is>
          <t>licencjonowany rejestr rozproszony|&lt;i&gt;blockchain&lt;/i&gt; prywatny</t>
        </is>
      </c>
      <c r="BG59" t="inlineStr">
        <is>
          <t>3|2</t>
        </is>
      </c>
      <c r="BH59" t="inlineStr">
        <is>
          <t>|</t>
        </is>
      </c>
      <c r="BI59" t="inlineStr">
        <is>
          <t/>
        </is>
      </c>
      <c r="BJ59" t="inlineStr">
        <is>
          <t/>
        </is>
      </c>
      <c r="BK59" t="inlineStr">
        <is>
          <t/>
        </is>
      </c>
      <c r="BL59" t="inlineStr">
        <is>
          <t>blockchain privat</t>
        </is>
      </c>
      <c r="BM59" t="inlineStr">
        <is>
          <t>3</t>
        </is>
      </c>
      <c r="BN59" t="inlineStr">
        <is>
          <t/>
        </is>
      </c>
      <c r="BO59" t="inlineStr">
        <is>
          <t/>
        </is>
      </c>
      <c r="BP59" t="inlineStr">
        <is>
          <t/>
        </is>
      </c>
      <c r="BQ59" t="inlineStr">
        <is>
          <t/>
        </is>
      </c>
      <c r="BR59" t="inlineStr">
        <is>
          <t>zasebno veriženje blokov|zasebna blokovna veriga</t>
        </is>
      </c>
      <c r="BS59" t="inlineStr">
        <is>
          <t>3|3</t>
        </is>
      </c>
      <c r="BT59" t="inlineStr">
        <is>
          <t>|</t>
        </is>
      </c>
      <c r="BU59" t="inlineStr">
        <is>
          <t/>
        </is>
      </c>
      <c r="BV59" t="inlineStr">
        <is>
          <t/>
        </is>
      </c>
      <c r="BW59" t="inlineStr">
        <is>
          <t/>
        </is>
      </c>
      <c r="BX59" t="inlineStr">
        <is>
          <t/>
        </is>
      </c>
      <c r="BY59" t="inlineStr">
        <is>
          <t/>
        </is>
      </c>
      <c r="BZ59" t="inlineStr">
        <is>
          <t/>
        </is>
      </c>
      <c r="CA59" t="inlineStr">
        <is>
          <t>Blockchain, bei der nur zugelassene Rechner Transaktionen überprüfen und neue Blöcke schreiben können</t>
        </is>
      </c>
      <c r="CB59" t="inlineStr">
        <is>
          <t/>
        </is>
      </c>
      <c r="CC59" t="inlineStr">
        <is>
          <t>&lt;a href="https://iate.europa.eu/entry/result/3567231/en" target="_blank"&gt;blockchain&lt;/a&gt; where the network may have an owner(s), only a restricted set of users have the rights to validate the block transactions and which may also restrict access to approved actors who can create smart contracts, the blockchain allowing for distributed identical copies of a ledger only to a limited amount of trusted participants</t>
        </is>
      </c>
      <c r="CD59" t="inlineStr">
        <is>
          <t>Red privada, típicamente en el ámbito de un consorcio, abierta a la incorporación de nuevos nodos a la red sin limitaciones, existiendo mecanismos que permiten realizar esta actividad.</t>
        </is>
      </c>
      <c r="CE59" t="inlineStr">
        <is>
          <t/>
        </is>
      </c>
      <c r="CF59" t="inlineStr">
        <is>
          <t/>
        </is>
      </c>
      <c r="CG59" t="inlineStr">
        <is>
          <t>&lt;a href="https://iate.europa.eu/entry/slideshow/1603368417594/3567231/fr" target="_blank"&gt;chaîne de blocs&lt;/a&gt; nécessitant l’authentification des nœuds au
moyen de mots de passe, de condensés ou de signatures numériques pour lire ou
ajouter de nouvelles écritures à la chaîne de blocs</t>
        </is>
      </c>
      <c r="CH59" t="inlineStr">
        <is>
          <t/>
        </is>
      </c>
      <c r="CI59" t="inlineStr">
        <is>
          <t/>
        </is>
      </c>
      <c r="CJ59" t="inlineStr">
        <is>
          <t/>
        </is>
      </c>
      <c r="CK59" t="inlineStr">
        <is>
          <t/>
        </is>
      </c>
      <c r="CL59" t="inlineStr">
        <is>
          <t>blokų grandinė, kuri skirta naudoti apibrėžtos, privačios organizacijos viduje arba, gavus savininko leidimą, gali būti iš dalies prieinama iš išorės</t>
        </is>
      </c>
      <c r="CM59" t="inlineStr">
        <is>
          <t>blokķēde, kas darbojas slēgtā lokā, kur vairāki dalībnieki vienojas, ka visa informācija neglabājas centralizēti, bet ir sadalīta starp visiem spēlētājiem, kas darbojas sistēmā, un tikai viņi kaut ko drīkst ierakstīt blokķēdē, tādā veidā kontrolējot to, kurš redz informāciju informāciju</t>
        </is>
      </c>
      <c r="CN59" t="inlineStr">
        <is>
          <t/>
        </is>
      </c>
      <c r="CO59" t="inlineStr">
        <is>
          <t/>
        </is>
      </c>
      <c r="CP59" t="inlineStr">
        <is>
          <t>rejestr rozproszony ograniczony tylko do uprawnionych użytkowników, którzy mogą ustalić reguły, według których go tworzą</t>
        </is>
      </c>
      <c r="CQ59" t="inlineStr">
        <is>
          <t/>
        </is>
      </c>
      <c r="CR59" t="inlineStr">
        <is>
          <t/>
        </is>
      </c>
      <c r="CS59" t="inlineStr">
        <is>
          <t/>
        </is>
      </c>
      <c r="CT59" t="inlineStr">
        <is>
          <t>blokovna veriga [ &lt;a href="/entry/result/3567231/all" id="ENTRY_TO_ENTRY_CONVERTER" target="_blank"&gt;IATE:3567231&lt;/a&gt; ], pri kateri ima omrežje lahko lastnika(-e), vendar ima le določen segment uporabnikov pravice do potrjevanja blokovnih transakcij in ki lahko omeji dostop do potrjenih/odobrenih akterjev, ki lahko ustvarjajo pametne pogodbe, pri čemer blokovna veriga omogoča identične kopije razpršene evidence le določenemu številu zaupanja vrednim udeležencem</t>
        </is>
      </c>
      <c r="CU59" t="inlineStr">
        <is>
          <t/>
        </is>
      </c>
    </row>
    <row r="60">
      <c r="A60" s="1" t="str">
        <f>HYPERLINK("https://iate.europa.eu/entry/result/1484799/all", "1484799")</f>
        <v>1484799</v>
      </c>
      <c r="B60" t="inlineStr">
        <is>
          <t>FINANCE</t>
        </is>
      </c>
      <c r="C60" t="inlineStr">
        <is>
          <t>FINANCE</t>
        </is>
      </c>
      <c r="D60" t="inlineStr">
        <is>
          <t/>
        </is>
      </c>
      <c r="E60" t="inlineStr">
        <is>
          <t/>
        </is>
      </c>
      <c r="F60" t="inlineStr">
        <is>
          <t/>
        </is>
      </c>
      <c r="G60" t="inlineStr">
        <is>
          <t/>
        </is>
      </c>
      <c r="H60" t="inlineStr">
        <is>
          <t/>
        </is>
      </c>
      <c r="I60" t="inlineStr">
        <is>
          <t/>
        </is>
      </c>
      <c r="J60" t="inlineStr">
        <is>
          <t>autorisation</t>
        </is>
      </c>
      <c r="K60" t="inlineStr">
        <is>
          <t>3</t>
        </is>
      </c>
      <c r="L60" t="inlineStr">
        <is>
          <t/>
        </is>
      </c>
      <c r="M60" t="inlineStr">
        <is>
          <t>Berechtigungszuweisung|Autorisierung|Zulassung</t>
        </is>
      </c>
      <c r="N60" t="inlineStr">
        <is>
          <t>3|3|3</t>
        </is>
      </c>
      <c r="O60" t="inlineStr">
        <is>
          <t>||</t>
        </is>
      </c>
      <c r="P60" t="inlineStr">
        <is>
          <t/>
        </is>
      </c>
      <c r="Q60" t="inlineStr">
        <is>
          <t/>
        </is>
      </c>
      <c r="R60" t="inlineStr">
        <is>
          <t/>
        </is>
      </c>
      <c r="S60" t="inlineStr">
        <is>
          <t>authorisation</t>
        </is>
      </c>
      <c r="T60" t="inlineStr">
        <is>
          <t>3</t>
        </is>
      </c>
      <c r="U60" t="inlineStr">
        <is>
          <t/>
        </is>
      </c>
      <c r="V60" t="inlineStr">
        <is>
          <t/>
        </is>
      </c>
      <c r="W60" t="inlineStr">
        <is>
          <t/>
        </is>
      </c>
      <c r="X60" t="inlineStr">
        <is>
          <t/>
        </is>
      </c>
      <c r="Y60" t="inlineStr">
        <is>
          <t>tegevusluba|tegevusloa andmine</t>
        </is>
      </c>
      <c r="Z60" t="inlineStr">
        <is>
          <t>3|3</t>
        </is>
      </c>
      <c r="AA60" t="inlineStr">
        <is>
          <t>|</t>
        </is>
      </c>
      <c r="AB60" t="inlineStr">
        <is>
          <t>valtuutus</t>
        </is>
      </c>
      <c r="AC60" t="inlineStr">
        <is>
          <t>3</t>
        </is>
      </c>
      <c r="AD60" t="inlineStr">
        <is>
          <t/>
        </is>
      </c>
      <c r="AE60" t="inlineStr">
        <is>
          <t>autorisation</t>
        </is>
      </c>
      <c r="AF60" t="inlineStr">
        <is>
          <t>3</t>
        </is>
      </c>
      <c r="AG60" t="inlineStr">
        <is>
          <t/>
        </is>
      </c>
      <c r="AH60" t="inlineStr">
        <is>
          <t/>
        </is>
      </c>
      <c r="AI60" t="inlineStr">
        <is>
          <t/>
        </is>
      </c>
      <c r="AJ60" t="inlineStr">
        <is>
          <t/>
        </is>
      </c>
      <c r="AK60" t="inlineStr">
        <is>
          <t/>
        </is>
      </c>
      <c r="AL60" t="inlineStr">
        <is>
          <t/>
        </is>
      </c>
      <c r="AM60" t="inlineStr">
        <is>
          <t/>
        </is>
      </c>
      <c r="AN60" t="inlineStr">
        <is>
          <t/>
        </is>
      </c>
      <c r="AO60" t="inlineStr">
        <is>
          <t/>
        </is>
      </c>
      <c r="AP60" t="inlineStr">
        <is>
          <t/>
        </is>
      </c>
      <c r="AQ60" t="inlineStr">
        <is>
          <t/>
        </is>
      </c>
      <c r="AR60" t="inlineStr">
        <is>
          <t/>
        </is>
      </c>
      <c r="AS60" t="inlineStr">
        <is>
          <t/>
        </is>
      </c>
      <c r="AT60" t="inlineStr">
        <is>
          <t>leidimas</t>
        </is>
      </c>
      <c r="AU60" t="inlineStr">
        <is>
          <t>2</t>
        </is>
      </c>
      <c r="AV60" t="inlineStr">
        <is>
          <t/>
        </is>
      </c>
      <c r="AW60" t="inlineStr">
        <is>
          <t>atļauja</t>
        </is>
      </c>
      <c r="AX60" t="inlineStr">
        <is>
          <t>3</t>
        </is>
      </c>
      <c r="AY60" t="inlineStr">
        <is>
          <t/>
        </is>
      </c>
      <c r="AZ60" t="inlineStr">
        <is>
          <t/>
        </is>
      </c>
      <c r="BA60" t="inlineStr">
        <is>
          <t/>
        </is>
      </c>
      <c r="BB60" t="inlineStr">
        <is>
          <t/>
        </is>
      </c>
      <c r="BC60" t="inlineStr">
        <is>
          <t>autorisatie</t>
        </is>
      </c>
      <c r="BD60" t="inlineStr">
        <is>
          <t>3</t>
        </is>
      </c>
      <c r="BE60" t="inlineStr">
        <is>
          <t/>
        </is>
      </c>
      <c r="BF60" t="inlineStr">
        <is>
          <t/>
        </is>
      </c>
      <c r="BG60" t="inlineStr">
        <is>
          <t/>
        </is>
      </c>
      <c r="BH60" t="inlineStr">
        <is>
          <t/>
        </is>
      </c>
      <c r="BI60" t="inlineStr">
        <is>
          <t/>
        </is>
      </c>
      <c r="BJ60" t="inlineStr">
        <is>
          <t/>
        </is>
      </c>
      <c r="BK60" t="inlineStr">
        <is>
          <t/>
        </is>
      </c>
      <c r="BL60" t="inlineStr">
        <is>
          <t/>
        </is>
      </c>
      <c r="BM60" t="inlineStr">
        <is>
          <t/>
        </is>
      </c>
      <c r="BN60" t="inlineStr">
        <is>
          <t/>
        </is>
      </c>
      <c r="BO60" t="inlineStr">
        <is>
          <t/>
        </is>
      </c>
      <c r="BP60" t="inlineStr">
        <is>
          <t/>
        </is>
      </c>
      <c r="BQ60" t="inlineStr">
        <is>
          <t/>
        </is>
      </c>
      <c r="BR60" t="inlineStr">
        <is>
          <t>pooblastilo</t>
        </is>
      </c>
      <c r="BS60" t="inlineStr">
        <is>
          <t>1</t>
        </is>
      </c>
      <c r="BT60" t="inlineStr">
        <is>
          <t/>
        </is>
      </c>
      <c r="BU60" t="inlineStr">
        <is>
          <t>behörighetstilldelning</t>
        </is>
      </c>
      <c r="BV60" t="inlineStr">
        <is>
          <t>3</t>
        </is>
      </c>
      <c r="BW60" t="inlineStr">
        <is>
          <t/>
        </is>
      </c>
      <c r="BX60" t="inlineStr">
        <is>
          <t/>
        </is>
      </c>
      <c r="BY60" t="inlineStr">
        <is>
          <t/>
        </is>
      </c>
      <c r="BZ60" t="inlineStr">
        <is>
          <t/>
        </is>
      </c>
      <c r="CA60" t="inlineStr">
        <is>
          <t>1)Erlaubnis auf der Grundlage der Zugriffsberechtigung und nach Identifizierung und Authentifizierung auf Objekte zuzugreifen;2)Teil des accreditation process als grundsätzliche Zulassung von der Freigabe eines Systems der IT</t>
        </is>
      </c>
      <c r="CB60" t="inlineStr">
        <is>
          <t/>
        </is>
      </c>
      <c r="CC60" t="inlineStr">
        <is>
          <t>the granting of rights,which includes the granting of access based on access rights</t>
        </is>
      </c>
      <c r="CD60" t="inlineStr">
        <is>
          <t/>
        </is>
      </c>
      <c r="CE60" t="inlineStr">
        <is>
          <t>ametiasutuse poolt mis tahes kujul välja antud juriidiline dokument, millega antakse luba tegutsemiseks krediidiasutusena</t>
        </is>
      </c>
      <c r="CF60" t="inlineStr">
        <is>
          <t/>
        </is>
      </c>
      <c r="CG60" t="inlineStr">
        <is>
          <t>attribution de droits, comprenant la permission d'accès sur la base de droits d'accès</t>
        </is>
      </c>
      <c r="CH60" t="inlineStr">
        <is>
          <t/>
        </is>
      </c>
      <c r="CI60" t="inlineStr">
        <is>
          <t/>
        </is>
      </c>
      <c r="CJ60" t="inlineStr">
        <is>
          <t/>
        </is>
      </c>
      <c r="CK60" t="inlineStr">
        <is>
          <t/>
        </is>
      </c>
      <c r="CL60" t="inlineStr">
        <is>
          <t/>
        </is>
      </c>
      <c r="CM60" t="inlineStr">
        <is>
          <t>jebkādas formas dokuments, ko izdod valsts iestādes un kas dod tiesības veikt uzņēmējdarbību</t>
        </is>
      </c>
      <c r="CN60" t="inlineStr">
        <is>
          <t/>
        </is>
      </c>
      <c r="CO60" t="inlineStr">
        <is>
          <t>het gemachtigd of gerechtigd zijn om een actie te verrichten</t>
        </is>
      </c>
      <c r="CP60" t="inlineStr">
        <is>
          <t/>
        </is>
      </c>
      <c r="CQ60" t="inlineStr">
        <is>
          <t/>
        </is>
      </c>
      <c r="CR60" t="inlineStr">
        <is>
          <t/>
        </is>
      </c>
      <c r="CS60" t="inlineStr">
        <is>
          <t/>
        </is>
      </c>
      <c r="CT60" t="inlineStr">
        <is>
          <t/>
        </is>
      </c>
      <c r="CU60" t="inlineStr">
        <is>
          <t>fastställande och godkännande av åtkomsträttigheter för en användare till olika systemresurser</t>
        </is>
      </c>
    </row>
    <row r="61">
      <c r="A61" s="1" t="str">
        <f>HYPERLINK("https://iate.europa.eu/entry/result/3572315/all", "3572315")</f>
        <v>3572315</v>
      </c>
      <c r="B61" t="inlineStr">
        <is>
          <t>EDUCATION AND COMMUNICATIONS;FINANCE</t>
        </is>
      </c>
      <c r="C61" t="inlineStr">
        <is>
          <t>EDUCATION AND COMMUNICATIONS|information technology and data processing;FINANCE</t>
        </is>
      </c>
      <c r="D61" t="inlineStr">
        <is>
          <t>експериментална нормативна среда|регулаторна лаборатория|регулаторен пясъчник</t>
        </is>
      </c>
      <c r="E61" t="inlineStr">
        <is>
          <t>3|3|3</t>
        </is>
      </c>
      <c r="F61" t="inlineStr">
        <is>
          <t>||</t>
        </is>
      </c>
      <c r="G61" t="inlineStr">
        <is>
          <t>regulační pískoviště</t>
        </is>
      </c>
      <c r="H61" t="inlineStr">
        <is>
          <t>3</t>
        </is>
      </c>
      <c r="I61" t="inlineStr">
        <is>
          <t/>
        </is>
      </c>
      <c r="J61" t="inlineStr">
        <is>
          <t>reguleringsmæssig sandkasse|regulatorisk sandkasse</t>
        </is>
      </c>
      <c r="K61" t="inlineStr">
        <is>
          <t>3|3</t>
        </is>
      </c>
      <c r="L61" t="inlineStr">
        <is>
          <t>|</t>
        </is>
      </c>
      <c r="M61" t="inlineStr">
        <is>
          <t>Reallabor|regulatorischer "Sandkasten"</t>
        </is>
      </c>
      <c r="N61" t="inlineStr">
        <is>
          <t>3|2</t>
        </is>
      </c>
      <c r="O61" t="inlineStr">
        <is>
          <t>preferred|</t>
        </is>
      </c>
      <c r="P61" t="inlineStr">
        <is>
          <t>ρυθμιστικό δοκιμαστήριο|προστατευμένο κανονιστικό περιβάλλον</t>
        </is>
      </c>
      <c r="Q61" t="inlineStr">
        <is>
          <t>3|3</t>
        </is>
      </c>
      <c r="R61" t="inlineStr">
        <is>
          <t>|</t>
        </is>
      </c>
      <c r="S61" t="inlineStr">
        <is>
          <t>regulatory sandbox</t>
        </is>
      </c>
      <c r="T61" t="inlineStr">
        <is>
          <t>3</t>
        </is>
      </c>
      <c r="U61" t="inlineStr">
        <is>
          <t/>
        </is>
      </c>
      <c r="V61" t="inlineStr">
        <is>
          <t>entorno de pruebas normativo|espacio controlado de pruebas|banco de pruebas regulatorio</t>
        </is>
      </c>
      <c r="W61" t="inlineStr">
        <is>
          <t>3|4|3</t>
        </is>
      </c>
      <c r="X61" t="inlineStr">
        <is>
          <t>||</t>
        </is>
      </c>
      <c r="Y61" t="inlineStr">
        <is>
          <t>reguleeritud testimiskeskkond|regulatsiooni testkeskkond|reguleeritud liivakast</t>
        </is>
      </c>
      <c r="Z61" t="inlineStr">
        <is>
          <t>3|3|3</t>
        </is>
      </c>
      <c r="AA61" t="inlineStr">
        <is>
          <t>||</t>
        </is>
      </c>
      <c r="AB61" t="inlineStr">
        <is>
          <t>sääntelyn testiympäristö</t>
        </is>
      </c>
      <c r="AC61" t="inlineStr">
        <is>
          <t>3</t>
        </is>
      </c>
      <c r="AD61" t="inlineStr">
        <is>
          <t/>
        </is>
      </c>
      <c r="AE61" t="inlineStr">
        <is>
          <t>sas réglementaire|bac à sable réglementaire</t>
        </is>
      </c>
      <c r="AF61" t="inlineStr">
        <is>
          <t>3|2</t>
        </is>
      </c>
      <c r="AG61" t="inlineStr">
        <is>
          <t>|</t>
        </is>
      </c>
      <c r="AH61" t="inlineStr">
        <is>
          <t>bosca gainimh rialála|deis thrialach rialála</t>
        </is>
      </c>
      <c r="AI61" t="inlineStr">
        <is>
          <t>3|3</t>
        </is>
      </c>
      <c r="AJ61" t="inlineStr">
        <is>
          <t>|</t>
        </is>
      </c>
      <c r="AK61" t="inlineStr">
        <is>
          <t>regulatorno izolirano okruženje|regulatorno sigurno testno okruženje</t>
        </is>
      </c>
      <c r="AL61" t="inlineStr">
        <is>
          <t>3|3</t>
        </is>
      </c>
      <c r="AM61" t="inlineStr">
        <is>
          <t>preferred|</t>
        </is>
      </c>
      <c r="AN61" t="inlineStr">
        <is>
          <t>pénzügyi innovációs tesztkörnyezet|szabályozói tesztkörnyezet</t>
        </is>
      </c>
      <c r="AO61" t="inlineStr">
        <is>
          <t>3|3</t>
        </is>
      </c>
      <c r="AP61" t="inlineStr">
        <is>
          <t>|</t>
        </is>
      </c>
      <c r="AQ61" t="inlineStr">
        <is>
          <t>spazio di sperimentazione normativa</t>
        </is>
      </c>
      <c r="AR61" t="inlineStr">
        <is>
          <t>3</t>
        </is>
      </c>
      <c r="AS61" t="inlineStr">
        <is>
          <t/>
        </is>
      </c>
      <c r="AT61" t="inlineStr">
        <is>
          <t>apribota bandomoji reglamentavimo aplinka|bandomoji reguliavimo nuostatų taikymo aplinka|bandomoji finansinių inovacijų aplinka</t>
        </is>
      </c>
      <c r="AU61" t="inlineStr">
        <is>
          <t>3|2|3</t>
        </is>
      </c>
      <c r="AV61" t="inlineStr">
        <is>
          <t>preferred||admitted</t>
        </is>
      </c>
      <c r="AW61" t="inlineStr">
        <is>
          <t>“regulatīvā smilškaste”</t>
        </is>
      </c>
      <c r="AX61" t="inlineStr">
        <is>
          <t>2</t>
        </is>
      </c>
      <c r="AY61" t="inlineStr">
        <is>
          <t/>
        </is>
      </c>
      <c r="AZ61" t="inlineStr">
        <is>
          <t>ambjent ta’ esperimentazzjoni regolatorja</t>
        </is>
      </c>
      <c r="BA61" t="inlineStr">
        <is>
          <t>3</t>
        </is>
      </c>
      <c r="BB61" t="inlineStr">
        <is>
          <t/>
        </is>
      </c>
      <c r="BC61" t="inlineStr">
        <is>
          <t>sandbox|regulatory sandbox|testomgeving voor regelgeving</t>
        </is>
      </c>
      <c r="BD61" t="inlineStr">
        <is>
          <t>2|3|3</t>
        </is>
      </c>
      <c r="BE61" t="inlineStr">
        <is>
          <t>||</t>
        </is>
      </c>
      <c r="BF61" t="inlineStr">
        <is>
          <t>piaskownica regulacyjna</t>
        </is>
      </c>
      <c r="BG61" t="inlineStr">
        <is>
          <t>3</t>
        </is>
      </c>
      <c r="BH61" t="inlineStr">
        <is>
          <t/>
        </is>
      </c>
      <c r="BI61" t="inlineStr">
        <is>
          <t>ambiente de testagem da regulamentação</t>
        </is>
      </c>
      <c r="BJ61" t="inlineStr">
        <is>
          <t>3</t>
        </is>
      </c>
      <c r="BK61" t="inlineStr">
        <is>
          <t/>
        </is>
      </c>
      <c r="BL61" t="inlineStr">
        <is>
          <t>spațiu de testare în materie de reglementare</t>
        </is>
      </c>
      <c r="BM61" t="inlineStr">
        <is>
          <t>3</t>
        </is>
      </c>
      <c r="BN61" t="inlineStr">
        <is>
          <t/>
        </is>
      </c>
      <c r="BO61" t="inlineStr">
        <is>
          <t>experimentálne regulačné prostredie|regulačný testovací režim</t>
        </is>
      </c>
      <c r="BP61" t="inlineStr">
        <is>
          <t>3|3</t>
        </is>
      </c>
      <c r="BQ61" t="inlineStr">
        <is>
          <t>|</t>
        </is>
      </c>
      <c r="BR61" t="inlineStr">
        <is>
          <t>regulativni peskovnik</t>
        </is>
      </c>
      <c r="BS61" t="inlineStr">
        <is>
          <t>3</t>
        </is>
      </c>
      <c r="BT61" t="inlineStr">
        <is>
          <t/>
        </is>
      </c>
      <c r="BU61" t="inlineStr">
        <is>
          <t>regulatorisk sandlåda</t>
        </is>
      </c>
      <c r="BV61" t="inlineStr">
        <is>
          <t>3</t>
        </is>
      </c>
      <c r="BW61" t="inlineStr">
        <is>
          <t/>
        </is>
      </c>
      <c r="BX61" t="inlineStr">
        <is>
          <t>„безопасна среда“, в която могат да бъдат изпитвани иновативни продукти, услуги, бизнес модели и механизми за доставка, без да се спазват пълните регулаторни или наздорни изисквания, които в противен случай биха се прилагали</t>
        </is>
      </c>
      <c r="BY61" t="inlineStr">
        <is>
          <t>mechanismus, s jehož
pomocí regulační orgány a podniky v kontrolovaném reálném prostředí s
nastavenými vhodnými zárukami posuzují slučitelnost regulačních pravidel a
inovativních produktů, zejména v kontextu digitalizace</t>
        </is>
      </c>
      <c r="BZ61" t="inlineStr">
        <is>
          <t>koncept, hvor virksomheder
efter en særlig ansøgning til det britiske finanstilsyn, Financial Conduct Authority, og under
kontrollerede forhold kan teste nye teknologier uden at skulle leve op til de samme høje reguleringsstandarder,
som gælder ”uden for sandkassen”.</t>
        </is>
      </c>
      <c r="CA61" t="inlineStr">
        <is>
          <t>&lt;div&gt;Mechanismus, der es Regulierungsstellen und Unternehmen ermöglicht, innovative Technologien, Produkte, Dienstleistungen oder Ansätze – derzeit insbesondere im Zusammenhang mit der Digitalisierung – in einer realen Umgebung für einen begrenzten Zeitraum oder in einem begrenzten Teil einer Branche oder eines Gebiets unter Gewährleistung angemessener Schutzmaßnahmen zu erproben&lt;br&gt;&lt;/div&gt;</t>
        </is>
      </c>
      <c r="CB61" t="inlineStr">
        <is>
          <t>συγκεκριμένο πλαίσιο το οποίο, παρέχοντας ένα δομημένο συγκείμενο για πειραματισμό, επιτρέπει κατά περίπτωση σε πραγματικό περιβάλλον τη δοκιμή καινοτόμων τεχνολογιών, προϊόντων, υπηρεσιών ή προσεγγίσεων —επί του παρόντος ιδίως στο πλαίσιο της ψηφιοποίησης— για περιορισμένο χρονικό διάστημα και σε περιορισμένο μέρος ενός τομέα ή χώρου που υπόκειται σε κανονιστική εποπτεία, εξασφαλίζοντας ότι υπάρχουν κατάλληλες διασφαλίσεις.</t>
        </is>
      </c>
      <c r="CC61" t="inlineStr">
        <is>
          <t>mechanism used by regulators and businesses for gauging the compatibility of
regulations and innovative products, particularly in the context of digitalisation,
in a controlled real-world environment with appropriate safeguards in place</t>
        </is>
      </c>
      <c r="CD61" t="inlineStr">
        <is>
          <t>Entorno controlado creado por las autoridades de supervisión de un sector como herramienta para acompasar la legislación con la innovación, constituido por un conjunto de disposiciones que amparan la realización controlada y delimitada de pruebas con productos, servicios y modelos de negocio innovadores.</t>
        </is>
      </c>
      <c r="CE61" t="inlineStr">
        <is>
          <t>mehhanism, mida kasutavad reguleerijad ja ettevõtjad, et hinnata regulatsioonide vastavust innovaatiliste toodetega seotud vajadustele (eelkõige digitaliseerimise kontekstis), ning mis võimaldab teha seda kontrollitud ja tegelikele tingimustele vastavas keskkonnas, tagades asjakohaste kaitsemeetmete olemasolu</t>
        </is>
      </c>
      <c r="CF61" t="inlineStr">
        <is>
          <t>konkreettinen jäsennelty kehys, jossa voidaan testata reaalimaailman kaltaisissa olosuhteissa innovatiivisia teknologioita, tuotteita, palveluja tai toimintatapoja rajoitetun ajan ja rajatussa osassa tiettyä sektoria tai alaa ja jossa voidaan varmistaa viranomaisvalvonnan avulla, että asianmukaiset suojatoimet on toteutettu</t>
        </is>
      </c>
      <c r="CG61" t="inlineStr">
        <is>
          <t>cadre
établi par une autorité de réglementation, qui permet aux jeunes entreprises et autres innovateurs de divers secteurs de tester leurs projets en situation réelle dans
un contexte d'expérimentation contrôlé et structuré, sous la surveillance de l'autorité de règlementation en question et dans le respect des garanties mises en place</t>
        </is>
      </c>
      <c r="CH61" t="inlineStr">
        <is>
          <t>meicníocht trínar féidir le rialtóirí agus cuideachtaí a sheiceáil, i dtimpeallacht fíorshaoil rialaithe ina bhfuil na coimircí cuí, an bhfuil táirgí nuálacha, go háirithe i gcomhthéacs na digiteála, comhoiriúnach le rialacháin,</t>
        </is>
      </c>
      <c r="CI61" t="inlineStr">
        <is>
          <t>mehanizam kojim se koriste regulatorna tijela i poduzeća kako bi, posebno u kontekstu digitalizacije, ocijenila usklađenost propisa i inovativnih proizvoda u kontroliranom stvarnom okruženju u kojem su uspostavljene odgovarajuće zaštitne mjere</t>
        </is>
      </c>
      <c r="CJ61" t="inlineStr">
        <is>
          <t>innovatív technológiák,
termékek, szolgáltatások és megközelítések valós környezetben történő, megfelelő biztosítékok garantálása melletti tesztelését lehetővé tevő struktrurált környezet</t>
        </is>
      </c>
      <c r="CK61" t="inlineStr">
        <is>
          <t>meccanismo utilizzato dalle autorità di regolamentazione e dalle imprese per valutare la compatibilità di normative e prodotti innovativi, in particolare nel contesto della digitalizzazione, in un ambiente reale controllato, garantendo la messa in atto di opportune misure di salvaguardia</t>
        </is>
      </c>
      <c r="CL61" t="inlineStr">
        <is>
          <t>konkrečios sistemos, kurios, suteikdamos struktūrizuotą kontekstą eksperimentavimui, sudaro sąlygas, kai tikslinga, ribotą laiką ir ribotoje sektoriaus ar srities dalyje, taikant reguliavimo priežiūrą, kuria užtikrinama, kad būtų taikomos tinkamos apsaugos priemonės, realiomis sąlygomis išbandyti pažangias technologijas, produktus, paslaugas ar metodus – šiuo metu visų pirma skaitmeninimo kontekste</t>
        </is>
      </c>
      <c r="CM61" t="inlineStr">
        <is>
          <t>regulatīvi kontrolēta telpa, kurā finanšu iestādes un nefinanšu uzņēmumi ar kompetento iestāžu atbalstu noteiktā laikposmā var izmēģināt inovatīvus finanšu tehnoloģijas risinājumus; tādējādi tiem ļauj drošā vidē novērtēt un izmēģināt savus darījumdarbības modeļus</t>
        </is>
      </c>
      <c r="CN61" t="inlineStr">
        <is>
          <t>mekkaniżmu użat mir-regolaturi u n-negozji biex ikejlu l-kompatibilità ta' regolamenti u prodotti innovattivi, b'mod partikolari fil-kuntest tad-diġitalizzazzjoni, f'ambjent reali kkontrollat​​ bis-salvagwardji xierqa fis-seħħ</t>
        </is>
      </c>
      <c r="CO61" t="inlineStr">
        <is>
          <t>mechanisme
bedoeld voor regelgevers en bedrijven met het oog op het beter op elkaar
afstemmen – via een tijdelijke, gecontroleerde, reële testomgeving – van
regelgeving en innovatieve technologieën, producten of diensten, vooral op het
vlak van digitalisering</t>
        </is>
      </c>
      <c r="CP61" t="inlineStr">
        <is>
          <t>„środowisko testowe” tworzone przy współpracy organu nadzoru lub przez niego organizowane, mające na celu przygotowanie „podmiotów testujących” do wejścia na silnie regulowany rynek (rynek finansowy, względnie kapitałowy)</t>
        </is>
      </c>
      <c r="CQ61" t="inlineStr">
        <is>
          <t>Mecanismo utilizado por reguladores e empresas que proporciona um contexto estruturado para testar produtos, serviços, modelos de negócio e mecanismos de concretização inovadores sem que as empresas incorreram imediatamente em todas as cosequências regulamentares habituais de enveredarem pela atividade projetada.</t>
        </is>
      </c>
      <c r="CR61" t="inlineStr">
        <is>
          <t>&lt;div&gt;cadru concret care, prin asigurarea unui context structurat pentru experimentare, permite, după caz, într-un mediu real, testarea unor tehnologii, produse, servicii sau abordări inovatoare – în prezent, în special în contextul digitalizării – pentru o perioadă limitată și într-o parte limitată a unui sector sau domeniu aflat sub supraveghere reglementară, asigurând existența unor garanții adecvate&lt;/div&gt;</t>
        </is>
      </c>
      <c r="CS61" t="inlineStr">
        <is>
          <t>mechanizmus poskytujúci regulačným orgánom a podnikom možnosť zmerať súlad inovačných výrobkov s predpismi – predovšetkým v kontexte digitalizácie – a to v kontrolovanom reálnom priestore a pri uplatnení vhodných záruk</t>
        </is>
      </c>
      <c r="CT61" t="inlineStr">
        <is>
          <t>nadzorovan prostor, v katerem lahko finančne institucije in nefinančna podjetja omejeno obdobje preskušajo inovativne finančnotehnološke rešitve s podporo pristojnega organa, zaradi česar lahko svoje poslovne modele ovrednotijo in preskusijo v varnem okolju</t>
        </is>
      </c>
      <c r="CU61" t="inlineStr">
        <is>
          <t>möjlighet för företag att på särskilda villkor och under tillsynsmyndighetens övervakning testa en innovation på marknaden och se om den i praktiken är förenlig med gällande bestämmelser</t>
        </is>
      </c>
    </row>
    <row r="62">
      <c r="A62" s="1" t="str">
        <f>HYPERLINK("https://iate.europa.eu/entry/result/1104221/all", "1104221")</f>
        <v>1104221</v>
      </c>
      <c r="B62" t="inlineStr">
        <is>
          <t>FINANCE</t>
        </is>
      </c>
      <c r="C62" t="inlineStr">
        <is>
          <t>FINANCE</t>
        </is>
      </c>
      <c r="D62" t="inlineStr">
        <is>
          <t/>
        </is>
      </c>
      <c r="E62" t="inlineStr">
        <is>
          <t/>
        </is>
      </c>
      <c r="F62" t="inlineStr">
        <is>
          <t/>
        </is>
      </c>
      <c r="G62" t="inlineStr">
        <is>
          <t/>
        </is>
      </c>
      <c r="H62" t="inlineStr">
        <is>
          <t/>
        </is>
      </c>
      <c r="I62" t="inlineStr">
        <is>
          <t/>
        </is>
      </c>
      <c r="J62" t="inlineStr">
        <is>
          <t>likviditetsreserver</t>
        </is>
      </c>
      <c r="K62" t="inlineStr">
        <is>
          <t>3</t>
        </is>
      </c>
      <c r="L62" t="inlineStr">
        <is>
          <t/>
        </is>
      </c>
      <c r="M62" t="inlineStr">
        <is>
          <t>Liquiditätsreserven|Reserven</t>
        </is>
      </c>
      <c r="N62" t="inlineStr">
        <is>
          <t>3|3</t>
        </is>
      </c>
      <c r="O62" t="inlineStr">
        <is>
          <t>|</t>
        </is>
      </c>
      <c r="P62" t="inlineStr">
        <is>
          <t>ρευστά διαθέσιμα|αποθέματα σε ρευστό</t>
        </is>
      </c>
      <c r="Q62" t="inlineStr">
        <is>
          <t>3|3</t>
        </is>
      </c>
      <c r="R62" t="inlineStr">
        <is>
          <t>|</t>
        </is>
      </c>
      <c r="S62" t="inlineStr">
        <is>
          <t>liquidity reserves|reserves</t>
        </is>
      </c>
      <c r="T62" t="inlineStr">
        <is>
          <t>3|3</t>
        </is>
      </c>
      <c r="U62" t="inlineStr">
        <is>
          <t>|</t>
        </is>
      </c>
      <c r="V62" t="inlineStr">
        <is>
          <t>reservas líquidas</t>
        </is>
      </c>
      <c r="W62" t="inlineStr">
        <is>
          <t>3</t>
        </is>
      </c>
      <c r="X62" t="inlineStr">
        <is>
          <t/>
        </is>
      </c>
      <c r="Y62" t="inlineStr">
        <is>
          <t/>
        </is>
      </c>
      <c r="Z62" t="inlineStr">
        <is>
          <t/>
        </is>
      </c>
      <c r="AA62" t="inlineStr">
        <is>
          <t/>
        </is>
      </c>
      <c r="AB62" t="inlineStr">
        <is>
          <t/>
        </is>
      </c>
      <c r="AC62" t="inlineStr">
        <is>
          <t/>
        </is>
      </c>
      <c r="AD62" t="inlineStr">
        <is>
          <t/>
        </is>
      </c>
      <c r="AE62" t="inlineStr">
        <is>
          <t>réserves|réserves liquides</t>
        </is>
      </c>
      <c r="AF62" t="inlineStr">
        <is>
          <t>3|3</t>
        </is>
      </c>
      <c r="AG62" t="inlineStr">
        <is>
          <t>|</t>
        </is>
      </c>
      <c r="AH62" t="inlineStr">
        <is>
          <t/>
        </is>
      </c>
      <c r="AI62" t="inlineStr">
        <is>
          <t/>
        </is>
      </c>
      <c r="AJ62" t="inlineStr">
        <is>
          <t/>
        </is>
      </c>
      <c r="AK62" t="inlineStr">
        <is>
          <t/>
        </is>
      </c>
      <c r="AL62" t="inlineStr">
        <is>
          <t/>
        </is>
      </c>
      <c r="AM62" t="inlineStr">
        <is>
          <t/>
        </is>
      </c>
      <c r="AN62" t="inlineStr">
        <is>
          <t>tartalékok</t>
        </is>
      </c>
      <c r="AO62" t="inlineStr">
        <is>
          <t>2</t>
        </is>
      </c>
      <c r="AP62" t="inlineStr">
        <is>
          <t/>
        </is>
      </c>
      <c r="AQ62" t="inlineStr">
        <is>
          <t>riserve di liquidità|riserve</t>
        </is>
      </c>
      <c r="AR62" t="inlineStr">
        <is>
          <t>3|3</t>
        </is>
      </c>
      <c r="AS62" t="inlineStr">
        <is>
          <t>|</t>
        </is>
      </c>
      <c r="AT62" t="inlineStr">
        <is>
          <t/>
        </is>
      </c>
      <c r="AU62" t="inlineStr">
        <is>
          <t/>
        </is>
      </c>
      <c r="AV62" t="inlineStr">
        <is>
          <t/>
        </is>
      </c>
      <c r="AW62" t="inlineStr">
        <is>
          <t/>
        </is>
      </c>
      <c r="AX62" t="inlineStr">
        <is>
          <t/>
        </is>
      </c>
      <c r="AY62" t="inlineStr">
        <is>
          <t/>
        </is>
      </c>
      <c r="AZ62" t="inlineStr">
        <is>
          <t/>
        </is>
      </c>
      <c r="BA62" t="inlineStr">
        <is>
          <t/>
        </is>
      </c>
      <c r="BB62" t="inlineStr">
        <is>
          <t/>
        </is>
      </c>
      <c r="BC62" t="inlineStr">
        <is>
          <t>liquide reserves|reserves</t>
        </is>
      </c>
      <c r="BD62" t="inlineStr">
        <is>
          <t>3|3</t>
        </is>
      </c>
      <c r="BE62" t="inlineStr">
        <is>
          <t>|</t>
        </is>
      </c>
      <c r="BF62" t="inlineStr">
        <is>
          <t>rezerwy płynności|rezerwy</t>
        </is>
      </c>
      <c r="BG62" t="inlineStr">
        <is>
          <t>3|3</t>
        </is>
      </c>
      <c r="BH62" t="inlineStr">
        <is>
          <t>|</t>
        </is>
      </c>
      <c r="BI62" t="inlineStr">
        <is>
          <t>reservas líquidas|disponibilidades líquidas bancárias</t>
        </is>
      </c>
      <c r="BJ62" t="inlineStr">
        <is>
          <t>3|3</t>
        </is>
      </c>
      <c r="BK62" t="inlineStr">
        <is>
          <t>|</t>
        </is>
      </c>
      <c r="BL62" t="inlineStr">
        <is>
          <t/>
        </is>
      </c>
      <c r="BM62" t="inlineStr">
        <is>
          <t/>
        </is>
      </c>
      <c r="BN62" t="inlineStr">
        <is>
          <t/>
        </is>
      </c>
      <c r="BO62" t="inlineStr">
        <is>
          <t/>
        </is>
      </c>
      <c r="BP62" t="inlineStr">
        <is>
          <t/>
        </is>
      </c>
      <c r="BQ62" t="inlineStr">
        <is>
          <t/>
        </is>
      </c>
      <c r="BR62" t="inlineStr">
        <is>
          <t/>
        </is>
      </c>
      <c r="BS62" t="inlineStr">
        <is>
          <t/>
        </is>
      </c>
      <c r="BT62" t="inlineStr">
        <is>
          <t/>
        </is>
      </c>
      <c r="BU62" t="inlineStr">
        <is>
          <t/>
        </is>
      </c>
      <c r="BV62" t="inlineStr">
        <is>
          <t/>
        </is>
      </c>
      <c r="BW62" t="inlineStr">
        <is>
          <t/>
        </is>
      </c>
      <c r="BX62" t="inlineStr">
        <is>
          <t/>
        </is>
      </c>
      <c r="BY62" t="inlineStr">
        <is>
          <t/>
        </is>
      </c>
      <c r="BZ62" t="inlineStr">
        <is>
          <t/>
        </is>
      </c>
      <c r="CA62" t="inlineStr">
        <is>
          <t>Mittel eines Kreditinstituts, die zur Aufrechterhaltung der normalen Zahlungsbereitschaft und einer ausreichenden Liquidität auch bei stärkeren Anforderungen gehalten werden müssen</t>
        </is>
      </c>
      <c r="CB62" t="inlineStr">
        <is>
          <t/>
        </is>
      </c>
      <c r="CC62" t="inlineStr">
        <is>
          <t/>
        </is>
      </c>
      <c r="CD62" t="inlineStr">
        <is>
          <t/>
        </is>
      </c>
      <c r="CE62" t="inlineStr">
        <is>
          <t/>
        </is>
      </c>
      <c r="CF62" t="inlineStr">
        <is>
          <t/>
        </is>
      </c>
      <c r="CG62" t="inlineStr">
        <is>
          <t/>
        </is>
      </c>
      <c r="CH62" t="inlineStr">
        <is>
          <t/>
        </is>
      </c>
      <c r="CI62" t="inlineStr">
        <is>
          <t/>
        </is>
      </c>
      <c r="CJ62" t="inlineStr">
        <is>
          <t/>
        </is>
      </c>
      <c r="CK62" t="inlineStr">
        <is>
          <t/>
        </is>
      </c>
      <c r="CL62" t="inlineStr">
        <is>
          <t/>
        </is>
      </c>
      <c r="CM62" t="inlineStr">
        <is>
          <t/>
        </is>
      </c>
      <c r="CN62" t="inlineStr">
        <is>
          <t/>
        </is>
      </c>
      <c r="CO62" t="inlineStr">
        <is>
          <t/>
        </is>
      </c>
      <c r="CP62" t="inlineStr">
        <is>
          <t>&lt;div&gt;&lt;div&gt;&lt;div&gt;&lt;div&gt;&lt;div&gt;&lt;div&gt;&lt;div&gt;&lt;div&gt;aktywa zabezpieczające utrzymanie płynności płatniczej&lt;/div&gt;&lt;/div&gt;&lt;/div&gt;&lt;/div&gt;&lt;/div&gt;&lt;/div&gt;&lt;/div&gt;&lt;/div&gt;</t>
        </is>
      </c>
      <c r="CQ62" t="inlineStr">
        <is>
          <t/>
        </is>
      </c>
      <c r="CR62" t="inlineStr">
        <is>
          <t/>
        </is>
      </c>
      <c r="CS62" t="inlineStr">
        <is>
          <t/>
        </is>
      </c>
      <c r="CT62" t="inlineStr">
        <is>
          <t/>
        </is>
      </c>
      <c r="CU62" t="inlineStr">
        <is>
          <t/>
        </is>
      </c>
    </row>
    <row r="63">
      <c r="A63" s="1" t="str">
        <f>HYPERLINK("https://iate.europa.eu/entry/result/805680/all", "805680")</f>
        <v>805680</v>
      </c>
      <c r="B63" t="inlineStr">
        <is>
          <t>BUSINESS AND COMPETITION;FINANCE</t>
        </is>
      </c>
      <c r="C63" t="inlineStr">
        <is>
          <t>BUSINESS AND COMPETITION|accounting|management accounting|auditing;BUSINESS AND COMPETITION;FINANCE</t>
        </is>
      </c>
      <c r="D63" t="inlineStr">
        <is>
          <t/>
        </is>
      </c>
      <c r="E63" t="inlineStr">
        <is>
          <t/>
        </is>
      </c>
      <c r="F63" t="inlineStr">
        <is>
          <t/>
        </is>
      </c>
      <c r="G63" t="inlineStr">
        <is>
          <t/>
        </is>
      </c>
      <c r="H63" t="inlineStr">
        <is>
          <t/>
        </is>
      </c>
      <c r="I63" t="inlineStr">
        <is>
          <t/>
        </is>
      </c>
      <c r="J63" t="inlineStr">
        <is>
          <t>bevisdokument|dokumentation|bilag|original kvitteret regning</t>
        </is>
      </c>
      <c r="K63" t="inlineStr">
        <is>
          <t>4|4|4|4</t>
        </is>
      </c>
      <c r="L63" t="inlineStr">
        <is>
          <t>|||</t>
        </is>
      </c>
      <c r="M63" t="inlineStr">
        <is>
          <t>Beweisstücke|Beweisstück|Unterlagen|Hinterlegungsunterlagen|Beleg|Ausgabennachweis|Urkunden|Beweismaterial</t>
        </is>
      </c>
      <c r="N63" t="inlineStr">
        <is>
          <t>3|2|3|3|3|3|3|3</t>
        </is>
      </c>
      <c r="O63" t="inlineStr">
        <is>
          <t>|||||||</t>
        </is>
      </c>
      <c r="P63" t="inlineStr">
        <is>
          <t>δικαιολογητικό έγγραφο' αποδεικτικό έγγραφο</t>
        </is>
      </c>
      <c r="Q63" t="inlineStr">
        <is>
          <t>3</t>
        </is>
      </c>
      <c r="R63" t="inlineStr">
        <is>
          <t/>
        </is>
      </c>
      <c r="S63" t="inlineStr">
        <is>
          <t>voucher|voucher certificate|source document|documentary evidence|supporting document</t>
        </is>
      </c>
      <c r="T63" t="inlineStr">
        <is>
          <t>3|1|3|3|3</t>
        </is>
      </c>
      <c r="U63" t="inlineStr">
        <is>
          <t>||||</t>
        </is>
      </c>
      <c r="V63" t="inlineStr">
        <is>
          <t>documento comprobante|justificante|documento justificativo</t>
        </is>
      </c>
      <c r="W63" t="inlineStr">
        <is>
          <t>2|2|2</t>
        </is>
      </c>
      <c r="X63" t="inlineStr">
        <is>
          <t>||</t>
        </is>
      </c>
      <c r="Y63" t="inlineStr">
        <is>
          <t/>
        </is>
      </c>
      <c r="Z63" t="inlineStr">
        <is>
          <t/>
        </is>
      </c>
      <c r="AA63" t="inlineStr">
        <is>
          <t/>
        </is>
      </c>
      <c r="AB63" t="inlineStr">
        <is>
          <t>tosite|perusteena oleva asiakirja</t>
        </is>
      </c>
      <c r="AC63" t="inlineStr">
        <is>
          <t>2|2</t>
        </is>
      </c>
      <c r="AD63" t="inlineStr">
        <is>
          <t>|</t>
        </is>
      </c>
      <c r="AE63" t="inlineStr">
        <is>
          <t>pièce probante|pièce justificative|document probant|document justificatif</t>
        </is>
      </c>
      <c r="AF63" t="inlineStr">
        <is>
          <t>3|3|3|3</t>
        </is>
      </c>
      <c r="AG63" t="inlineStr">
        <is>
          <t>|||</t>
        </is>
      </c>
      <c r="AH63" t="inlineStr">
        <is>
          <t/>
        </is>
      </c>
      <c r="AI63" t="inlineStr">
        <is>
          <t/>
        </is>
      </c>
      <c r="AJ63" t="inlineStr">
        <is>
          <t/>
        </is>
      </c>
      <c r="AK63" t="inlineStr">
        <is>
          <t/>
        </is>
      </c>
      <c r="AL63" t="inlineStr">
        <is>
          <t/>
        </is>
      </c>
      <c r="AM63" t="inlineStr">
        <is>
          <t/>
        </is>
      </c>
      <c r="AN63" t="inlineStr">
        <is>
          <t>igazoló dokumentum</t>
        </is>
      </c>
      <c r="AO63" t="inlineStr">
        <is>
          <t>4</t>
        </is>
      </c>
      <c r="AP63" t="inlineStr">
        <is>
          <t/>
        </is>
      </c>
      <c r="AQ63" t="inlineStr">
        <is>
          <t>documento giustificativo|riscontro giustificativo</t>
        </is>
      </c>
      <c r="AR63" t="inlineStr">
        <is>
          <t>3|2</t>
        </is>
      </c>
      <c r="AS63" t="inlineStr">
        <is>
          <t>|</t>
        </is>
      </c>
      <c r="AT63" t="inlineStr">
        <is>
          <t>patvirtinamasis dokumentas</t>
        </is>
      </c>
      <c r="AU63" t="inlineStr">
        <is>
          <t>3</t>
        </is>
      </c>
      <c r="AV63" t="inlineStr">
        <is>
          <t/>
        </is>
      </c>
      <c r="AW63" t="inlineStr">
        <is>
          <t>apliecinošs dokuments|dokumentārs pierādījums|pavaddokuments</t>
        </is>
      </c>
      <c r="AX63" t="inlineStr">
        <is>
          <t>2|2|2</t>
        </is>
      </c>
      <c r="AY63" t="inlineStr">
        <is>
          <t>||</t>
        </is>
      </c>
      <c r="AZ63" t="inlineStr">
        <is>
          <t>prova dokumentarja|dokument ta' sostenn|dokument ġustifikattiv</t>
        </is>
      </c>
      <c r="BA63" t="inlineStr">
        <is>
          <t>3|3|3</t>
        </is>
      </c>
      <c r="BB63" t="inlineStr">
        <is>
          <t>||</t>
        </is>
      </c>
      <c r="BC63" t="inlineStr">
        <is>
          <t>bewijsstuk</t>
        </is>
      </c>
      <c r="BD63" t="inlineStr">
        <is>
          <t>3</t>
        </is>
      </c>
      <c r="BE63" t="inlineStr">
        <is>
          <t/>
        </is>
      </c>
      <c r="BF63" t="inlineStr">
        <is>
          <t/>
        </is>
      </c>
      <c r="BG63" t="inlineStr">
        <is>
          <t/>
        </is>
      </c>
      <c r="BH63" t="inlineStr">
        <is>
          <t/>
        </is>
      </c>
      <c r="BI63" t="inlineStr">
        <is>
          <t>prova documental|documento comprovativo|documento justificativo</t>
        </is>
      </c>
      <c r="BJ63" t="inlineStr">
        <is>
          <t>2|2|2</t>
        </is>
      </c>
      <c r="BK63" t="inlineStr">
        <is>
          <t>||</t>
        </is>
      </c>
      <c r="BL63" t="inlineStr">
        <is>
          <t/>
        </is>
      </c>
      <c r="BM63" t="inlineStr">
        <is>
          <t/>
        </is>
      </c>
      <c r="BN63" t="inlineStr">
        <is>
          <t/>
        </is>
      </c>
      <c r="BO63" t="inlineStr">
        <is>
          <t/>
        </is>
      </c>
      <c r="BP63" t="inlineStr">
        <is>
          <t/>
        </is>
      </c>
      <c r="BQ63" t="inlineStr">
        <is>
          <t/>
        </is>
      </c>
      <c r="BR63" t="inlineStr">
        <is>
          <t/>
        </is>
      </c>
      <c r="BS63" t="inlineStr">
        <is>
          <t/>
        </is>
      </c>
      <c r="BT63" t="inlineStr">
        <is>
          <t/>
        </is>
      </c>
      <c r="BU63" t="inlineStr">
        <is>
          <t>styrkande dokument</t>
        </is>
      </c>
      <c r="BV63" t="inlineStr">
        <is>
          <t>3</t>
        </is>
      </c>
      <c r="BW63" t="inlineStr">
        <is>
          <t/>
        </is>
      </c>
      <c r="BX63" t="inlineStr">
        <is>
          <t/>
        </is>
      </c>
      <c r="BY63" t="inlineStr">
        <is>
          <t/>
        </is>
      </c>
      <c r="BZ63" t="inlineStr">
        <is>
          <t/>
        </is>
      </c>
      <c r="CA63" t="inlineStr">
        <is>
          <t/>
        </is>
      </c>
      <c r="CB63" t="inlineStr">
        <is>
          <t/>
        </is>
      </c>
      <c r="CC63" t="inlineStr">
        <is>
          <t>document(s) which serve(s) to justify payments and claims for payments or to justify information on which accounts are based</t>
        </is>
      </c>
      <c r="CD63" t="inlineStr">
        <is>
          <t/>
        </is>
      </c>
      <c r="CE63" t="inlineStr">
        <is>
          <t/>
        </is>
      </c>
      <c r="CF63" t="inlineStr">
        <is>
          <t>"kirjanpitomerkinnän todisteena oleva asiakirja, esim. kassakuitti"</t>
        </is>
      </c>
      <c r="CG63" t="inlineStr">
        <is>
          <t>pièce de nature à démontrer le bien-fondé d'une prétention, l'exactitude d'une déclaration ou d'un compte</t>
        </is>
      </c>
      <c r="CH63" t="inlineStr">
        <is>
          <t/>
        </is>
      </c>
      <c r="CI63" t="inlineStr">
        <is>
          <t/>
        </is>
      </c>
      <c r="CJ63" t="inlineStr">
        <is>
          <t>a benyújtott adatokat, eredményeket, teljesítést, személyazonosságot stb. igazoló dokumentum</t>
        </is>
      </c>
      <c r="CK63" t="inlineStr">
        <is>
          <t/>
        </is>
      </c>
      <c r="CL63" t="inlineStr">
        <is>
          <t/>
        </is>
      </c>
      <c r="CM63" t="inlineStr">
        <is>
          <t/>
        </is>
      </c>
      <c r="CN63" t="inlineStr">
        <is>
          <t>komunikazzjoni stampata jew elettronika li tipprovdi evidenza ta' tranżazzjoni, ta' min wettaq azzjonijiet partikolari parti minn tranżazzjoni jew l-awtorizzazzjoni biex jitwettqu dawn l-azzjonijiet</t>
        </is>
      </c>
      <c r="CO63" t="inlineStr">
        <is>
          <t/>
        </is>
      </c>
      <c r="CP63" t="inlineStr">
        <is>
          <t/>
        </is>
      </c>
      <c r="CQ63" t="inlineStr">
        <is>
          <t/>
        </is>
      </c>
      <c r="CR63" t="inlineStr">
        <is>
          <t/>
        </is>
      </c>
      <c r="CS63" t="inlineStr">
        <is>
          <t/>
        </is>
      </c>
      <c r="CT63" t="inlineStr">
        <is>
          <t/>
        </is>
      </c>
      <c r="CU63" t="inlineStr">
        <is>
          <t/>
        </is>
      </c>
    </row>
    <row r="64">
      <c r="A64" s="1" t="str">
        <f>HYPERLINK("https://iate.europa.eu/entry/result/1682757/all", "1682757")</f>
        <v>1682757</v>
      </c>
      <c r="B64" t="inlineStr">
        <is>
          <t>FINANCE</t>
        </is>
      </c>
      <c r="C64" t="inlineStr">
        <is>
          <t>FINANCE|financing and investment|investment</t>
        </is>
      </c>
      <c r="D64" t="inlineStr">
        <is>
          <t>отговорно пазене|попечителство</t>
        </is>
      </c>
      <c r="E64" t="inlineStr">
        <is>
          <t>3|3</t>
        </is>
      </c>
      <c r="F64" t="inlineStr">
        <is>
          <t>|</t>
        </is>
      </c>
      <c r="G64" t="inlineStr">
        <is>
          <t>úschova|opatrování</t>
        </is>
      </c>
      <c r="H64" t="inlineStr">
        <is>
          <t>3|3</t>
        </is>
      </c>
      <c r="I64" t="inlineStr">
        <is>
          <t>|</t>
        </is>
      </c>
      <c r="J64" t="inlineStr">
        <is>
          <t>opbevaring</t>
        </is>
      </c>
      <c r="K64" t="inlineStr">
        <is>
          <t>2</t>
        </is>
      </c>
      <c r="L64" t="inlineStr">
        <is>
          <t/>
        </is>
      </c>
      <c r="M64" t="inlineStr">
        <is>
          <t>Verwahrung|Verwahrung von Wertpapieren</t>
        </is>
      </c>
      <c r="N64" t="inlineStr">
        <is>
          <t>3|3</t>
        </is>
      </c>
      <c r="O64" t="inlineStr">
        <is>
          <t>|</t>
        </is>
      </c>
      <c r="P64" t="inlineStr">
        <is>
          <t>διακράτηση|διατήρηση</t>
        </is>
      </c>
      <c r="Q64" t="inlineStr">
        <is>
          <t>3|3</t>
        </is>
      </c>
      <c r="R64" t="inlineStr">
        <is>
          <t>|</t>
        </is>
      </c>
      <c r="S64" t="inlineStr">
        <is>
          <t>safekeeping|safekeep|safe-keeping|custody</t>
        </is>
      </c>
      <c r="T64" t="inlineStr">
        <is>
          <t>3|3|1|3</t>
        </is>
      </c>
      <c r="U64" t="inlineStr">
        <is>
          <t>|||</t>
        </is>
      </c>
      <c r="V64" t="inlineStr">
        <is>
          <t>custodia</t>
        </is>
      </c>
      <c r="W64" t="inlineStr">
        <is>
          <t>3</t>
        </is>
      </c>
      <c r="X64" t="inlineStr">
        <is>
          <t/>
        </is>
      </c>
      <c r="Y64" t="inlineStr">
        <is>
          <t>väärtpaberite hoidmine|hoidmine</t>
        </is>
      </c>
      <c r="Z64" t="inlineStr">
        <is>
          <t>3|3</t>
        </is>
      </c>
      <c r="AA64" t="inlineStr">
        <is>
          <t>|</t>
        </is>
      </c>
      <c r="AB64" t="inlineStr">
        <is>
          <t>säilytys|tallessapito</t>
        </is>
      </c>
      <c r="AC64" t="inlineStr">
        <is>
          <t>3|3</t>
        </is>
      </c>
      <c r="AD64" t="inlineStr">
        <is>
          <t>|</t>
        </is>
      </c>
      <c r="AE64" t="inlineStr">
        <is>
          <t>conservation</t>
        </is>
      </c>
      <c r="AF64" t="inlineStr">
        <is>
          <t>3</t>
        </is>
      </c>
      <c r="AG64" t="inlineStr">
        <is>
          <t/>
        </is>
      </c>
      <c r="AH64" t="inlineStr">
        <is>
          <t>cumhdach</t>
        </is>
      </c>
      <c r="AI64" t="inlineStr">
        <is>
          <t>3</t>
        </is>
      </c>
      <c r="AJ64" t="inlineStr">
        <is>
          <t/>
        </is>
      </c>
      <c r="AK64" t="inlineStr">
        <is>
          <t/>
        </is>
      </c>
      <c r="AL64" t="inlineStr">
        <is>
          <t/>
        </is>
      </c>
      <c r="AM64" t="inlineStr">
        <is>
          <t/>
        </is>
      </c>
      <c r="AN64" t="inlineStr">
        <is>
          <t>letéti őrzés</t>
        </is>
      </c>
      <c r="AO64" t="inlineStr">
        <is>
          <t>4</t>
        </is>
      </c>
      <c r="AP64" t="inlineStr">
        <is>
          <t/>
        </is>
      </c>
      <c r="AQ64" t="inlineStr">
        <is>
          <t>deposito a custodia|deposito a custodia|custodia</t>
        </is>
      </c>
      <c r="AR64" t="inlineStr">
        <is>
          <t>3|3|3</t>
        </is>
      </c>
      <c r="AS64" t="inlineStr">
        <is>
          <t>||</t>
        </is>
      </c>
      <c r="AT64" t="inlineStr">
        <is>
          <t>saugojimas</t>
        </is>
      </c>
      <c r="AU64" t="inlineStr">
        <is>
          <t>3</t>
        </is>
      </c>
      <c r="AV64" t="inlineStr">
        <is>
          <t/>
        </is>
      </c>
      <c r="AW64" t="inlineStr">
        <is>
          <t>kontu turēšana|uzraudzība</t>
        </is>
      </c>
      <c r="AX64" t="inlineStr">
        <is>
          <t>3|3</t>
        </is>
      </c>
      <c r="AY64" t="inlineStr">
        <is>
          <t>preferred|</t>
        </is>
      </c>
      <c r="AZ64" t="inlineStr">
        <is>
          <t>kustodja</t>
        </is>
      </c>
      <c r="BA64" t="inlineStr">
        <is>
          <t>4</t>
        </is>
      </c>
      <c r="BB64" t="inlineStr">
        <is>
          <t/>
        </is>
      </c>
      <c r="BC64" t="inlineStr">
        <is>
          <t>bewaring</t>
        </is>
      </c>
      <c r="BD64" t="inlineStr">
        <is>
          <t>3</t>
        </is>
      </c>
      <c r="BE64" t="inlineStr">
        <is>
          <t/>
        </is>
      </c>
      <c r="BF64" t="inlineStr">
        <is>
          <t>przechowywanie</t>
        </is>
      </c>
      <c r="BG64" t="inlineStr">
        <is>
          <t>3</t>
        </is>
      </c>
      <c r="BH64" t="inlineStr">
        <is>
          <t/>
        </is>
      </c>
      <c r="BI64" t="inlineStr">
        <is>
          <t>guarda|custódia e guarda</t>
        </is>
      </c>
      <c r="BJ64" t="inlineStr">
        <is>
          <t>3|3</t>
        </is>
      </c>
      <c r="BK64" t="inlineStr">
        <is>
          <t>|</t>
        </is>
      </c>
      <c r="BL64" t="inlineStr">
        <is>
          <t>custodie|păstrare în condiții de siguranță</t>
        </is>
      </c>
      <c r="BM64" t="inlineStr">
        <is>
          <t>3|3</t>
        </is>
      </c>
      <c r="BN64" t="inlineStr">
        <is>
          <t>|</t>
        </is>
      </c>
      <c r="BO64" t="inlineStr">
        <is>
          <t>depozitárska úschova|úschova</t>
        </is>
      </c>
      <c r="BP64" t="inlineStr">
        <is>
          <t>3|3</t>
        </is>
      </c>
      <c r="BQ64" t="inlineStr">
        <is>
          <t>|</t>
        </is>
      </c>
      <c r="BR64" t="inlineStr">
        <is>
          <t>hramba</t>
        </is>
      </c>
      <c r="BS64" t="inlineStr">
        <is>
          <t>3</t>
        </is>
      </c>
      <c r="BT64" t="inlineStr">
        <is>
          <t/>
        </is>
      </c>
      <c r="BU64" t="inlineStr">
        <is>
          <t>förvaltning</t>
        </is>
      </c>
      <c r="BV64" t="inlineStr">
        <is>
          <t>2</t>
        </is>
      </c>
      <c r="BW64" t="inlineStr">
        <is>
          <t/>
        </is>
      </c>
      <c r="BX64" t="inlineStr">
        <is>
          <t/>
        </is>
      </c>
      <c r="BY64" t="inlineStr">
        <is>
          <t/>
        </is>
      </c>
      <c r="BZ64" t="inlineStr">
        <is>
          <t/>
        </is>
      </c>
      <c r="CA64" t="inlineStr">
        <is>
          <t/>
        </is>
      </c>
      <c r="CB64" t="inlineStr">
        <is>
          <t/>
        </is>
      </c>
      <c r="CC64" t="inlineStr">
        <is>
          <t>storage of assets or other items of value in a protected area</t>
        </is>
      </c>
      <c r="CD64" t="inlineStr">
        <is>
          <t>Cuidado o vigilancia de determinados títulos o efectos. El intermediario financiero que realiza la custodia de esos bienes se ocupa, además, de ejecutar los derechos correspondientes a su vencimiento.</t>
        </is>
      </c>
      <c r="CE64" t="inlineStr">
        <is>
          <t/>
        </is>
      </c>
      <c r="CF64" t="inlineStr">
        <is>
          <t/>
        </is>
      </c>
      <c r="CG64" t="inlineStr">
        <is>
          <t>mise en place des infrastructures qui garantissent dans un
environnement sécurisé, le dépôt, la restitution et la conservation de la
valeur des actifs déposés</t>
        </is>
      </c>
      <c r="CH64" t="inlineStr">
        <is>
          <t/>
        </is>
      </c>
      <c r="CI64" t="inlineStr">
        <is>
          <t/>
        </is>
      </c>
      <c r="CJ64" t="inlineStr">
        <is>
          <t/>
        </is>
      </c>
      <c r="CK64" t="inlineStr">
        <is>
          <t>servizio mediante il quale vengono affidati alla banca titoli in custodia</t>
        </is>
      </c>
      <c r="CL64" t="inlineStr">
        <is>
          <t/>
        </is>
      </c>
      <c r="CM64" t="inlineStr">
        <is>
          <t/>
        </is>
      </c>
      <c r="CN64" t="inlineStr">
        <is>
          <t>żamma tal-assi fis-sigur</t>
        </is>
      </c>
      <c r="CO64" t="inlineStr">
        <is>
          <t/>
        </is>
      </c>
      <c r="CP64" t="inlineStr">
        <is>
          <t/>
        </is>
      </c>
      <c r="CQ64" t="inlineStr">
        <is>
          <t/>
        </is>
      </c>
      <c r="CR64" t="inlineStr">
        <is>
          <t/>
        </is>
      </c>
      <c r="CS64" t="inlineStr">
        <is>
          <t>úschova aktív alebo iných hodnotných vecí v chránenom priestore</t>
        </is>
      </c>
      <c r="CT64" t="inlineStr">
        <is>
          <t/>
        </is>
      </c>
      <c r="CU64" t="inlineStr">
        <is>
          <t/>
        </is>
      </c>
    </row>
    <row r="65">
      <c r="A65" s="1" t="str">
        <f>HYPERLINK("https://iate.europa.eu/entry/result/866392/all", "866392")</f>
        <v>866392</v>
      </c>
      <c r="B65" t="inlineStr">
        <is>
          <t>FINANCE</t>
        </is>
      </c>
      <c r="C65" t="inlineStr">
        <is>
          <t>FINANCE|financial institutions and credit;FINANCE|free movement of capital|financial market|financial supervision</t>
        </is>
      </c>
      <c r="D65" t="inlineStr">
        <is>
          <t>добра репутация</t>
        </is>
      </c>
      <c r="E65" t="inlineStr">
        <is>
          <t>3</t>
        </is>
      </c>
      <c r="F65" t="inlineStr">
        <is>
          <t/>
        </is>
      </c>
      <c r="G65" t="inlineStr">
        <is>
          <t>dobrá pověst</t>
        </is>
      </c>
      <c r="H65" t="inlineStr">
        <is>
          <t>3</t>
        </is>
      </c>
      <c r="I65" t="inlineStr">
        <is>
          <t/>
        </is>
      </c>
      <c r="J65" t="inlineStr">
        <is>
          <t>godt omdømme</t>
        </is>
      </c>
      <c r="K65" t="inlineStr">
        <is>
          <t>3</t>
        </is>
      </c>
      <c r="L65" t="inlineStr">
        <is>
          <t/>
        </is>
      </c>
      <c r="M65" t="inlineStr">
        <is>
          <t>Zuverlässigkeit</t>
        </is>
      </c>
      <c r="N65" t="inlineStr">
        <is>
          <t>3</t>
        </is>
      </c>
      <c r="O65" t="inlineStr">
        <is>
          <t/>
        </is>
      </c>
      <c r="P65" t="inlineStr">
        <is>
          <t>καλή φήμη</t>
        </is>
      </c>
      <c r="Q65" t="inlineStr">
        <is>
          <t>3</t>
        </is>
      </c>
      <c r="R65" t="inlineStr">
        <is>
          <t/>
        </is>
      </c>
      <c r="S65" t="inlineStr">
        <is>
          <t>good repute</t>
        </is>
      </c>
      <c r="T65" t="inlineStr">
        <is>
          <t>3</t>
        </is>
      </c>
      <c r="U65" t="inlineStr">
        <is>
          <t/>
        </is>
      </c>
      <c r="V65" t="inlineStr">
        <is>
          <t>honorabilidad</t>
        </is>
      </c>
      <c r="W65" t="inlineStr">
        <is>
          <t>3</t>
        </is>
      </c>
      <c r="X65" t="inlineStr">
        <is>
          <t/>
        </is>
      </c>
      <c r="Y65" t="inlineStr">
        <is>
          <t>hea maine</t>
        </is>
      </c>
      <c r="Z65" t="inlineStr">
        <is>
          <t>3</t>
        </is>
      </c>
      <c r="AA65" t="inlineStr">
        <is>
          <t/>
        </is>
      </c>
      <c r="AB65" t="inlineStr">
        <is>
          <t>hyvä maine</t>
        </is>
      </c>
      <c r="AC65" t="inlineStr">
        <is>
          <t>3</t>
        </is>
      </c>
      <c r="AD65" t="inlineStr">
        <is>
          <t/>
        </is>
      </c>
      <c r="AE65" t="inlineStr">
        <is>
          <t>bonne réputation|honorabilité professionnelle|honorabilité</t>
        </is>
      </c>
      <c r="AF65" t="inlineStr">
        <is>
          <t>3|2|3</t>
        </is>
      </c>
      <c r="AG65" t="inlineStr">
        <is>
          <t>||</t>
        </is>
      </c>
      <c r="AH65" t="inlineStr">
        <is>
          <t/>
        </is>
      </c>
      <c r="AI65" t="inlineStr">
        <is>
          <t/>
        </is>
      </c>
      <c r="AJ65" t="inlineStr">
        <is>
          <t/>
        </is>
      </c>
      <c r="AK65" t="inlineStr">
        <is>
          <t>dobar ugled</t>
        </is>
      </c>
      <c r="AL65" t="inlineStr">
        <is>
          <t>3</t>
        </is>
      </c>
      <c r="AM65" t="inlineStr">
        <is>
          <t/>
        </is>
      </c>
      <c r="AN65" t="inlineStr">
        <is>
          <t>jó hírnév</t>
        </is>
      </c>
      <c r="AO65" t="inlineStr">
        <is>
          <t>3</t>
        </is>
      </c>
      <c r="AP65" t="inlineStr">
        <is>
          <t/>
        </is>
      </c>
      <c r="AQ65" t="inlineStr">
        <is>
          <t>requisito di onorabilità</t>
        </is>
      </c>
      <c r="AR65" t="inlineStr">
        <is>
          <t>3</t>
        </is>
      </c>
      <c r="AS65" t="inlineStr">
        <is>
          <t/>
        </is>
      </c>
      <c r="AT65" t="inlineStr">
        <is>
          <t>gera reputacija|nepriekaištinga reputacija</t>
        </is>
      </c>
      <c r="AU65" t="inlineStr">
        <is>
          <t>3|3</t>
        </is>
      </c>
      <c r="AV65" t="inlineStr">
        <is>
          <t>|preferred</t>
        </is>
      </c>
      <c r="AW65" t="inlineStr">
        <is>
          <t>laba reputācija</t>
        </is>
      </c>
      <c r="AX65" t="inlineStr">
        <is>
          <t>3</t>
        </is>
      </c>
      <c r="AY65" t="inlineStr">
        <is>
          <t/>
        </is>
      </c>
      <c r="AZ65" t="inlineStr">
        <is>
          <t>reputazzjoni tajba</t>
        </is>
      </c>
      <c r="BA65" t="inlineStr">
        <is>
          <t>3</t>
        </is>
      </c>
      <c r="BB65" t="inlineStr">
        <is>
          <t/>
        </is>
      </c>
      <c r="BC65" t="inlineStr">
        <is>
          <t>betrouwbaarheid</t>
        </is>
      </c>
      <c r="BD65" t="inlineStr">
        <is>
          <t>3</t>
        </is>
      </c>
      <c r="BE65" t="inlineStr">
        <is>
          <t/>
        </is>
      </c>
      <c r="BF65" t="inlineStr">
        <is>
          <t>dobra opinia|nieposzlakowana opinia</t>
        </is>
      </c>
      <c r="BG65" t="inlineStr">
        <is>
          <t>3|2</t>
        </is>
      </c>
      <c r="BH65" t="inlineStr">
        <is>
          <t>|</t>
        </is>
      </c>
      <c r="BI65" t="inlineStr">
        <is>
          <t>idoneidade</t>
        </is>
      </c>
      <c r="BJ65" t="inlineStr">
        <is>
          <t>3</t>
        </is>
      </c>
      <c r="BK65" t="inlineStr">
        <is>
          <t/>
        </is>
      </c>
      <c r="BL65" t="inlineStr">
        <is>
          <t>bună reputație</t>
        </is>
      </c>
      <c r="BM65" t="inlineStr">
        <is>
          <t>3</t>
        </is>
      </c>
      <c r="BN65" t="inlineStr">
        <is>
          <t/>
        </is>
      </c>
      <c r="BO65" t="inlineStr">
        <is>
          <t>dobrá povesť</t>
        </is>
      </c>
      <c r="BP65" t="inlineStr">
        <is>
          <t>3</t>
        </is>
      </c>
      <c r="BQ65" t="inlineStr">
        <is>
          <t/>
        </is>
      </c>
      <c r="BR65" t="inlineStr">
        <is>
          <t>dober ugled</t>
        </is>
      </c>
      <c r="BS65" t="inlineStr">
        <is>
          <t>3</t>
        </is>
      </c>
      <c r="BT65" t="inlineStr">
        <is>
          <t/>
        </is>
      </c>
      <c r="BU65" t="inlineStr">
        <is>
          <t>gott anseende</t>
        </is>
      </c>
      <c r="BV65" t="inlineStr">
        <is>
          <t>3</t>
        </is>
      </c>
      <c r="BW65" t="inlineStr">
        <is>
          <t/>
        </is>
      </c>
      <c r="BX65" t="inlineStr">
        <is>
          <t/>
        </is>
      </c>
      <c r="BY65" t="inlineStr">
        <is>
          <t>předpoklad řádného provozování činnosti danou osobou nebo důvěryhodnost dané osoby, která v kontextu finančního trhu spočívá zejména v její bezúhonnosti a v její profesní a podnikatelské integritě</t>
        </is>
      </c>
      <c r="BZ65" t="inlineStr">
        <is>
          <t/>
        </is>
      </c>
      <c r="CA65" t="inlineStr">
        <is>
          <t/>
        </is>
      </c>
      <c r="CB65" t="inlineStr">
        <is>
          <t>στο πλαίσιο των χρηματοπιστωτικών υπηρεσιών, χαρακτηριστικό ενός ατόμου με βάση το οποίο αξιολογείται κατά πόσον το άτομο αυτό κρίνεται κατάλληλο για να αναλάβει διευθυντική θέση</t>
        </is>
      </c>
      <c r="CC65" t="inlineStr">
        <is>
          <t>quality of a person assessed in order to determine their suitability to hold a managerial position</t>
        </is>
      </c>
      <c r="CD65" t="inlineStr">
        <is>
          <t>En el ámbito de los mercados financieros, cualidad de quienes han venido mostrando una conducta personal, 
comercial y profesional que no arroja dudas sobre su capacidad para desempeñar una 
gestión sana y prudente de una entidad.</t>
        </is>
      </c>
      <c r="CE65" t="inlineStr">
        <is>
          <t/>
        </is>
      </c>
      <c r="CF65" t="inlineStr">
        <is>
          <t/>
        </is>
      </c>
      <c r="CG65" t="inlineStr">
        <is>
          <t/>
        </is>
      </c>
      <c r="CH65" t="inlineStr">
        <is>
          <t/>
        </is>
      </c>
      <c r="CI65" t="inlineStr">
        <is>
          <t/>
        </is>
      </c>
      <c r="CJ65" t="inlineStr">
        <is>
          <t>az illető múltbeli munkájának megítélésével összefüggésben a vezetői beosztásra való alkalmasság vizsgálatakor értékelt tulajdonság</t>
        </is>
      </c>
      <c r="CK65" t="inlineStr">
        <is>
          <t>requisito cui risponde una persona fisica o giuridica il cui comportamento non abbia dato luogo a condanne penali né a sanzioni
amministrative</t>
        </is>
      </c>
      <c r="CL65" t="inlineStr">
        <is>
          <t/>
        </is>
      </c>
      <c r="CM65" t="inlineStr">
        <is>
          <t/>
        </is>
      </c>
      <c r="CN65" t="inlineStr">
        <is>
          <t>fil-kuntest tas-servizzi finanzjarji, il-kwalità ta' persuna vvalutata bil-ħsieb li jiġi deċiż jekk dik il-persuna tkunx adattata biex ikollha pożizzjoni maniġerjali jew le</t>
        </is>
      </c>
      <c r="CO65" t="inlineStr">
        <is>
          <t/>
        </is>
      </c>
      <c r="CP65" t="inlineStr">
        <is>
          <t/>
        </is>
      </c>
      <c r="CQ65" t="inlineStr">
        <is>
          <t>No contexto dos serviços financeiros, qualidade de uma pessoa que é avaliada com vista a decidir se essa pessoa é adequada para ocupar um cargo de direção.</t>
        </is>
      </c>
      <c r="CR65" t="inlineStr">
        <is>
          <t/>
        </is>
      </c>
      <c r="CS65" t="inlineStr">
        <is>
          <t>v kontexte finančných služieb vlastnosť posudzovanej osoby slúžiacej na prijatie rozhodnutia o tom, či je táto osoba vhodná na zastávanie riadiacej pozície</t>
        </is>
      </c>
      <c r="CT65" t="inlineStr">
        <is>
          <t/>
        </is>
      </c>
      <c r="CU65" t="inlineStr">
        <is>
          <t/>
        </is>
      </c>
    </row>
    <row r="66">
      <c r="A66" s="1" t="str">
        <f>HYPERLINK("https://iate.europa.eu/entry/result/754316/all", "754316")</f>
        <v>754316</v>
      </c>
      <c r="B66" t="inlineStr">
        <is>
          <t>FINANCE</t>
        </is>
      </c>
      <c r="C66" t="inlineStr">
        <is>
          <t>FINANCE|free movement of capital|financial market|securities</t>
        </is>
      </c>
      <c r="D66" t="inlineStr">
        <is>
          <t>ценна книга</t>
        </is>
      </c>
      <c r="E66" t="inlineStr">
        <is>
          <t>3</t>
        </is>
      </c>
      <c r="F66" t="inlineStr">
        <is>
          <t/>
        </is>
      </c>
      <c r="G66" t="inlineStr">
        <is>
          <t>cenný papír</t>
        </is>
      </c>
      <c r="H66" t="inlineStr">
        <is>
          <t>3</t>
        </is>
      </c>
      <c r="I66" t="inlineStr">
        <is>
          <t/>
        </is>
      </c>
      <c r="J66" t="inlineStr">
        <is>
          <t>værdipapir</t>
        </is>
      </c>
      <c r="K66" t="inlineStr">
        <is>
          <t>4</t>
        </is>
      </c>
      <c r="L66" t="inlineStr">
        <is>
          <t/>
        </is>
      </c>
      <c r="M66" t="inlineStr">
        <is>
          <t>Wertpapier</t>
        </is>
      </c>
      <c r="N66" t="inlineStr">
        <is>
          <t>3</t>
        </is>
      </c>
      <c r="O66" t="inlineStr">
        <is>
          <t/>
        </is>
      </c>
      <c r="P66" t="inlineStr">
        <is>
          <t>τίτλος|κινητή αξία|αξιόγραφο|χρεώγραφο|αξία</t>
        </is>
      </c>
      <c r="Q66" t="inlineStr">
        <is>
          <t>3|3|3|3|3</t>
        </is>
      </c>
      <c r="R66" t="inlineStr">
        <is>
          <t>||||</t>
        </is>
      </c>
      <c r="S66" t="inlineStr">
        <is>
          <t>security</t>
        </is>
      </c>
      <c r="T66" t="inlineStr">
        <is>
          <t>3</t>
        </is>
      </c>
      <c r="U66" t="inlineStr">
        <is>
          <t/>
        </is>
      </c>
      <c r="V66" t="inlineStr">
        <is>
          <t>valor</t>
        </is>
      </c>
      <c r="W66" t="inlineStr">
        <is>
          <t>3</t>
        </is>
      </c>
      <c r="X66" t="inlineStr">
        <is>
          <t/>
        </is>
      </c>
      <c r="Y66" t="inlineStr">
        <is>
          <t>väärtpaber</t>
        </is>
      </c>
      <c r="Z66" t="inlineStr">
        <is>
          <t>4</t>
        </is>
      </c>
      <c r="AA66" t="inlineStr">
        <is>
          <t/>
        </is>
      </c>
      <c r="AB66" t="inlineStr">
        <is>
          <t>arvopaperi</t>
        </is>
      </c>
      <c r="AC66" t="inlineStr">
        <is>
          <t>4</t>
        </is>
      </c>
      <c r="AD66" t="inlineStr">
        <is>
          <t/>
        </is>
      </c>
      <c r="AE66" t="inlineStr">
        <is>
          <t>valeur mobilière|titre|valeur</t>
        </is>
      </c>
      <c r="AF66" t="inlineStr">
        <is>
          <t>2|3|3</t>
        </is>
      </c>
      <c r="AG66" t="inlineStr">
        <is>
          <t>||</t>
        </is>
      </c>
      <c r="AH66" t="inlineStr">
        <is>
          <t>urrús</t>
        </is>
      </c>
      <c r="AI66" t="inlineStr">
        <is>
          <t>3</t>
        </is>
      </c>
      <c r="AJ66" t="inlineStr">
        <is>
          <t/>
        </is>
      </c>
      <c r="AK66" t="inlineStr">
        <is>
          <t/>
        </is>
      </c>
      <c r="AL66" t="inlineStr">
        <is>
          <t/>
        </is>
      </c>
      <c r="AM66" t="inlineStr">
        <is>
          <t/>
        </is>
      </c>
      <c r="AN66" t="inlineStr">
        <is>
          <t>értékpapír</t>
        </is>
      </c>
      <c r="AO66" t="inlineStr">
        <is>
          <t>4</t>
        </is>
      </c>
      <c r="AP66" t="inlineStr">
        <is>
          <t/>
        </is>
      </c>
      <c r="AQ66" t="inlineStr">
        <is>
          <t>valore mobiliare|valore|titolo</t>
        </is>
      </c>
      <c r="AR66" t="inlineStr">
        <is>
          <t>3|3|3</t>
        </is>
      </c>
      <c r="AS66" t="inlineStr">
        <is>
          <t>||</t>
        </is>
      </c>
      <c r="AT66" t="inlineStr">
        <is>
          <t>vertybinis popierius</t>
        </is>
      </c>
      <c r="AU66" t="inlineStr">
        <is>
          <t>3</t>
        </is>
      </c>
      <c r="AV66" t="inlineStr">
        <is>
          <t/>
        </is>
      </c>
      <c r="AW66" t="inlineStr">
        <is>
          <t>vērtspapīrs</t>
        </is>
      </c>
      <c r="AX66" t="inlineStr">
        <is>
          <t>3</t>
        </is>
      </c>
      <c r="AY66" t="inlineStr">
        <is>
          <t/>
        </is>
      </c>
      <c r="AZ66" t="inlineStr">
        <is>
          <t>titolu|titolu ta' sigurtà</t>
        </is>
      </c>
      <c r="BA66" t="inlineStr">
        <is>
          <t>3|3</t>
        </is>
      </c>
      <c r="BB66" t="inlineStr">
        <is>
          <t>preferred|</t>
        </is>
      </c>
      <c r="BC66" t="inlineStr">
        <is>
          <t>effect</t>
        </is>
      </c>
      <c r="BD66" t="inlineStr">
        <is>
          <t>3</t>
        </is>
      </c>
      <c r="BE66" t="inlineStr">
        <is>
          <t/>
        </is>
      </c>
      <c r="BF66" t="inlineStr">
        <is>
          <t>papier wartościowy</t>
        </is>
      </c>
      <c r="BG66" t="inlineStr">
        <is>
          <t>2</t>
        </is>
      </c>
      <c r="BH66" t="inlineStr">
        <is>
          <t/>
        </is>
      </c>
      <c r="BI66" t="inlineStr">
        <is>
          <t>valor mobiliário</t>
        </is>
      </c>
      <c r="BJ66" t="inlineStr">
        <is>
          <t>3</t>
        </is>
      </c>
      <c r="BK66" t="inlineStr">
        <is>
          <t/>
        </is>
      </c>
      <c r="BL66" t="inlineStr">
        <is>
          <t>titlu de valoare</t>
        </is>
      </c>
      <c r="BM66" t="inlineStr">
        <is>
          <t>3</t>
        </is>
      </c>
      <c r="BN66" t="inlineStr">
        <is>
          <t/>
        </is>
      </c>
      <c r="BO66" t="inlineStr">
        <is>
          <t>cenný papier</t>
        </is>
      </c>
      <c r="BP66" t="inlineStr">
        <is>
          <t>3</t>
        </is>
      </c>
      <c r="BQ66" t="inlineStr">
        <is>
          <t/>
        </is>
      </c>
      <c r="BR66" t="inlineStr">
        <is>
          <t>vrednostnica|vrednostni papir</t>
        </is>
      </c>
      <c r="BS66" t="inlineStr">
        <is>
          <t>3|3</t>
        </is>
      </c>
      <c r="BT66" t="inlineStr">
        <is>
          <t>|</t>
        </is>
      </c>
      <c r="BU66" t="inlineStr">
        <is>
          <t>värdepapper</t>
        </is>
      </c>
      <c r="BV66" t="inlineStr">
        <is>
          <t>3</t>
        </is>
      </c>
      <c r="BW66" t="inlineStr">
        <is>
          <t/>
        </is>
      </c>
      <c r="BX66" t="inlineStr">
        <is>
          <t>общо наименование на всеки финансов инструмент, търгуван на стоковата борса</t>
        </is>
      </c>
      <c r="BY66" t="inlineStr">
        <is>
          <t>listina, se kterou je právo spojeno takovým způsobem, že je po vydání cenného papíru nelze bez této listiny uplatnit ani převést</t>
        </is>
      </c>
      <c r="BZ66" t="inlineStr">
        <is>
          <t/>
        </is>
      </c>
      <c r="CA66" t="inlineStr">
        <is>
          <t>eine Urkunde, die bestimmte Rechte, wie etwa die Miteigentümerschaft an einem Unternehmen, verbrieft</t>
        </is>
      </c>
      <c r="CB66" t="inlineStr">
        <is>
          <t/>
        </is>
      </c>
      <c r="CC66" t="inlineStr">
        <is>
          <t>any medium of investment in the &lt;a href="https://iate.europa.eu/entry/result/885715" target="_blank"&gt;financial market&lt;/a&gt;</t>
        </is>
      </c>
      <c r="CD66" t="inlineStr">
        <is>
          <t>Denominación genérica para todo tipo de instrumentos financieros agrupados en emisiones −efectuadas por personas o entidades, públicas o privadas−, y que representan un derecho, que puede consistir bien una cuota de capital (p. ej., la acción) o bien una parte de un crédito (p. ej., la obligación). 
&lt;p&gt;Si el derecho está incorporado en un soporte papel, se denomina título valor, y si el derecho consta en un registro especial, se materializa en una anotación en cuenta.&lt;/p&gt; 
&lt;p&gt;Los valores pueden ser negociables (si son susceptibles de tráfico generalizado e impersonal en un mercado de índole financiera), o no negociables (p. ej., si se trata de opciones ofrecidas a los empleados de un emisor sobre las acciones de este, siendo dichos instrumentos intransmisibles).&lt;/p&gt;</t>
        </is>
      </c>
      <c r="CE66" t="inlineStr">
        <is>
          <t/>
        </is>
      </c>
      <c r="CF66" t="inlineStr">
        <is>
          <t>"Varallisuusarvon omaava asiakirja, joka voi olla kaupan kohteena. Esim. osakekirja, obligaatio, sijoitustodistus."</t>
        </is>
      </c>
      <c r="CG66" t="inlineStr">
        <is>
          <t>terme générique désignant tout certificat représentatif d'une valeur de bourse: rente sur l'État, action, obligation, part de fondateur</t>
        </is>
      </c>
      <c r="CH66" t="inlineStr">
        <is>
          <t/>
        </is>
      </c>
      <c r="CI66" t="inlineStr">
        <is>
          <t/>
        </is>
      </c>
      <c r="CJ66" t="inlineStr">
        <is>
          <t/>
        </is>
      </c>
      <c r="CK66" t="inlineStr">
        <is>
          <t>termine generico usato per indicare collettivamente qualsiasi tipo di valori mobiliari, a reddito fisso o variabile, ipoteche, fedi di deposito e qualsiasi altro documento che dia al suo portatore il diritto di proprietà su beni non in suo possesso. Solitamente usato per indicare qualsiasi titolo oggetto di negoziazione in una borsa valori.</t>
        </is>
      </c>
      <c r="CL66" t="inlineStr">
        <is>
          <t>finansinė priemonė, suteikianti teisę į tam tikrą turtą</t>
        </is>
      </c>
      <c r="CM66" t="inlineStr">
        <is>
          <t>dokuments, kas apliecina tā emitenta un dokumenta īpašnieka saistības un izsaka kādas noteiktas mantiskās tiesības</t>
        </is>
      </c>
      <c r="CN66" t="inlineStr">
        <is>
          <t>strument finanzjarju funġibbli u negozjabbli li jkollu xi tip ta' valur monetarju</t>
        </is>
      </c>
      <c r="CO66" t="inlineStr">
        <is>
          <t>verzamelnaam voor overdraagbare , verhandelbare financiële waardepapieren; worden verhandeld op de kapitaalmarkt</t>
        </is>
      </c>
      <c r="CP66" t="inlineStr">
        <is>
          <t>dokument stwierdzający istnienie określonego &lt;a href="https://mfiles.pl/pl/index.php/Prawo" target="_blank"&gt;prawa&lt;/a&gt; majątkowego w taki sposób, że bez posiadania tego dokumentu nie można wykonywać tego prawa, a przeniesienie własności tego dokumentu powoduje przeniesienie również tego prawa.</t>
        </is>
      </c>
      <c r="CQ66" t="inlineStr">
        <is>
          <t>Valores mobiliários são documentos emitidos por empresas ou outras entidades, em grande quantidade, que representam direitos e deveres, podendo ser comprados e vendidos, nomeadamente na Bolsa. Para as empresas que os emitem, representam uma forma de financiamento alternativa ao crédito bancário. Para os investidores, são um modo de aplicação de poupanças alternativo aos depósitos bancários e a outros produtos financeiros que se caracteriza por oferecer níveis diferentes de risco e rendibilidade.</t>
        </is>
      </c>
      <c r="CR66" t="inlineStr">
        <is>
          <t>document transmisibil, imprimat și semnat care se poate negocia pe piața financiară și prin care se acordă proprietarului un drept de creanță înscris în document sau un drept de asociere</t>
        </is>
      </c>
      <c r="CS66" t="inlineStr">
        <is>
          <t>peniazmi oceniteľný zápis v zákonom ustanovenej podobe a forme, s ktorým sú spojené práva podľa tohto zákona a práva podľa osobitných zákonov, najmä oprávnenie požadovať určité majetkové plnenie alebo vykonávať určité práva voči zákonom určeným osobám</t>
        </is>
      </c>
      <c r="CT66" t="inlineStr">
        <is>
          <t>listina, s katero se njen izdajatelj zaveže izpolniti zapisano obveznost do njenega zakonitega imetnika; (premoženjska) pravica, vsebovana v takšni lisitini</t>
        </is>
      </c>
      <c r="CU66" t="inlineStr">
        <is>
          <t>"värdepapper, samlande benämning på aktier, obligationer, statsskuldväxlar och andra delägarrätter eller fordringsrätter avsedda för och omsatta på den allmänna marknaden.(...)"</t>
        </is>
      </c>
    </row>
    <row r="67">
      <c r="A67" s="1" t="str">
        <f>HYPERLINK("https://iate.europa.eu/entry/result/1074393/all", "1074393")</f>
        <v>1074393</v>
      </c>
      <c r="B67" t="inlineStr">
        <is>
          <t>ECONOMICS;FINANCE</t>
        </is>
      </c>
      <c r="C67" t="inlineStr">
        <is>
          <t>ECONOMICS;FINANCE</t>
        </is>
      </c>
      <c r="D67" t="inlineStr">
        <is>
          <t>право на глас</t>
        </is>
      </c>
      <c r="E67" t="inlineStr">
        <is>
          <t>3</t>
        </is>
      </c>
      <c r="F67" t="inlineStr">
        <is>
          <t/>
        </is>
      </c>
      <c r="G67" t="inlineStr">
        <is>
          <t>hlasovací právo</t>
        </is>
      </c>
      <c r="H67" t="inlineStr">
        <is>
          <t>1</t>
        </is>
      </c>
      <c r="I67" t="inlineStr">
        <is>
          <t/>
        </is>
      </c>
      <c r="J67" t="inlineStr">
        <is>
          <t>stemmeret</t>
        </is>
      </c>
      <c r="K67" t="inlineStr">
        <is>
          <t>3</t>
        </is>
      </c>
      <c r="L67" t="inlineStr">
        <is>
          <t/>
        </is>
      </c>
      <c r="M67" t="inlineStr">
        <is>
          <t>Stimmrecht</t>
        </is>
      </c>
      <c r="N67" t="inlineStr">
        <is>
          <t>3</t>
        </is>
      </c>
      <c r="O67" t="inlineStr">
        <is>
          <t/>
        </is>
      </c>
      <c r="P67" t="inlineStr">
        <is>
          <t>δικαίωμα ψήφου</t>
        </is>
      </c>
      <c r="Q67" t="inlineStr">
        <is>
          <t>3</t>
        </is>
      </c>
      <c r="R67" t="inlineStr">
        <is>
          <t/>
        </is>
      </c>
      <c r="S67" t="inlineStr">
        <is>
          <t>voting right|vote right</t>
        </is>
      </c>
      <c r="T67" t="inlineStr">
        <is>
          <t>3|1</t>
        </is>
      </c>
      <c r="U67" t="inlineStr">
        <is>
          <t>|</t>
        </is>
      </c>
      <c r="V67" t="inlineStr">
        <is>
          <t>derecho de voto</t>
        </is>
      </c>
      <c r="W67" t="inlineStr">
        <is>
          <t>3</t>
        </is>
      </c>
      <c r="X67" t="inlineStr">
        <is>
          <t/>
        </is>
      </c>
      <c r="Y67" t="inlineStr">
        <is>
          <t>hääleõigus</t>
        </is>
      </c>
      <c r="Z67" t="inlineStr">
        <is>
          <t>3</t>
        </is>
      </c>
      <c r="AA67" t="inlineStr">
        <is>
          <t/>
        </is>
      </c>
      <c r="AB67" t="inlineStr">
        <is>
          <t/>
        </is>
      </c>
      <c r="AC67" t="inlineStr">
        <is>
          <t/>
        </is>
      </c>
      <c r="AD67" t="inlineStr">
        <is>
          <t/>
        </is>
      </c>
      <c r="AE67" t="inlineStr">
        <is>
          <t>droit de vote</t>
        </is>
      </c>
      <c r="AF67" t="inlineStr">
        <is>
          <t>3</t>
        </is>
      </c>
      <c r="AG67" t="inlineStr">
        <is>
          <t/>
        </is>
      </c>
      <c r="AH67" t="inlineStr">
        <is>
          <t>ceart vótálá</t>
        </is>
      </c>
      <c r="AI67" t="inlineStr">
        <is>
          <t>3</t>
        </is>
      </c>
      <c r="AJ67" t="inlineStr">
        <is>
          <t/>
        </is>
      </c>
      <c r="AK67" t="inlineStr">
        <is>
          <t/>
        </is>
      </c>
      <c r="AL67" t="inlineStr">
        <is>
          <t/>
        </is>
      </c>
      <c r="AM67" t="inlineStr">
        <is>
          <t/>
        </is>
      </c>
      <c r="AN67" t="inlineStr">
        <is>
          <t/>
        </is>
      </c>
      <c r="AO67" t="inlineStr">
        <is>
          <t/>
        </is>
      </c>
      <c r="AP67" t="inlineStr">
        <is>
          <t/>
        </is>
      </c>
      <c r="AQ67" t="inlineStr">
        <is>
          <t>diritto di voto</t>
        </is>
      </c>
      <c r="AR67" t="inlineStr">
        <is>
          <t>3</t>
        </is>
      </c>
      <c r="AS67" t="inlineStr">
        <is>
          <t/>
        </is>
      </c>
      <c r="AT67" t="inlineStr">
        <is>
          <t>balsavimo teisė</t>
        </is>
      </c>
      <c r="AU67" t="inlineStr">
        <is>
          <t>3</t>
        </is>
      </c>
      <c r="AV67" t="inlineStr">
        <is>
          <t/>
        </is>
      </c>
      <c r="AW67" t="inlineStr">
        <is>
          <t>balsstiesības</t>
        </is>
      </c>
      <c r="AX67" t="inlineStr">
        <is>
          <t>3</t>
        </is>
      </c>
      <c r="AY67" t="inlineStr">
        <is>
          <t/>
        </is>
      </c>
      <c r="AZ67" t="inlineStr">
        <is>
          <t>dritt tal-vot</t>
        </is>
      </c>
      <c r="BA67" t="inlineStr">
        <is>
          <t>3</t>
        </is>
      </c>
      <c r="BB67" t="inlineStr">
        <is>
          <t/>
        </is>
      </c>
      <c r="BC67" t="inlineStr">
        <is>
          <t>stemrecht</t>
        </is>
      </c>
      <c r="BD67" t="inlineStr">
        <is>
          <t>3</t>
        </is>
      </c>
      <c r="BE67" t="inlineStr">
        <is>
          <t/>
        </is>
      </c>
      <c r="BF67" t="inlineStr">
        <is>
          <t>prawo głosu</t>
        </is>
      </c>
      <c r="BG67" t="inlineStr">
        <is>
          <t>3</t>
        </is>
      </c>
      <c r="BH67" t="inlineStr">
        <is>
          <t/>
        </is>
      </c>
      <c r="BI67" t="inlineStr">
        <is>
          <t>direito de voto</t>
        </is>
      </c>
      <c r="BJ67" t="inlineStr">
        <is>
          <t>3</t>
        </is>
      </c>
      <c r="BK67" t="inlineStr">
        <is>
          <t/>
        </is>
      </c>
      <c r="BL67" t="inlineStr">
        <is>
          <t>drept de vot</t>
        </is>
      </c>
      <c r="BM67" t="inlineStr">
        <is>
          <t>3</t>
        </is>
      </c>
      <c r="BN67" t="inlineStr">
        <is>
          <t/>
        </is>
      </c>
      <c r="BO67" t="inlineStr">
        <is>
          <t/>
        </is>
      </c>
      <c r="BP67" t="inlineStr">
        <is>
          <t/>
        </is>
      </c>
      <c r="BQ67" t="inlineStr">
        <is>
          <t/>
        </is>
      </c>
      <c r="BR67" t="inlineStr">
        <is>
          <t>glasovalna pravica</t>
        </is>
      </c>
      <c r="BS67" t="inlineStr">
        <is>
          <t>3</t>
        </is>
      </c>
      <c r="BT67" t="inlineStr">
        <is>
          <t/>
        </is>
      </c>
      <c r="BU67" t="inlineStr">
        <is>
          <t/>
        </is>
      </c>
      <c r="BV67" t="inlineStr">
        <is>
          <t/>
        </is>
      </c>
      <c r="BW67" t="inlineStr">
        <is>
          <t/>
        </is>
      </c>
      <c r="BX67" t="inlineStr">
        <is>
          <t>право на акционер да гласува състава на съвета на директорите и по въпроси, свързани с политиката на дружеството, включително решенията за емитиране на ценни книжа, за предприемането на корпоративни действия и извършването на съществени промени в дейността на дружеството</t>
        </is>
      </c>
      <c r="BY67" t="inlineStr">
        <is>
          <t/>
        </is>
      </c>
      <c r="BZ67" t="inlineStr">
        <is>
          <t>aktionærens adgang til gennem beslutning på generalforsamlingen at øve indflydelse i selskabet</t>
        </is>
      </c>
      <c r="CA67" t="inlineStr">
        <is>
          <t>Befugnis des Mitglieds einer Gesellschaft zur Teilnahme an der Willensbildung durch Beschlüsse, wobei die Ausübung des Stimmrechts i.d.R. im Rahmen der Gesellschafter- bzw. Hauptversammlung erfolgt</t>
        </is>
      </c>
      <c r="CB67" t="inlineStr">
        <is>
          <t/>
        </is>
      </c>
      <c r="CC67" t="inlineStr">
        <is>
          <t>right of a stockholder to vote on who will make up the board of directors and on matters of corporate policy, including decisions on issuing securities, initiating corporate actions and making substantial changes in the corporation's operations</t>
        </is>
      </c>
      <c r="CD67" t="inlineStr">
        <is>
          <t/>
        </is>
      </c>
      <c r="CE67" t="inlineStr">
        <is>
          <t/>
        </is>
      </c>
      <c r="CF67" t="inlineStr">
        <is>
          <t/>
        </is>
      </c>
      <c r="CG67" t="inlineStr">
        <is>
          <t>droit accordé à tout actionnaire (sauf cas exceptionnel de suppression du droit de vote) de se prononcer sur les résolutions soumises au vote lors des assemblées générales</t>
        </is>
      </c>
      <c r="CH67" t="inlineStr">
        <is>
          <t/>
        </is>
      </c>
      <c r="CI67" t="inlineStr">
        <is>
          <t/>
        </is>
      </c>
      <c r="CJ67" t="inlineStr">
        <is>
          <t/>
        </is>
      </c>
      <c r="CK67" t="inlineStr">
        <is>
          <t/>
        </is>
      </c>
      <c r="CL67" t="inlineStr">
        <is>
          <t/>
        </is>
      </c>
      <c r="CM67" t="inlineStr">
        <is>
          <t/>
        </is>
      </c>
      <c r="CN67" t="inlineStr">
        <is>
          <t>dritt ta' azzjonista li jivvota għall-membri tal-bord tad-diretturi u dwar kwistjonijiet ta' politika korporattiva, inkluż deċiżjonijiet dwar il-ħruġ ta' titoli, il-bidu ta' azzjonijiet korporattivi u tibdil sostanzjali fl-operazzjonijiet tal-korporazzjoni</t>
        </is>
      </c>
      <c r="CO67" t="inlineStr">
        <is>
          <t/>
        </is>
      </c>
      <c r="CP67" t="inlineStr">
        <is>
          <t/>
        </is>
      </c>
      <c r="CQ67" t="inlineStr">
        <is>
          <t/>
        </is>
      </c>
      <c r="CR67" t="inlineStr">
        <is>
          <t>drept conferit de proprietatea asupra
acțiunilor deținute într-o întreprindere sau entitate</t>
        </is>
      </c>
      <c r="CS67" t="inlineStr">
        <is>
          <t/>
        </is>
      </c>
      <c r="CT67" t="inlineStr">
        <is>
          <t/>
        </is>
      </c>
      <c r="CU67" t="inlineStr">
        <is>
          <t/>
        </is>
      </c>
    </row>
    <row r="68">
      <c r="A68" s="1" t="str">
        <f>HYPERLINK("https://iate.europa.eu/entry/result/3591823/all", "3591823")</f>
        <v>3591823</v>
      </c>
      <c r="B68" t="inlineStr">
        <is>
          <t>EDUCATION AND COMMUNICATIONS;FINANCE</t>
        </is>
      </c>
      <c r="C68" t="inlineStr">
        <is>
          <t>EDUCATION AND COMMUNICATIONS|information technology and data processing;FINANCE</t>
        </is>
      </c>
      <c r="D68" t="inlineStr">
        <is>
          <t/>
        </is>
      </c>
      <c r="E68" t="inlineStr">
        <is>
          <t/>
        </is>
      </c>
      <c r="F68" t="inlineStr">
        <is>
          <t/>
        </is>
      </c>
      <c r="G68" t="inlineStr">
        <is>
          <t>nabídka security tokenů</t>
        </is>
      </c>
      <c r="H68" t="inlineStr">
        <is>
          <t>2</t>
        </is>
      </c>
      <c r="I68" t="inlineStr">
        <is>
          <t/>
        </is>
      </c>
      <c r="J68" t="inlineStr">
        <is>
          <t>STO|security token offering</t>
        </is>
      </c>
      <c r="K68" t="inlineStr">
        <is>
          <t>2|2</t>
        </is>
      </c>
      <c r="L68" t="inlineStr">
        <is>
          <t>|</t>
        </is>
      </c>
      <c r="M68" t="inlineStr">
        <is>
          <t>Emission von Wertpapiertoken</t>
        </is>
      </c>
      <c r="N68" t="inlineStr">
        <is>
          <t>3</t>
        </is>
      </c>
      <c r="O68" t="inlineStr">
        <is>
          <t/>
        </is>
      </c>
      <c r="P68" t="inlineStr">
        <is>
          <t>προσφορά κερμάτων κινητών αξιών</t>
        </is>
      </c>
      <c r="Q68" t="inlineStr">
        <is>
          <t>3</t>
        </is>
      </c>
      <c r="R68" t="inlineStr">
        <is>
          <t/>
        </is>
      </c>
      <c r="S68" t="inlineStr">
        <is>
          <t>securities token offering|security token offering|STO</t>
        </is>
      </c>
      <c r="T68" t="inlineStr">
        <is>
          <t>3|3|3</t>
        </is>
      </c>
      <c r="U68" t="inlineStr">
        <is>
          <t>||</t>
        </is>
      </c>
      <c r="V68" t="inlineStr">
        <is>
          <t/>
        </is>
      </c>
      <c r="W68" t="inlineStr">
        <is>
          <t/>
        </is>
      </c>
      <c r="X68" t="inlineStr">
        <is>
          <t/>
        </is>
      </c>
      <c r="Y68" t="inlineStr">
        <is>
          <t>väärtpaberitokenite esmapakkumine|väärtpaberitokenite pakkumine</t>
        </is>
      </c>
      <c r="Z68" t="inlineStr">
        <is>
          <t>2|3</t>
        </is>
      </c>
      <c r="AA68" t="inlineStr">
        <is>
          <t>|</t>
        </is>
      </c>
      <c r="AB68" t="inlineStr">
        <is>
          <t>arvopaperitokeneiden liikkeeseenlasku</t>
        </is>
      </c>
      <c r="AC68" t="inlineStr">
        <is>
          <t>3</t>
        </is>
      </c>
      <c r="AD68" t="inlineStr">
        <is>
          <t/>
        </is>
      </c>
      <c r="AE68" t="inlineStr">
        <is>
          <t>offre de jeton représentatif d'un instrument financier|STO</t>
        </is>
      </c>
      <c r="AF68" t="inlineStr">
        <is>
          <t>3|3</t>
        </is>
      </c>
      <c r="AG68" t="inlineStr">
        <is>
          <t>|</t>
        </is>
      </c>
      <c r="AH68" t="inlineStr">
        <is>
          <t>tairiscint comharthaí urrúis</t>
        </is>
      </c>
      <c r="AI68" t="inlineStr">
        <is>
          <t>2</t>
        </is>
      </c>
      <c r="AJ68" t="inlineStr">
        <is>
          <t/>
        </is>
      </c>
      <c r="AK68" t="inlineStr">
        <is>
          <t/>
        </is>
      </c>
      <c r="AL68" t="inlineStr">
        <is>
          <t/>
        </is>
      </c>
      <c r="AM68" t="inlineStr">
        <is>
          <t/>
        </is>
      </c>
      <c r="AN68" t="inlineStr">
        <is>
          <t>értékpapírtoken-kibocsátás|STO</t>
        </is>
      </c>
      <c r="AO68" t="inlineStr">
        <is>
          <t>3|3</t>
        </is>
      </c>
      <c r="AP68" t="inlineStr">
        <is>
          <t>|</t>
        </is>
      </c>
      <c r="AQ68" t="inlineStr">
        <is>
          <t>STO|offerta di security token</t>
        </is>
      </c>
      <c r="AR68" t="inlineStr">
        <is>
          <t>3|3</t>
        </is>
      </c>
      <c r="AS68" t="inlineStr">
        <is>
          <t>|</t>
        </is>
      </c>
      <c r="AT68" t="inlineStr">
        <is>
          <t>vertybinių popierių požymių turinčių žetonų siūlymas|STO</t>
        </is>
      </c>
      <c r="AU68" t="inlineStr">
        <is>
          <t>3|3</t>
        </is>
      </c>
      <c r="AV68" t="inlineStr">
        <is>
          <t>|</t>
        </is>
      </c>
      <c r="AW68" t="inlineStr">
        <is>
          <t>vērtspapīru žetonu piedāvājums</t>
        </is>
      </c>
      <c r="AX68" t="inlineStr">
        <is>
          <t>2</t>
        </is>
      </c>
      <c r="AY68" t="inlineStr">
        <is>
          <t/>
        </is>
      </c>
      <c r="AZ68" t="inlineStr">
        <is>
          <t/>
        </is>
      </c>
      <c r="BA68" t="inlineStr">
        <is>
          <t/>
        </is>
      </c>
      <c r="BB68" t="inlineStr">
        <is>
          <t/>
        </is>
      </c>
      <c r="BC68" t="inlineStr">
        <is>
          <t>Securities Token Offering|Security Token Offering|STO</t>
        </is>
      </c>
      <c r="BD68" t="inlineStr">
        <is>
          <t>3|2|3</t>
        </is>
      </c>
      <c r="BE68" t="inlineStr">
        <is>
          <t>||</t>
        </is>
      </c>
      <c r="BF68" t="inlineStr">
        <is>
          <t>STO|emisja początkowa security token</t>
        </is>
      </c>
      <c r="BG68" t="inlineStr">
        <is>
          <t>3|2</t>
        </is>
      </c>
      <c r="BH68" t="inlineStr">
        <is>
          <t>|</t>
        </is>
      </c>
      <c r="BI68" t="inlineStr">
        <is>
          <t>oferta de criptofichas de investimento</t>
        </is>
      </c>
      <c r="BJ68" t="inlineStr">
        <is>
          <t>3</t>
        </is>
      </c>
      <c r="BK68" t="inlineStr">
        <is>
          <t/>
        </is>
      </c>
      <c r="BL68" t="inlineStr">
        <is>
          <t>ofertă de tokenuri asimilate titlurilor de valoare</t>
        </is>
      </c>
      <c r="BM68" t="inlineStr">
        <is>
          <t>3</t>
        </is>
      </c>
      <c r="BN68" t="inlineStr">
        <is>
          <t/>
        </is>
      </c>
      <c r="BO68" t="inlineStr">
        <is>
          <t>STO|security token offering|ponuka security tokenov</t>
        </is>
      </c>
      <c r="BP68" t="inlineStr">
        <is>
          <t>2|2|2</t>
        </is>
      </c>
      <c r="BQ68" t="inlineStr">
        <is>
          <t>||</t>
        </is>
      </c>
      <c r="BR68" t="inlineStr">
        <is>
          <t/>
        </is>
      </c>
      <c r="BS68" t="inlineStr">
        <is>
          <t/>
        </is>
      </c>
      <c r="BT68" t="inlineStr">
        <is>
          <t/>
        </is>
      </c>
      <c r="BU68" t="inlineStr">
        <is>
          <t/>
        </is>
      </c>
      <c r="BV68" t="inlineStr">
        <is>
          <t/>
        </is>
      </c>
      <c r="BW68" t="inlineStr">
        <is>
          <t/>
        </is>
      </c>
      <c r="BX68" t="inlineStr">
        <is>
          <t/>
        </is>
      </c>
      <c r="BY68" t="inlineStr">
        <is>
          <t>token reprezentující cenný papír, jakým jsou například akcie, dluhopisy, podíly na ziscích, podíly na příjmech apod.</t>
        </is>
      </c>
      <c r="BZ68" t="inlineStr">
        <is>
          <t>innovativ måde at rejse kapital på, når et selskab frigiver kryptovalutabaserede aktiver til salg</t>
        </is>
      </c>
      <c r="CA68" t="inlineStr">
        <is>
          <t>öffentliche Veräußerung von Werten, Rechten oder Schuldverhältnissen, die über digitale Token abgebildet werden</t>
        </is>
      </c>
      <c r="CB68" t="inlineStr">
        <is>
          <t>δημόσια προσφορά κατά την οποία δειγματοποιημένες ψηφιακές κινητές αξίες (κέρματα κινητών αξιών) πωλούνται σε ανταλλαγές κρυπτονομισμάτων ή κερμάτων κινητών αξιών.</t>
        </is>
      </c>
      <c r="CC68" t="inlineStr">
        <is>
          <t>innovative means of raising capital performed when a company releases cryptocurrency-based assets for sale</t>
        </is>
      </c>
      <c r="CD68" t="inlineStr">
        <is>
          <t/>
        </is>
      </c>
      <c r="CE68" t="inlineStr">
        <is>
          <t>selline uuenduslik kapitali kaasamise viis, kus ettevõtja pakub müügiks tokeniseeritud väärtpabereid</t>
        </is>
      </c>
      <c r="CF68" t="inlineStr">
        <is>
          <t>innovatiivinen
pääoman hankintatapa, jossa yritys laskee
liikkeeseen kryptovaluuttaan perustuvia arvopapereita</t>
        </is>
      </c>
      <c r="CG68" t="inlineStr">
        <is>
          <t>modalité de levée de fonds pour les entreprises s’appuyant sur l'émission de titres financiers sous forme de jetons numériques distribués via l'infrastructure de la chaîne de blocs</t>
        </is>
      </c>
      <c r="CH68" t="inlineStr">
        <is>
          <t/>
        </is>
      </c>
      <c r="CI68" t="inlineStr">
        <is>
          <t/>
        </is>
      </c>
      <c r="CJ68" t="inlineStr">
        <is>
          <t>a virtuális pénzügyi ágazatban történő, blokkláncot felhasználó olyan tőkebevonás, amelyben a &lt;a href="https://iate.europa.eu/entry/result/3581792/hu" target="_blank"&gt;tokenek&lt;/a&gt; megvásárlói úgy fektetnek be egy adott projektbe, hogy részesedést nem szereznek benne</t>
        </is>
      </c>
      <c r="CK68" t="inlineStr">
        <is>
          <t>offerta
pubblica di titoli digitali tokenizzati scambiati nell'ambito delle
criptovalute e classificati come titoli dalla giurisdizione in cui sono emessi</t>
        </is>
      </c>
      <c r="CL68" t="inlineStr">
        <is>
          <t>viešame ir (arba) privačiame registre išleidžiamų kriptografinių apibrėžčių, įprastai įvardijamų kaip žetonai, kurie juos įsigijusiems asmenims suteikia įvairių teisių, kurios turi teisių, suteikiamų akcininkams, obligacijų ar kitų finansinių priemonių savininkams, požymių arba tas teises atitinka, viešas siūlymas</t>
        </is>
      </c>
      <c r="CM68" t="inlineStr">
        <is>
          <t/>
        </is>
      </c>
      <c r="CN68" t="inlineStr">
        <is>
          <t/>
        </is>
      </c>
      <c r="CO68" t="inlineStr">
        <is>
          <t>alternatieve financiering van een bedrijf of project in de vorm van het aanbieden van cryptovaluta op de blockchain via een gereguleerde uitgifte van tokens - vergelijkbaar met een aandeel (of obligatie) - met gebruik van blockchaintechnologie</t>
        </is>
      </c>
      <c r="CP68" t="inlineStr">
        <is>
          <t>sprzedaż początkowa tokenów, które są aktami własności danego majątku(np. nieruchomości, firmy)</t>
        </is>
      </c>
      <c r="CQ68" t="inlineStr">
        <is>
          <t/>
        </is>
      </c>
      <c r="CR68" t="inlineStr">
        <is>
          <t>metodă inovatoare de atragere a capitalului prin care o societate emite titluri de valoare bazate pe criptomonedă în vederea vânzării</t>
        </is>
      </c>
      <c r="CS68" t="inlineStr">
        <is>
          <t/>
        </is>
      </c>
      <c r="CT68" t="inlineStr">
        <is>
          <t/>
        </is>
      </c>
      <c r="CU68" t="inlineStr">
        <is>
          <t/>
        </is>
      </c>
    </row>
    <row r="69">
      <c r="A69" s="1" t="str">
        <f>HYPERLINK("https://iate.europa.eu/entry/result/3591821/all", "3591821")</f>
        <v>3591821</v>
      </c>
      <c r="B69" t="inlineStr">
        <is>
          <t>EDUCATION AND COMMUNICATIONS;FINANCE</t>
        </is>
      </c>
      <c r="C69" t="inlineStr">
        <is>
          <t>EDUCATION AND COMMUNICATIONS|information technology and data processing;FINANCE</t>
        </is>
      </c>
      <c r="D69" t="inlineStr">
        <is>
          <t/>
        </is>
      </c>
      <c r="E69" t="inlineStr">
        <is>
          <t/>
        </is>
      </c>
      <c r="F69" t="inlineStr">
        <is>
          <t/>
        </is>
      </c>
      <c r="G69" t="inlineStr">
        <is>
          <t/>
        </is>
      </c>
      <c r="H69" t="inlineStr">
        <is>
          <t/>
        </is>
      </c>
      <c r="I69" t="inlineStr">
        <is>
          <t/>
        </is>
      </c>
      <c r="J69" t="inlineStr">
        <is>
          <t>ESSIF|europæisk selvsuveræn identitets-framework</t>
        </is>
      </c>
      <c r="K69" t="inlineStr">
        <is>
          <t>2|2</t>
        </is>
      </c>
      <c r="L69" t="inlineStr">
        <is>
          <t>|</t>
        </is>
      </c>
      <c r="M69" t="inlineStr">
        <is>
          <t>Europäischer Rahmen für die selbstbestimmte Identität</t>
        </is>
      </c>
      <c r="N69" t="inlineStr">
        <is>
          <t>2</t>
        </is>
      </c>
      <c r="O69" t="inlineStr">
        <is>
          <t>proposed</t>
        </is>
      </c>
      <c r="P69" t="inlineStr">
        <is>
          <t>Ευρωπαϊκό πλαίσιο αυτοκυρίαρχης ταυτότητας|ESSIF</t>
        </is>
      </c>
      <c r="Q69" t="inlineStr">
        <is>
          <t>3|3</t>
        </is>
      </c>
      <c r="R69" t="inlineStr">
        <is>
          <t>|</t>
        </is>
      </c>
      <c r="S69" t="inlineStr">
        <is>
          <t>ESSIF|European Self-Sovereign Identity Framework</t>
        </is>
      </c>
      <c r="T69" t="inlineStr">
        <is>
          <t>3|3</t>
        </is>
      </c>
      <c r="U69" t="inlineStr">
        <is>
          <t>|</t>
        </is>
      </c>
      <c r="V69" t="inlineStr">
        <is>
          <t>ESSIF|Marco Europeo de Identidad Soberana</t>
        </is>
      </c>
      <c r="W69" t="inlineStr">
        <is>
          <t>2|2</t>
        </is>
      </c>
      <c r="X69" t="inlineStr">
        <is>
          <t>|</t>
        </is>
      </c>
      <c r="Y69" t="inlineStr">
        <is>
          <t>Euroopa suveräänidentiteedi raamistik</t>
        </is>
      </c>
      <c r="Z69" t="inlineStr">
        <is>
          <t>3</t>
        </is>
      </c>
      <c r="AA69" t="inlineStr">
        <is>
          <t/>
        </is>
      </c>
      <c r="AB69" t="inlineStr">
        <is>
          <t>eurooppalainen digitaalisen identiteetin itsehallintakehys</t>
        </is>
      </c>
      <c r="AC69" t="inlineStr">
        <is>
          <t>3</t>
        </is>
      </c>
      <c r="AD69" t="inlineStr">
        <is>
          <t>proposed</t>
        </is>
      </c>
      <c r="AE69" t="inlineStr">
        <is>
          <t>cadre de déploiement européen pour l'identité souveraine</t>
        </is>
      </c>
      <c r="AF69" t="inlineStr">
        <is>
          <t>2</t>
        </is>
      </c>
      <c r="AG69" t="inlineStr">
        <is>
          <t>proposed</t>
        </is>
      </c>
      <c r="AH69" t="inlineStr">
        <is>
          <t>Creat Eorpach um Chéannacht Fhéincheannasach</t>
        </is>
      </c>
      <c r="AI69" t="inlineStr">
        <is>
          <t>3</t>
        </is>
      </c>
      <c r="AJ69" t="inlineStr">
        <is>
          <t/>
        </is>
      </c>
      <c r="AK69" t="inlineStr">
        <is>
          <t/>
        </is>
      </c>
      <c r="AL69" t="inlineStr">
        <is>
          <t/>
        </is>
      </c>
      <c r="AM69" t="inlineStr">
        <is>
          <t/>
        </is>
      </c>
      <c r="AN69" t="inlineStr">
        <is>
          <t/>
        </is>
      </c>
      <c r="AO69" t="inlineStr">
        <is>
          <t/>
        </is>
      </c>
      <c r="AP69" t="inlineStr">
        <is>
          <t/>
        </is>
      </c>
      <c r="AQ69" t="inlineStr">
        <is>
          <t>European Self Sovereign Identity Framework|ESSIF|quadro europeo di identità auto-sovrana</t>
        </is>
      </c>
      <c r="AR69" t="inlineStr">
        <is>
          <t>3|3|2</t>
        </is>
      </c>
      <c r="AS69" t="inlineStr">
        <is>
          <t>||</t>
        </is>
      </c>
      <c r="AT69" t="inlineStr">
        <is>
          <t>Europinės nepriklausomos tapatybės sistema</t>
        </is>
      </c>
      <c r="AU69" t="inlineStr">
        <is>
          <t>2</t>
        </is>
      </c>
      <c r="AV69" t="inlineStr">
        <is>
          <t>proposed</t>
        </is>
      </c>
      <c r="AW69" t="inlineStr">
        <is>
          <t>Eiropas Identitātes pašnoteikšanas satvars</t>
        </is>
      </c>
      <c r="AX69" t="inlineStr">
        <is>
          <t>2</t>
        </is>
      </c>
      <c r="AY69" t="inlineStr">
        <is>
          <t/>
        </is>
      </c>
      <c r="AZ69" t="inlineStr">
        <is>
          <t>ESSIF|Qafas Ewropew għall-Identità Awtosovrana</t>
        </is>
      </c>
      <c r="BA69" t="inlineStr">
        <is>
          <t>3|2</t>
        </is>
      </c>
      <c r="BB69" t="inlineStr">
        <is>
          <t>|</t>
        </is>
      </c>
      <c r="BC69" t="inlineStr">
        <is>
          <t>European Self Sovereign Identity Framework|ESSIF</t>
        </is>
      </c>
      <c r="BD69" t="inlineStr">
        <is>
          <t>2|2</t>
        </is>
      </c>
      <c r="BE69" t="inlineStr">
        <is>
          <t>|</t>
        </is>
      </c>
      <c r="BF69" t="inlineStr">
        <is>
          <t>europejskie ramy tożsamości suwerennej</t>
        </is>
      </c>
      <c r="BG69" t="inlineStr">
        <is>
          <t>2</t>
        </is>
      </c>
      <c r="BH69" t="inlineStr">
        <is>
          <t/>
        </is>
      </c>
      <c r="BI69" t="inlineStr">
        <is>
          <t/>
        </is>
      </c>
      <c r="BJ69" t="inlineStr">
        <is>
          <t/>
        </is>
      </c>
      <c r="BK69" t="inlineStr">
        <is>
          <t/>
        </is>
      </c>
      <c r="BL69" t="inlineStr">
        <is>
          <t>Cadrul european pentru identitatea autonomă</t>
        </is>
      </c>
      <c r="BM69" t="inlineStr">
        <is>
          <t>2</t>
        </is>
      </c>
      <c r="BN69" t="inlineStr">
        <is>
          <t/>
        </is>
      </c>
      <c r="BO69" t="inlineStr">
        <is>
          <t/>
        </is>
      </c>
      <c r="BP69" t="inlineStr">
        <is>
          <t/>
        </is>
      </c>
      <c r="BQ69" t="inlineStr">
        <is>
          <t/>
        </is>
      </c>
      <c r="BR69" t="inlineStr">
        <is>
          <t/>
        </is>
      </c>
      <c r="BS69" t="inlineStr">
        <is>
          <t/>
        </is>
      </c>
      <c r="BT69" t="inlineStr">
        <is>
          <t/>
        </is>
      </c>
      <c r="BU69" t="inlineStr">
        <is>
          <t>European Self-Sovereign Identity Framework|ESSIF</t>
        </is>
      </c>
      <c r="BV69" t="inlineStr">
        <is>
          <t>2|2</t>
        </is>
      </c>
      <c r="BW69" t="inlineStr">
        <is>
          <t>|</t>
        </is>
      </c>
      <c r="BX69" t="inlineStr">
        <is>
          <t/>
        </is>
      </c>
      <c r="BY69" t="inlineStr">
        <is>
          <t/>
        </is>
      </c>
      <c r="BZ69" t="inlineStr">
        <is>
          <t>ramme, der giver borgerne mulighed for at skabe og kontrollere deres digitale identitet og udføre sikker verifikation over for virksomheder og myndigheder</t>
        </is>
      </c>
      <c r="CA69" t="inlineStr">
        <is>
          <t>Unionsrahmen, mit dem Bürgerinnen und Bürger ihre digitale Identität erstellen und kontrollieren und sich gegenüber Unternehmen und staatlichen Stellen sicher authentifizieren können</t>
        </is>
      </c>
      <c r="CB69" t="inlineStr">
        <is>
          <t/>
        </is>
      </c>
      <c r="CC69" t="inlineStr">
        <is>
          <t>framework that allows citizens to create and control their digital identity and
securely authenticate with businesses and governments</t>
        </is>
      </c>
      <c r="CD69" t="inlineStr">
        <is>
          <t>Marco que permite a los ciudadanos crear y controlar su identidad digital y acreditarla de forma segura ante las empresas e instituciones.</t>
        </is>
      </c>
      <c r="CE69" t="inlineStr">
        <is>
          <t/>
        </is>
      </c>
      <c r="CF69" t="inlineStr">
        <is>
          <t/>
        </is>
      </c>
      <c r="CG69" t="inlineStr">
        <is>
          <t>cadre qui permet aux
citoyens de créer et de contrôler leur identité numérique et de s'authentifier
en toute sécurité auprès des entreprises et des gouvernements</t>
        </is>
      </c>
      <c r="CH69" t="inlineStr">
        <is>
          <t/>
        </is>
      </c>
      <c r="CI69" t="inlineStr">
        <is>
          <t/>
        </is>
      </c>
      <c r="CJ69" t="inlineStr">
        <is>
          <t/>
        </is>
      </c>
      <c r="CK69" t="inlineStr">
        <is>
          <t>quadro che consente
ai cittadini di creare e controllare la propria identità digitale e di
autenticarsi in modo sicuro con aziende e governi</t>
        </is>
      </c>
      <c r="CL69" t="inlineStr">
        <is>
          <t>europinė infrastruktūra, papildanti nacionalines elektronines tapatybės sistemas, kad būtų galima vykdyti operacijas su tokiais tapatybės duomenimis kaip mokesčių mokėtojo numeris, diplomo numeris, leidimo gyventi numeris ir kt.</t>
        </is>
      </c>
      <c r="CM69" t="inlineStr">
        <is>
          <t/>
        </is>
      </c>
      <c r="CN69" t="inlineStr">
        <is>
          <t>qafas li jippermetti liċ-ċittadini joħolqu u jikkontrollaw l-identità diġitali tagħhom u jawtentikaw b'mod sikur fil-konfront ta' impriżi u gvernijiet</t>
        </is>
      </c>
      <c r="CO69" t="inlineStr">
        <is>
          <t/>
        </is>
      </c>
      <c r="CP69" t="inlineStr">
        <is>
          <t/>
        </is>
      </c>
      <c r="CQ69" t="inlineStr">
        <is>
          <t/>
        </is>
      </c>
      <c r="CR69" t="inlineStr">
        <is>
          <t>cadru care permite cetățenilor să își creeze și să își controleze identitatea digitală și să se autentifice în siguranță pe lângă societăți și administrații</t>
        </is>
      </c>
      <c r="CS69" t="inlineStr">
        <is>
          <t/>
        </is>
      </c>
      <c r="CT69" t="inlineStr">
        <is>
          <t/>
        </is>
      </c>
      <c r="CU69" t="inlineStr">
        <is>
          <t/>
        </is>
      </c>
    </row>
    <row r="70">
      <c r="A70" s="1" t="str">
        <f>HYPERLINK("https://iate.europa.eu/entry/result/3591814/all", "3591814")</f>
        <v>3591814</v>
      </c>
      <c r="B70" t="inlineStr">
        <is>
          <t>EDUCATION AND COMMUNICATIONS;FINANCE</t>
        </is>
      </c>
      <c r="C70" t="inlineStr">
        <is>
          <t>EDUCATION AND COMMUNICATIONS|information technology and data processing;FINANCE</t>
        </is>
      </c>
      <c r="D70" t="inlineStr">
        <is>
          <t/>
        </is>
      </c>
      <c r="E70" t="inlineStr">
        <is>
          <t/>
        </is>
      </c>
      <c r="F70" t="inlineStr">
        <is>
          <t/>
        </is>
      </c>
      <c r="G70" t="inlineStr">
        <is>
          <t>evropská infrastruktura blockchainových služeb</t>
        </is>
      </c>
      <c r="H70" t="inlineStr">
        <is>
          <t>3</t>
        </is>
      </c>
      <c r="I70" t="inlineStr">
        <is>
          <t/>
        </is>
      </c>
      <c r="J70" t="inlineStr">
        <is>
          <t>europæisk infrastruktur for blockchaintjenester|EBSI</t>
        </is>
      </c>
      <c r="K70" t="inlineStr">
        <is>
          <t>3|3</t>
        </is>
      </c>
      <c r="L70" t="inlineStr">
        <is>
          <t>|</t>
        </is>
      </c>
      <c r="M70" t="inlineStr">
        <is>
          <t>Europäische Blockchain-Dienste-Infrastruktur</t>
        </is>
      </c>
      <c r="N70" t="inlineStr">
        <is>
          <t>3</t>
        </is>
      </c>
      <c r="O70" t="inlineStr">
        <is>
          <t/>
        </is>
      </c>
      <c r="P70" t="inlineStr">
        <is>
          <t>ευρωπαϊκή υποδομή για τις υπηρεσίες αλυσίδας συστοιχιών</t>
        </is>
      </c>
      <c r="Q70" t="inlineStr">
        <is>
          <t>3</t>
        </is>
      </c>
      <c r="R70" t="inlineStr">
        <is>
          <t/>
        </is>
      </c>
      <c r="S70" t="inlineStr">
        <is>
          <t>EBSI|European Blockchain Services Infrastructure</t>
        </is>
      </c>
      <c r="T70" t="inlineStr">
        <is>
          <t>3|3</t>
        </is>
      </c>
      <c r="U70" t="inlineStr">
        <is>
          <t>|</t>
        </is>
      </c>
      <c r="V70" t="inlineStr">
        <is>
          <t>infraestructura europea de cadena de bloques para los servicios</t>
        </is>
      </c>
      <c r="W70" t="inlineStr">
        <is>
          <t>3</t>
        </is>
      </c>
      <c r="X70" t="inlineStr">
        <is>
          <t/>
        </is>
      </c>
      <c r="Y70" t="inlineStr">
        <is>
          <t/>
        </is>
      </c>
      <c r="Z70" t="inlineStr">
        <is>
          <t/>
        </is>
      </c>
      <c r="AA70" t="inlineStr">
        <is>
          <t/>
        </is>
      </c>
      <c r="AB70" t="inlineStr">
        <is>
          <t>eurooppalainen lohkoketjupalveluinfrastruktuuri|EBSI</t>
        </is>
      </c>
      <c r="AC70" t="inlineStr">
        <is>
          <t>3|3</t>
        </is>
      </c>
      <c r="AD70" t="inlineStr">
        <is>
          <t>|</t>
        </is>
      </c>
      <c r="AE70" t="inlineStr">
        <is>
          <t>infrastructure européenne de services de chaînes de blocs</t>
        </is>
      </c>
      <c r="AF70" t="inlineStr">
        <is>
          <t>3</t>
        </is>
      </c>
      <c r="AG70" t="inlineStr">
        <is>
          <t/>
        </is>
      </c>
      <c r="AH70" t="inlineStr">
        <is>
          <t>Bonneagar Eorpach um Sheirbhísí Blochshlabhra</t>
        </is>
      </c>
      <c r="AI70" t="inlineStr">
        <is>
          <t>3</t>
        </is>
      </c>
      <c r="AJ70" t="inlineStr">
        <is>
          <t/>
        </is>
      </c>
      <c r="AK70" t="inlineStr">
        <is>
          <t/>
        </is>
      </c>
      <c r="AL70" t="inlineStr">
        <is>
          <t/>
        </is>
      </c>
      <c r="AM70" t="inlineStr">
        <is>
          <t/>
        </is>
      </c>
      <c r="AN70" t="inlineStr">
        <is>
          <t>európai blokklánc-infrastruktúra</t>
        </is>
      </c>
      <c r="AO70" t="inlineStr">
        <is>
          <t>2</t>
        </is>
      </c>
      <c r="AP70" t="inlineStr">
        <is>
          <t/>
        </is>
      </c>
      <c r="AQ70" t="inlineStr">
        <is>
          <t>infrastruttura europea di servizi blockchain|infrastruttura europea di blockchain per i servizi|EBSI</t>
        </is>
      </c>
      <c r="AR70" t="inlineStr">
        <is>
          <t>3|3|3</t>
        </is>
      </c>
      <c r="AS70" t="inlineStr">
        <is>
          <t>||</t>
        </is>
      </c>
      <c r="AT70" t="inlineStr">
        <is>
          <t>Europos blokų grandinės paslaugų infrastruktūra</t>
        </is>
      </c>
      <c r="AU70" t="inlineStr">
        <is>
          <t>3</t>
        </is>
      </c>
      <c r="AV70" t="inlineStr">
        <is>
          <t/>
        </is>
      </c>
      <c r="AW70" t="inlineStr">
        <is>
          <t>Eiropas blokķēžu pakalpojumu infrastruktūra</t>
        </is>
      </c>
      <c r="AX70" t="inlineStr">
        <is>
          <t>3</t>
        </is>
      </c>
      <c r="AY70" t="inlineStr">
        <is>
          <t/>
        </is>
      </c>
      <c r="AZ70" t="inlineStr">
        <is>
          <t>Infrastruttura Ewropea tal-Blockchain għas-Servizzi|EBSI</t>
        </is>
      </c>
      <c r="BA70" t="inlineStr">
        <is>
          <t>3|3</t>
        </is>
      </c>
      <c r="BB70" t="inlineStr">
        <is>
          <t>|</t>
        </is>
      </c>
      <c r="BC70" t="inlineStr">
        <is>
          <t>Europese Blokchaininfrastructuur voor diensten|EBSI</t>
        </is>
      </c>
      <c r="BD70" t="inlineStr">
        <is>
          <t>3|3</t>
        </is>
      </c>
      <c r="BE70" t="inlineStr">
        <is>
          <t>|</t>
        </is>
      </c>
      <c r="BF70" t="inlineStr">
        <is>
          <t>europejska infrastruktura usług technologii blockchain|europejska infrastruktura usług blockchain</t>
        </is>
      </c>
      <c r="BG70" t="inlineStr">
        <is>
          <t>3|3</t>
        </is>
      </c>
      <c r="BH70" t="inlineStr">
        <is>
          <t>|</t>
        </is>
      </c>
      <c r="BI70" t="inlineStr">
        <is>
          <t>Infraestrutura Europeia de Cadeia de Blocos no Setor dos Serviços</t>
        </is>
      </c>
      <c r="BJ70" t="inlineStr">
        <is>
          <t>3</t>
        </is>
      </c>
      <c r="BK70" t="inlineStr">
        <is>
          <t/>
        </is>
      </c>
      <c r="BL70" t="inlineStr">
        <is>
          <t>EBSI|infrastructura europeană de servicii bazate pe tehnologia blockchain|infrastructura europeană de servicii blockchain</t>
        </is>
      </c>
      <c r="BM70" t="inlineStr">
        <is>
          <t>3|3|2</t>
        </is>
      </c>
      <c r="BN70" t="inlineStr">
        <is>
          <t>||</t>
        </is>
      </c>
      <c r="BO70" t="inlineStr">
        <is>
          <t>európska infraštruktúra služieb blockchainu</t>
        </is>
      </c>
      <c r="BP70" t="inlineStr">
        <is>
          <t>3</t>
        </is>
      </c>
      <c r="BQ70" t="inlineStr">
        <is>
          <t/>
        </is>
      </c>
      <c r="BR70" t="inlineStr">
        <is>
          <t>evropska infrastruktura za storitve blokovne verige</t>
        </is>
      </c>
      <c r="BS70" t="inlineStr">
        <is>
          <t>3</t>
        </is>
      </c>
      <c r="BT70" t="inlineStr">
        <is>
          <t/>
        </is>
      </c>
      <c r="BU70" t="inlineStr">
        <is>
          <t>europeisk infrastruktur för blockkedjetjänster</t>
        </is>
      </c>
      <c r="BV70" t="inlineStr">
        <is>
          <t>3</t>
        </is>
      </c>
      <c r="BW70" t="inlineStr">
        <is>
          <t/>
        </is>
      </c>
      <c r="BX70" t="inlineStr">
        <is>
          <t/>
        </is>
      </c>
      <c r="BY70" t="inlineStr">
        <is>
          <t/>
        </is>
      </c>
      <c r="BZ70" t="inlineStr">
        <is>
          <t>paneuropæisk blockchainbaseret infrastruktur, som gør grænseoverskridende og nationale/lokale offentlige tjenester mere effektive og pålidelige</t>
        </is>
      </c>
      <c r="CA70" t="inlineStr">
        <is>
          <t/>
        </is>
      </c>
      <c r="CB70" t="inlineStr">
        <is>
          <t/>
        </is>
      </c>
      <c r="CC70" t="inlineStr">
        <is>
          <t>network of nodes distributed across Europe to deliver cross-border public services using blockchain technology</t>
        </is>
      </c>
      <c r="CD70" t="inlineStr">
        <is>
          <t>Red de nodos distribuidos por toda Europa con el objetivo de ofrecer servicios públicos transfronterizos mediante la tecnología de cadena de bloques.</t>
        </is>
      </c>
      <c r="CE70" t="inlineStr">
        <is>
          <t/>
        </is>
      </c>
      <c r="CF70" t="inlineStr">
        <is>
          <t/>
        </is>
      </c>
      <c r="CG70" t="inlineStr">
        <is>
          <t>réseau de nœuds répartis dans toute l'Europe visant à fournir des
services publics transfrontaliers en s’appuyant sur la &lt;a href="https://iate.europa.eu/entry/result/3571878/fr" target="_blank"&gt;chaîne de blocs&lt;/a&gt;</t>
        </is>
      </c>
      <c r="CH70" t="inlineStr">
        <is>
          <t/>
        </is>
      </c>
      <c r="CI70" t="inlineStr">
        <is>
          <t/>
        </is>
      </c>
      <c r="CJ70" t="inlineStr">
        <is>
          <t/>
        </is>
      </c>
      <c r="CK70" t="inlineStr">
        <is>
          <t>rete di
nodi distribuiti in tutta Europa per fornire servizi pubblici transfrontalieri
utilizzando la tecnologia blockchain</t>
        </is>
      </c>
      <c r="CL70" t="inlineStr">
        <is>
          <t>ES masto blokų grandinės infrastruktūra, sudaryta iš sąveikių lygiarangių bazinių stočių, kurias ES lygmeniu administruoja Komisija, o nacionaliniu lygmeniu – valstybės narės</t>
        </is>
      </c>
      <c r="CM70" t="inlineStr">
        <is>
          <t/>
        </is>
      </c>
      <c r="CN70" t="inlineStr">
        <is>
          <t/>
        </is>
      </c>
      <c r="CO70" t="inlineStr">
        <is>
          <t/>
        </is>
      </c>
      <c r="CP70" t="inlineStr">
        <is>
          <t/>
        </is>
      </c>
      <c r="CQ70" t="inlineStr">
        <is>
          <t/>
        </is>
      </c>
      <c r="CR70" t="inlineStr">
        <is>
          <t/>
        </is>
      </c>
      <c r="CS70" t="inlineStr">
        <is>
          <t>celoeurópska sieť uzlov na poskytovanie cezhraničných verejných služieb využitím technológie blockchainu</t>
        </is>
      </c>
      <c r="CT70" t="inlineStr">
        <is>
          <t/>
        </is>
      </c>
      <c r="CU70" t="inlineStr">
        <is>
          <t/>
        </is>
      </c>
    </row>
    <row r="71">
      <c r="A71" s="1" t="str">
        <f>HYPERLINK("https://iate.europa.eu/entry/result/3591811/all", "3591811")</f>
        <v>3591811</v>
      </c>
      <c r="B71" t="inlineStr">
        <is>
          <t>EDUCATION AND COMMUNICATIONS;FINANCE</t>
        </is>
      </c>
      <c r="C71" t="inlineStr">
        <is>
          <t>EDUCATION AND COMMUNICATIONS|information technology and data processing;FINANCE</t>
        </is>
      </c>
      <c r="D71" t="inlineStr">
        <is>
          <t>силоз за блокова верига</t>
        </is>
      </c>
      <c r="E71" t="inlineStr">
        <is>
          <t>0</t>
        </is>
      </c>
      <c r="F71" t="inlineStr">
        <is>
          <t>proposed</t>
        </is>
      </c>
      <c r="G71" t="inlineStr">
        <is>
          <t/>
        </is>
      </c>
      <c r="H71" t="inlineStr">
        <is>
          <t/>
        </is>
      </c>
      <c r="I71" t="inlineStr">
        <is>
          <t/>
        </is>
      </c>
      <c r="J71" t="inlineStr">
        <is>
          <t>blockchainsilo</t>
        </is>
      </c>
      <c r="K71" t="inlineStr">
        <is>
          <t>2</t>
        </is>
      </c>
      <c r="L71" t="inlineStr">
        <is>
          <t/>
        </is>
      </c>
      <c r="M71" t="inlineStr">
        <is>
          <t>Blockchain-Silo</t>
        </is>
      </c>
      <c r="N71" t="inlineStr">
        <is>
          <t>3</t>
        </is>
      </c>
      <c r="O71" t="inlineStr">
        <is>
          <t/>
        </is>
      </c>
      <c r="P71" t="inlineStr">
        <is>
          <t>σιλό blockchain</t>
        </is>
      </c>
      <c r="Q71" t="inlineStr">
        <is>
          <t>2</t>
        </is>
      </c>
      <c r="R71" t="inlineStr">
        <is>
          <t>proposed</t>
        </is>
      </c>
      <c r="S71" t="inlineStr">
        <is>
          <t>blockchain silo</t>
        </is>
      </c>
      <c r="T71" t="inlineStr">
        <is>
          <t>3</t>
        </is>
      </c>
      <c r="U71" t="inlineStr">
        <is>
          <t/>
        </is>
      </c>
      <c r="V71" t="inlineStr">
        <is>
          <t>«silo» en la cadena de bloques</t>
        </is>
      </c>
      <c r="W71" t="inlineStr">
        <is>
          <t>3</t>
        </is>
      </c>
      <c r="X71" t="inlineStr">
        <is>
          <t/>
        </is>
      </c>
      <c r="Y71" t="inlineStr">
        <is>
          <t/>
        </is>
      </c>
      <c r="Z71" t="inlineStr">
        <is>
          <t/>
        </is>
      </c>
      <c r="AA71" t="inlineStr">
        <is>
          <t/>
        </is>
      </c>
      <c r="AB71" t="inlineStr">
        <is>
          <t>lohkoketjusiilo</t>
        </is>
      </c>
      <c r="AC71" t="inlineStr">
        <is>
          <t>2</t>
        </is>
      </c>
      <c r="AD71" t="inlineStr">
        <is>
          <t>proposed</t>
        </is>
      </c>
      <c r="AE71" t="inlineStr">
        <is>
          <t>silo de chaînes de blocs</t>
        </is>
      </c>
      <c r="AF71" t="inlineStr">
        <is>
          <t>2</t>
        </is>
      </c>
      <c r="AG71" t="inlineStr">
        <is>
          <t/>
        </is>
      </c>
      <c r="AH71" t="inlineStr">
        <is>
          <t>stóras blocshlabhra</t>
        </is>
      </c>
      <c r="AI71" t="inlineStr">
        <is>
          <t>3</t>
        </is>
      </c>
      <c r="AJ71" t="inlineStr">
        <is>
          <t/>
        </is>
      </c>
      <c r="AK71" t="inlineStr">
        <is>
          <t/>
        </is>
      </c>
      <c r="AL71" t="inlineStr">
        <is>
          <t/>
        </is>
      </c>
      <c r="AM71" t="inlineStr">
        <is>
          <t/>
        </is>
      </c>
      <c r="AN71" t="inlineStr">
        <is>
          <t/>
        </is>
      </c>
      <c r="AO71" t="inlineStr">
        <is>
          <t/>
        </is>
      </c>
      <c r="AP71" t="inlineStr">
        <is>
          <t/>
        </is>
      </c>
      <c r="AQ71" t="inlineStr">
        <is>
          <t>silo nella blockchain</t>
        </is>
      </c>
      <c r="AR71" t="inlineStr">
        <is>
          <t>3</t>
        </is>
      </c>
      <c r="AS71" t="inlineStr">
        <is>
          <t/>
        </is>
      </c>
      <c r="AT71" t="inlineStr">
        <is>
          <t>izoliuotoji blokų grandinės sistema</t>
        </is>
      </c>
      <c r="AU71" t="inlineStr">
        <is>
          <t>2</t>
        </is>
      </c>
      <c r="AV71" t="inlineStr">
        <is>
          <t>proposed</t>
        </is>
      </c>
      <c r="AW71" t="inlineStr">
        <is>
          <t>blokķēdes siloss</t>
        </is>
      </c>
      <c r="AX71" t="inlineStr">
        <is>
          <t>2</t>
        </is>
      </c>
      <c r="AY71" t="inlineStr">
        <is>
          <t/>
        </is>
      </c>
      <c r="AZ71" t="inlineStr">
        <is>
          <t>silo tal-blockchain</t>
        </is>
      </c>
      <c r="BA71" t="inlineStr">
        <is>
          <t>3</t>
        </is>
      </c>
      <c r="BB71" t="inlineStr">
        <is>
          <t/>
        </is>
      </c>
      <c r="BC71" t="inlineStr">
        <is>
          <t>blockchainsilo</t>
        </is>
      </c>
      <c r="BD71" t="inlineStr">
        <is>
          <t>2</t>
        </is>
      </c>
      <c r="BE71" t="inlineStr">
        <is>
          <t/>
        </is>
      </c>
      <c r="BF71" t="inlineStr">
        <is>
          <t>silos blockchain</t>
        </is>
      </c>
      <c r="BG71" t="inlineStr">
        <is>
          <t>2</t>
        </is>
      </c>
      <c r="BH71" t="inlineStr">
        <is>
          <t/>
        </is>
      </c>
      <c r="BI71" t="inlineStr">
        <is>
          <t>silo de dados da cadeia de blocos</t>
        </is>
      </c>
      <c r="BJ71" t="inlineStr">
        <is>
          <t>2</t>
        </is>
      </c>
      <c r="BK71" t="inlineStr">
        <is>
          <t/>
        </is>
      </c>
      <c r="BL71" t="inlineStr">
        <is>
          <t>siloz de date blockchain</t>
        </is>
      </c>
      <c r="BM71" t="inlineStr">
        <is>
          <t>2</t>
        </is>
      </c>
      <c r="BN71" t="inlineStr">
        <is>
          <t/>
        </is>
      </c>
      <c r="BO71" t="inlineStr">
        <is>
          <t>blockchainové silo</t>
        </is>
      </c>
      <c r="BP71" t="inlineStr">
        <is>
          <t>2</t>
        </is>
      </c>
      <c r="BQ71" t="inlineStr">
        <is>
          <t/>
        </is>
      </c>
      <c r="BR71" t="inlineStr">
        <is>
          <t/>
        </is>
      </c>
      <c r="BS71" t="inlineStr">
        <is>
          <t/>
        </is>
      </c>
      <c r="BT71" t="inlineStr">
        <is>
          <t/>
        </is>
      </c>
      <c r="BU71" t="inlineStr">
        <is>
          <t/>
        </is>
      </c>
      <c r="BV71" t="inlineStr">
        <is>
          <t/>
        </is>
      </c>
      <c r="BW71" t="inlineStr">
        <is>
          <t/>
        </is>
      </c>
      <c r="BX71" t="inlineStr">
        <is>
          <t>система за управление на блокови вериги, която не е в състояние да комуникира свободно с други системи за управление на блокови вериги</t>
        </is>
      </c>
      <c r="BY71" t="inlineStr">
        <is>
          <t/>
        </is>
      </c>
      <c r="BZ71" t="inlineStr">
        <is>
          <t>system til administration af blockchain, som ikke frit kan kommunikere med andre systemer til administration af blockchain</t>
        </is>
      </c>
      <c r="CA71" t="inlineStr">
        <is>
          <t/>
        </is>
      </c>
      <c r="CB71" t="inlineStr">
        <is>
          <t/>
        </is>
      </c>
      <c r="CC71" t="inlineStr">
        <is>
          <t>blockchain
management system that is unable to freely communicate with other blockchain
management systems</t>
        </is>
      </c>
      <c r="CD71" t="inlineStr">
        <is>
          <t/>
        </is>
      </c>
      <c r="CE71" t="inlineStr">
        <is>
          <t/>
        </is>
      </c>
      <c r="CF71" t="inlineStr">
        <is>
          <t/>
        </is>
      </c>
      <c r="CG71" t="inlineStr">
        <is>
          <t/>
        </is>
      </c>
      <c r="CH71" t="inlineStr">
        <is>
          <t/>
        </is>
      </c>
      <c r="CI71" t="inlineStr">
        <is>
          <t/>
        </is>
      </c>
      <c r="CJ71" t="inlineStr">
        <is>
          <t/>
        </is>
      </c>
      <c r="CK71" t="inlineStr">
        <is>
          <t>sistema di
gestione di blockchain che non è in grado di comunicare liberamente con altri
sistemi di gestione di blockchain</t>
        </is>
      </c>
      <c r="CL71" t="inlineStr">
        <is>
          <t>su kitomis sistemomis ar terchnologijomis nesąveikaujanti blokų grandinės sistema</t>
        </is>
      </c>
      <c r="CM71" t="inlineStr">
        <is>
          <t/>
        </is>
      </c>
      <c r="CN71" t="inlineStr">
        <is>
          <t>sistema ta' ġestjoni tal-blockchain li ma tistax tikkomunika liberament ma' sistema ta' ġestjoni tal-blockchain oħrajn</t>
        </is>
      </c>
      <c r="CO71" t="inlineStr">
        <is>
          <t>blockchainbeheersysteem dat niet in staat is tot interactie met andere blockchainbeheersystemen die gerelateerd zijn of zouden moeten zijn</t>
        </is>
      </c>
      <c r="CP71" t="inlineStr">
        <is>
          <t>odrębny system, w którym są przechowywane dane blockchain</t>
        </is>
      </c>
      <c r="CQ71" t="inlineStr">
        <is>
          <t/>
        </is>
      </c>
      <c r="CR71" t="inlineStr">
        <is>
          <t/>
        </is>
      </c>
      <c r="CS71" t="inlineStr">
        <is>
          <t>systém riadenia blockchainu, ktorý nedokáže voľne komunikovať s inými systémami riadenia blockchainu</t>
        </is>
      </c>
      <c r="CT71" t="inlineStr">
        <is>
          <t/>
        </is>
      </c>
      <c r="CU71" t="inlineStr">
        <is>
          <t/>
        </is>
      </c>
    </row>
    <row r="72">
      <c r="A72" s="1" t="str">
        <f>HYPERLINK("https://iate.europa.eu/entry/result/3591813/all", "3591813")</f>
        <v>3591813</v>
      </c>
      <c r="B72" t="inlineStr">
        <is>
          <t>FINANCE</t>
        </is>
      </c>
      <c r="C72" t="inlineStr">
        <is>
          <t>FINANCE|financial institutions and credit</t>
        </is>
      </c>
      <c r="D72" t="inlineStr">
        <is>
          <t>население без банкова сметка|население, което е извън мрежата на банковите услуги</t>
        </is>
      </c>
      <c r="E72" t="inlineStr">
        <is>
          <t>3|3</t>
        </is>
      </c>
      <c r="F72" t="inlineStr">
        <is>
          <t>|</t>
        </is>
      </c>
      <c r="G72" t="inlineStr">
        <is>
          <t/>
        </is>
      </c>
      <c r="H72" t="inlineStr">
        <is>
          <t/>
        </is>
      </c>
      <c r="I72" t="inlineStr">
        <is>
          <t/>
        </is>
      </c>
      <c r="J72" t="inlineStr">
        <is>
          <t>bankløs del af befolkningen|bankløs befolkning</t>
        </is>
      </c>
      <c r="K72" t="inlineStr">
        <is>
          <t>3|3</t>
        </is>
      </c>
      <c r="L72" t="inlineStr">
        <is>
          <t>|</t>
        </is>
      </c>
      <c r="M72" t="inlineStr">
        <is>
          <t>Menschen ohne Bankkonto|Personen ohne Bankkonto</t>
        </is>
      </c>
      <c r="N72" t="inlineStr">
        <is>
          <t>3|3</t>
        </is>
      </c>
      <c r="O72" t="inlineStr">
        <is>
          <t>|</t>
        </is>
      </c>
      <c r="P72" t="inlineStr">
        <is>
          <t>πληθυσμός με μηδενική χρήση τραπεζικών υπηρεσιών</t>
        </is>
      </c>
      <c r="Q72" t="inlineStr">
        <is>
          <t>3</t>
        </is>
      </c>
      <c r="R72" t="inlineStr">
        <is>
          <t/>
        </is>
      </c>
      <c r="S72" t="inlineStr">
        <is>
          <t>unbanked population</t>
        </is>
      </c>
      <c r="T72" t="inlineStr">
        <is>
          <t>3</t>
        </is>
      </c>
      <c r="U72" t="inlineStr">
        <is>
          <t/>
        </is>
      </c>
      <c r="V72" t="inlineStr">
        <is>
          <t>población sin cuenta bancaria</t>
        </is>
      </c>
      <c r="W72" t="inlineStr">
        <is>
          <t>3</t>
        </is>
      </c>
      <c r="X72" t="inlineStr">
        <is>
          <t/>
        </is>
      </c>
      <c r="Y72" t="inlineStr">
        <is>
          <t>pangakontota elanikkond</t>
        </is>
      </c>
      <c r="Z72" t="inlineStr">
        <is>
          <t>2</t>
        </is>
      </c>
      <c r="AA72" t="inlineStr">
        <is>
          <t/>
        </is>
      </c>
      <c r="AB72" t="inlineStr">
        <is>
          <t>pankkipalvelujen ulottumattomissa oleva väestö|pankkipalvelujärjestelmän ulkopuolella oleva väestö</t>
        </is>
      </c>
      <c r="AC72" t="inlineStr">
        <is>
          <t>3|3</t>
        </is>
      </c>
      <c r="AD72" t="inlineStr">
        <is>
          <t>|</t>
        </is>
      </c>
      <c r="AE72" t="inlineStr">
        <is>
          <t/>
        </is>
      </c>
      <c r="AF72" t="inlineStr">
        <is>
          <t/>
        </is>
      </c>
      <c r="AG72" t="inlineStr">
        <is>
          <t/>
        </is>
      </c>
      <c r="AH72" t="inlineStr">
        <is>
          <t>daoine gan cuntas bainc</t>
        </is>
      </c>
      <c r="AI72" t="inlineStr">
        <is>
          <t>3</t>
        </is>
      </c>
      <c r="AJ72" t="inlineStr">
        <is>
          <t/>
        </is>
      </c>
      <c r="AK72" t="inlineStr">
        <is>
          <t/>
        </is>
      </c>
      <c r="AL72" t="inlineStr">
        <is>
          <t/>
        </is>
      </c>
      <c r="AM72" t="inlineStr">
        <is>
          <t/>
        </is>
      </c>
      <c r="AN72" t="inlineStr">
        <is>
          <t/>
        </is>
      </c>
      <c r="AO72" t="inlineStr">
        <is>
          <t/>
        </is>
      </c>
      <c r="AP72" t="inlineStr">
        <is>
          <t/>
        </is>
      </c>
      <c r="AQ72" t="inlineStr">
        <is>
          <t>popolazione priva di un conto bancario</t>
        </is>
      </c>
      <c r="AR72" t="inlineStr">
        <is>
          <t>3</t>
        </is>
      </c>
      <c r="AS72" t="inlineStr">
        <is>
          <t/>
        </is>
      </c>
      <c r="AT72" t="inlineStr">
        <is>
          <t>banko sąskaitos neturintys gyventojai</t>
        </is>
      </c>
      <c r="AU72" t="inlineStr">
        <is>
          <t>3</t>
        </is>
      </c>
      <c r="AV72" t="inlineStr">
        <is>
          <t/>
        </is>
      </c>
      <c r="AW72" t="inlineStr">
        <is>
          <t>iedzīvotāji, kam nav bankas konta</t>
        </is>
      </c>
      <c r="AX72" t="inlineStr">
        <is>
          <t>2</t>
        </is>
      </c>
      <c r="AY72" t="inlineStr">
        <is>
          <t/>
        </is>
      </c>
      <c r="AZ72" t="inlineStr">
        <is>
          <t>popolazzjoni li ma għandhiex aċċess għas-servizzi bankarji</t>
        </is>
      </c>
      <c r="BA72" t="inlineStr">
        <is>
          <t>3</t>
        </is>
      </c>
      <c r="BB72" t="inlineStr">
        <is>
          <t/>
        </is>
      </c>
      <c r="BC72" t="inlineStr">
        <is>
          <t>banklozen|bankloze bevolking|mensen zonder bankrekening</t>
        </is>
      </c>
      <c r="BD72" t="inlineStr">
        <is>
          <t>2|2|2</t>
        </is>
      </c>
      <c r="BE72" t="inlineStr">
        <is>
          <t>||</t>
        </is>
      </c>
      <c r="BF72" t="inlineStr">
        <is>
          <t>osoby nieubankowione</t>
        </is>
      </c>
      <c r="BG72" t="inlineStr">
        <is>
          <t>3</t>
        </is>
      </c>
      <c r="BH72" t="inlineStr">
        <is>
          <t/>
        </is>
      </c>
      <c r="BI72" t="inlineStr">
        <is>
          <t>população sem acesso a bancos</t>
        </is>
      </c>
      <c r="BJ72" t="inlineStr">
        <is>
          <t>3</t>
        </is>
      </c>
      <c r="BK72" t="inlineStr">
        <is>
          <t/>
        </is>
      </c>
      <c r="BL72" t="inlineStr">
        <is>
          <t>populație care nu are acces la servicii bancare</t>
        </is>
      </c>
      <c r="BM72" t="inlineStr">
        <is>
          <t>3</t>
        </is>
      </c>
      <c r="BN72" t="inlineStr">
        <is>
          <t/>
        </is>
      </c>
      <c r="BO72" t="inlineStr">
        <is>
          <t>osoby, ktoré nevyužívajú bankové služby</t>
        </is>
      </c>
      <c r="BP72" t="inlineStr">
        <is>
          <t>3</t>
        </is>
      </c>
      <c r="BQ72" t="inlineStr">
        <is>
          <t/>
        </is>
      </c>
      <c r="BR72" t="inlineStr">
        <is>
          <t>ljudje brez dostopa do bančnih storitev</t>
        </is>
      </c>
      <c r="BS72" t="inlineStr">
        <is>
          <t>2</t>
        </is>
      </c>
      <c r="BT72" t="inlineStr">
        <is>
          <t/>
        </is>
      </c>
      <c r="BU72" t="inlineStr">
        <is>
          <t>del av befolkningen som saknar bankkonto</t>
        </is>
      </c>
      <c r="BV72" t="inlineStr">
        <is>
          <t>3</t>
        </is>
      </c>
      <c r="BW72" t="inlineStr">
        <is>
          <t/>
        </is>
      </c>
      <c r="BX72" t="inlineStr">
        <is>
          <t/>
        </is>
      </c>
      <c r="BY72" t="inlineStr">
        <is>
          <t/>
        </is>
      </c>
      <c r="BZ72" t="inlineStr">
        <is>
          <t>personer, der står uden for den
almindelige bank‑ og finanssektor</t>
        </is>
      </c>
      <c r="CA72" t="inlineStr">
        <is>
          <t>Menschen, die nicht am Bank- und Finanzgeschehen teilhaben</t>
        </is>
      </c>
      <c r="CB72" t="inlineStr">
        <is>
          <t/>
        </is>
      </c>
      <c r="CC72" t="inlineStr">
        <is>
          <t>people
who remain outside the banking and financial mainstream</t>
        </is>
      </c>
      <c r="CD72" t="inlineStr">
        <is>
          <t>Personas que permanecen fuera del circuito convencional bancario y financiero.</t>
        </is>
      </c>
      <c r="CE72" t="inlineStr">
        <is>
          <t/>
        </is>
      </c>
      <c r="CF72" t="inlineStr">
        <is>
          <t>ihmiset, joille ei ole tarjolla pankkirahoitusta ja -palveluja</t>
        </is>
      </c>
      <c r="CG72" t="inlineStr">
        <is>
          <t/>
        </is>
      </c>
      <c r="CH72" t="inlineStr">
        <is>
          <t/>
        </is>
      </c>
      <c r="CI72" t="inlineStr">
        <is>
          <t/>
        </is>
      </c>
      <c r="CJ72" t="inlineStr">
        <is>
          <t/>
        </is>
      </c>
      <c r="CK72" t="inlineStr">
        <is>
          <t>quanti
rimangono al di fuori del sistema bancario e finanziario</t>
        </is>
      </c>
      <c r="CL72" t="inlineStr">
        <is>
          <t>asmenys, kurie neturi galimybės atsidaryti banko sąskaitos arba nenori to padaryti</t>
        </is>
      </c>
      <c r="CM72" t="inlineStr">
        <is>
          <t/>
        </is>
      </c>
      <c r="CN72" t="inlineStr">
        <is>
          <t>persuni li jibqgħu barra mis-settur bankarju u finanzjarju formali</t>
        </is>
      </c>
      <c r="CO72" t="inlineStr">
        <is>
          <t/>
        </is>
      </c>
      <c r="CP72" t="inlineStr">
        <is>
          <t>osoby nieposiadające rachunku płatniczego ani konta bankowego i bez żadnego kontaktu
z sektorem bankowym</t>
        </is>
      </c>
      <c r="CQ72" t="inlineStr">
        <is>
          <t/>
        </is>
      </c>
      <c r="CR72" t="inlineStr">
        <is>
          <t/>
        </is>
      </c>
      <c r="CS72" t="inlineStr">
        <is>
          <t/>
        </is>
      </c>
      <c r="CT72" t="inlineStr">
        <is>
          <t/>
        </is>
      </c>
      <c r="CU72" t="inlineStr">
        <is>
          <t>personer som står utanför den ordinarie bank- och finansmarknaden</t>
        </is>
      </c>
    </row>
    <row r="73">
      <c r="A73" s="1" t="str">
        <f>HYPERLINK("https://iate.europa.eu/entry/result/3591810/all", "3591810")</f>
        <v>3591810</v>
      </c>
      <c r="B73" t="inlineStr">
        <is>
          <t>EDUCATION AND COMMUNICATIONS;FINANCE</t>
        </is>
      </c>
      <c r="C73" t="inlineStr">
        <is>
          <t>EDUCATION AND COMMUNICATIONS|information technology and data processing;FINANCE</t>
        </is>
      </c>
      <c r="D73" t="inlineStr">
        <is>
          <t>анонимизирани данни</t>
        </is>
      </c>
      <c r="E73" t="inlineStr">
        <is>
          <t>3</t>
        </is>
      </c>
      <c r="F73" t="inlineStr">
        <is>
          <t/>
        </is>
      </c>
      <c r="G73" t="inlineStr">
        <is>
          <t>anonymizované údaje</t>
        </is>
      </c>
      <c r="H73" t="inlineStr">
        <is>
          <t>3</t>
        </is>
      </c>
      <c r="I73" t="inlineStr">
        <is>
          <t/>
        </is>
      </c>
      <c r="J73" t="inlineStr">
        <is>
          <t>anonymiserede oplysninger</t>
        </is>
      </c>
      <c r="K73" t="inlineStr">
        <is>
          <t>3</t>
        </is>
      </c>
      <c r="L73" t="inlineStr">
        <is>
          <t/>
        </is>
      </c>
      <c r="M73" t="inlineStr">
        <is>
          <t>anonymisierte Daten</t>
        </is>
      </c>
      <c r="N73" t="inlineStr">
        <is>
          <t>3</t>
        </is>
      </c>
      <c r="O73" t="inlineStr">
        <is>
          <t/>
        </is>
      </c>
      <c r="P73" t="inlineStr">
        <is>
          <t>ανωνυμοποιημένα δεδομένα</t>
        </is>
      </c>
      <c r="Q73" t="inlineStr">
        <is>
          <t>3</t>
        </is>
      </c>
      <c r="R73" t="inlineStr">
        <is>
          <t/>
        </is>
      </c>
      <c r="S73" t="inlineStr">
        <is>
          <t>anonymised data</t>
        </is>
      </c>
      <c r="T73" t="inlineStr">
        <is>
          <t>3</t>
        </is>
      </c>
      <c r="U73" t="inlineStr">
        <is>
          <t/>
        </is>
      </c>
      <c r="V73" t="inlineStr">
        <is>
          <t>datos anonimizados</t>
        </is>
      </c>
      <c r="W73" t="inlineStr">
        <is>
          <t>3</t>
        </is>
      </c>
      <c r="X73" t="inlineStr">
        <is>
          <t/>
        </is>
      </c>
      <c r="Y73" t="inlineStr">
        <is>
          <t>anonüümitud andmed|anonüümseks muudetud andmed</t>
        </is>
      </c>
      <c r="Z73" t="inlineStr">
        <is>
          <t>3|3</t>
        </is>
      </c>
      <c r="AA73" t="inlineStr">
        <is>
          <t>|</t>
        </is>
      </c>
      <c r="AB73" t="inlineStr">
        <is>
          <t>anonymisoidut tiedot|anonymisoitu data</t>
        </is>
      </c>
      <c r="AC73" t="inlineStr">
        <is>
          <t>3|3</t>
        </is>
      </c>
      <c r="AD73" t="inlineStr">
        <is>
          <t>|</t>
        </is>
      </c>
      <c r="AE73" t="inlineStr">
        <is>
          <t>données anonymisées</t>
        </is>
      </c>
      <c r="AF73" t="inlineStr">
        <is>
          <t>3</t>
        </is>
      </c>
      <c r="AG73" t="inlineStr">
        <is>
          <t/>
        </is>
      </c>
      <c r="AH73" t="inlineStr">
        <is>
          <t>sonraí anaithnidithe</t>
        </is>
      </c>
      <c r="AI73" t="inlineStr">
        <is>
          <t>3</t>
        </is>
      </c>
      <c r="AJ73" t="inlineStr">
        <is>
          <t/>
        </is>
      </c>
      <c r="AK73" t="inlineStr">
        <is>
          <t/>
        </is>
      </c>
      <c r="AL73" t="inlineStr">
        <is>
          <t/>
        </is>
      </c>
      <c r="AM73" t="inlineStr">
        <is>
          <t/>
        </is>
      </c>
      <c r="AN73" t="inlineStr">
        <is>
          <t/>
        </is>
      </c>
      <c r="AO73" t="inlineStr">
        <is>
          <t/>
        </is>
      </c>
      <c r="AP73" t="inlineStr">
        <is>
          <t/>
        </is>
      </c>
      <c r="AQ73" t="inlineStr">
        <is>
          <t>dati anonimizzati</t>
        </is>
      </c>
      <c r="AR73" t="inlineStr">
        <is>
          <t>3</t>
        </is>
      </c>
      <c r="AS73" t="inlineStr">
        <is>
          <t/>
        </is>
      </c>
      <c r="AT73" t="inlineStr">
        <is>
          <t>anonimizuoti duomenys|nuasmeninti duomenys</t>
        </is>
      </c>
      <c r="AU73" t="inlineStr">
        <is>
          <t>3|3</t>
        </is>
      </c>
      <c r="AV73" t="inlineStr">
        <is>
          <t>|</t>
        </is>
      </c>
      <c r="AW73" t="inlineStr">
        <is>
          <t>anonimizēti dati</t>
        </is>
      </c>
      <c r="AX73" t="inlineStr">
        <is>
          <t>3</t>
        </is>
      </c>
      <c r="AY73" t="inlineStr">
        <is>
          <t/>
        </is>
      </c>
      <c r="AZ73" t="inlineStr">
        <is>
          <t>data anonimizzata</t>
        </is>
      </c>
      <c r="BA73" t="inlineStr">
        <is>
          <t>3</t>
        </is>
      </c>
      <c r="BB73" t="inlineStr">
        <is>
          <t/>
        </is>
      </c>
      <c r="BC73" t="inlineStr">
        <is>
          <t>geanonimiseerde gegevens</t>
        </is>
      </c>
      <c r="BD73" t="inlineStr">
        <is>
          <t>4</t>
        </is>
      </c>
      <c r="BE73" t="inlineStr">
        <is>
          <t/>
        </is>
      </c>
      <c r="BF73" t="inlineStr">
        <is>
          <t>dane zanonimizowane</t>
        </is>
      </c>
      <c r="BG73" t="inlineStr">
        <is>
          <t>3</t>
        </is>
      </c>
      <c r="BH73" t="inlineStr">
        <is>
          <t/>
        </is>
      </c>
      <c r="BI73" t="inlineStr">
        <is>
          <t>dados anonimizados</t>
        </is>
      </c>
      <c r="BJ73" t="inlineStr">
        <is>
          <t>3</t>
        </is>
      </c>
      <c r="BK73" t="inlineStr">
        <is>
          <t/>
        </is>
      </c>
      <c r="BL73" t="inlineStr">
        <is>
          <t>date anonimizate</t>
        </is>
      </c>
      <c r="BM73" t="inlineStr">
        <is>
          <t>3</t>
        </is>
      </c>
      <c r="BN73" t="inlineStr">
        <is>
          <t/>
        </is>
      </c>
      <c r="BO73" t="inlineStr">
        <is>
          <t>anonymizované údaje</t>
        </is>
      </c>
      <c r="BP73" t="inlineStr">
        <is>
          <t>3</t>
        </is>
      </c>
      <c r="BQ73" t="inlineStr">
        <is>
          <t/>
        </is>
      </c>
      <c r="BR73" t="inlineStr">
        <is>
          <t>anonimizirani podatki</t>
        </is>
      </c>
      <c r="BS73" t="inlineStr">
        <is>
          <t>3</t>
        </is>
      </c>
      <c r="BT73" t="inlineStr">
        <is>
          <t/>
        </is>
      </c>
      <c r="BU73" t="inlineStr">
        <is>
          <t>anonymiserade uppgifter</t>
        </is>
      </c>
      <c r="BV73" t="inlineStr">
        <is>
          <t>3</t>
        </is>
      </c>
      <c r="BW73" t="inlineStr">
        <is>
          <t/>
        </is>
      </c>
      <c r="BX73" t="inlineStr">
        <is>
          <t>лични данни, които са направени ананомимни, така че субектът на данните да не може или вече не може да бъде идентифициран</t>
        </is>
      </c>
      <c r="BY73" t="inlineStr">
        <is>
          <t/>
        </is>
      </c>
      <c r="BZ73" t="inlineStr">
        <is>
          <t>personoplysninger, som er gjort anonyme på en sådan måde, at den registrerede ikke eller ikke længere kan identificeres</t>
        </is>
      </c>
      <c r="CA73" t="inlineStr">
        <is>
          <t>personenbezogene Daten, die in einer Weise anonymisiert worden sind, 
dass die betroffene Person nicht oder nicht mehr identifiziert werden 
kann</t>
        </is>
      </c>
      <c r="CB73" t="inlineStr">
        <is>
          <t/>
        </is>
      </c>
      <c r="CC73" t="inlineStr">
        <is>
          <t>personal data rendered anonymous in such a manner that the data subject is not
or no longer identifiable</t>
        </is>
      </c>
      <c r="CD73" t="inlineStr">
        <is>
          <t>Datos convertidos en anónimos de forma que el interesado no sea identificable, o deje de serlo.</t>
        </is>
      </c>
      <c r="CE73" t="inlineStr">
        <is>
          <t>isikuandmed, mis on muudetud anonüümseks sellisel viisil, et andmesubjekti ei ole võimalik tuvastada või ei ole enam võimalik tuvastada</t>
        </is>
      </c>
      <c r="CF73" t="inlineStr">
        <is>
          <t>henkilötiedot, joiden tunnistettavuus on poistettu siten, ettei rekisteröidyn tunnistaminen ole tai ei ole enää mahdollista</t>
        </is>
      </c>
      <c r="CG73" t="inlineStr">
        <is>
          <t>données ayant subi un traitement qui consiste à rendre impossible, en pratique, toute identification de la personne par quelque moyen que ce soit et de manière irréversible</t>
        </is>
      </c>
      <c r="CH73" t="inlineStr">
        <is>
          <t/>
        </is>
      </c>
      <c r="CI73" t="inlineStr">
        <is>
          <t/>
        </is>
      </c>
      <c r="CJ73" t="inlineStr">
        <is>
          <t/>
        </is>
      </c>
      <c r="CK73" t="inlineStr">
        <is>
          <t>dati
personali resi sufficientemente anonimi da impedire o da non consentire più l'identificazione
dell'interessato</t>
        </is>
      </c>
      <c r="CL73" t="inlineStr">
        <is>
          <t>asmens duomenys, kurių anonimiškumas užtikrintas taip, kad duomenų subjekto tapatybė negali arba nebegali būti nustatyta</t>
        </is>
      </c>
      <c r="CM73" t="inlineStr">
        <is>
          <t/>
        </is>
      </c>
      <c r="CN73" t="inlineStr">
        <is>
          <t>data personali li ssir anonima b'tali mod li s-suġġett tad-data ma jkunx jew ma jkunx għadu identifikabbli</t>
        </is>
      </c>
      <c r="CO73" t="inlineStr">
        <is>
          <t>persoonsgegevens die zodanig anoniem zijn gemaakt dat de betrokkene niet of niet meer identificeerbaar is</t>
        </is>
      </c>
      <c r="CP73" t="inlineStr">
        <is>
          <t>dane osobowe zanonimizowane w taki sposób, że osób, których dane dotyczą, w ogóle nie można zidentyfikować lub już nie można zidentyfikować</t>
        </is>
      </c>
      <c r="CQ73" t="inlineStr">
        <is>
          <t/>
        </is>
      </c>
      <c r="CR73" t="inlineStr">
        <is>
          <t>date cu caracter personal care sunt anonimizate astfel încât persoana vizată nu este sau nu mai este identificabilă</t>
        </is>
      </c>
      <c r="CS73" t="inlineStr">
        <is>
          <t>informácie, ktoré sa nevzťahujú na identifikovanú alebo 
identifikovateľnú fyzickú osobu, alebo údaje, ktoré sa stali 
anonymnými takým spôsobom, že dotknutá osoba nie je alebo už nie je 
identifikovateľná</t>
        </is>
      </c>
      <c r="CT73" t="inlineStr">
        <is>
          <t>osebni podatki, obdelani na tak način, da posameznik, na
 katerega se nanašajo, ni ali ni več določljiv</t>
        </is>
      </c>
      <c r="CU73" t="inlineStr">
        <is>
          <t>personuppgifter som anonymiserats på ett sådant sätt att den registrerade inte eller inte längre är identifierbar</t>
        </is>
      </c>
    </row>
    <row r="74">
      <c r="A74" s="1" t="str">
        <f>HYPERLINK("https://iate.europa.eu/entry/result/1696081/all", "1696081")</f>
        <v>1696081</v>
      </c>
      <c r="B74" t="inlineStr">
        <is>
          <t>EDUCATION AND COMMUNICATIONS</t>
        </is>
      </c>
      <c r="C74" t="inlineStr">
        <is>
          <t>EDUCATION AND COMMUNICATIONS|communications</t>
        </is>
      </c>
      <c r="D74" t="inlineStr">
        <is>
          <t>комуникация „от точка до точка“</t>
        </is>
      </c>
      <c r="E74" t="inlineStr">
        <is>
          <t>3</t>
        </is>
      </c>
      <c r="F74" t="inlineStr">
        <is>
          <t/>
        </is>
      </c>
      <c r="G74" t="inlineStr">
        <is>
          <t>komunikace peer-to-peer</t>
        </is>
      </c>
      <c r="H74" t="inlineStr">
        <is>
          <t>2</t>
        </is>
      </c>
      <c r="I74" t="inlineStr">
        <is>
          <t/>
        </is>
      </c>
      <c r="J74" t="inlineStr">
        <is>
          <t>peer-to-peer-kommunikation</t>
        </is>
      </c>
      <c r="K74" t="inlineStr">
        <is>
          <t>3</t>
        </is>
      </c>
      <c r="L74" t="inlineStr">
        <is>
          <t/>
        </is>
      </c>
      <c r="M74" t="inlineStr">
        <is>
          <t>Peer-to-Peer-Kommunikation</t>
        </is>
      </c>
      <c r="N74" t="inlineStr">
        <is>
          <t>3</t>
        </is>
      </c>
      <c r="O74" t="inlineStr">
        <is>
          <t/>
        </is>
      </c>
      <c r="P74" t="inlineStr">
        <is>
          <t>διομότιμη επικοινωνία</t>
        </is>
      </c>
      <c r="Q74" t="inlineStr">
        <is>
          <t>3</t>
        </is>
      </c>
      <c r="R74" t="inlineStr">
        <is>
          <t/>
        </is>
      </c>
      <c r="S74" t="inlineStr">
        <is>
          <t>peer-to-peer communication</t>
        </is>
      </c>
      <c r="T74" t="inlineStr">
        <is>
          <t>3</t>
        </is>
      </c>
      <c r="U74" t="inlineStr">
        <is>
          <t/>
        </is>
      </c>
      <c r="V74" t="inlineStr">
        <is>
          <t>comunicación de igual a igual|comunicación &lt;i&gt;inter pares&lt;/i&gt;|comunicación entre pares|comunicación entre entidades pares</t>
        </is>
      </c>
      <c r="W74" t="inlineStr">
        <is>
          <t>3|3|3|3</t>
        </is>
      </c>
      <c r="X74" t="inlineStr">
        <is>
          <t>|||</t>
        </is>
      </c>
      <c r="Y74" t="inlineStr">
        <is>
          <t/>
        </is>
      </c>
      <c r="Z74" t="inlineStr">
        <is>
          <t/>
        </is>
      </c>
      <c r="AA74" t="inlineStr">
        <is>
          <t/>
        </is>
      </c>
      <c r="AB74" t="inlineStr">
        <is>
          <t>vertaisverkkoviestintä|vertaisverkkopohjainen viestintä</t>
        </is>
      </c>
      <c r="AC74" t="inlineStr">
        <is>
          <t>3|2</t>
        </is>
      </c>
      <c r="AD74" t="inlineStr">
        <is>
          <t>|proposed</t>
        </is>
      </c>
      <c r="AE74" t="inlineStr">
        <is>
          <t>communication d'égal à égal|communication pair-à-pair|communication de poste à poste</t>
        </is>
      </c>
      <c r="AF74" t="inlineStr">
        <is>
          <t>2|3|2</t>
        </is>
      </c>
      <c r="AG74" t="inlineStr">
        <is>
          <t>||</t>
        </is>
      </c>
      <c r="AH74" t="inlineStr">
        <is>
          <t>cumarsáid idir piaraí</t>
        </is>
      </c>
      <c r="AI74" t="inlineStr">
        <is>
          <t>3</t>
        </is>
      </c>
      <c r="AJ74" t="inlineStr">
        <is>
          <t/>
        </is>
      </c>
      <c r="AK74" t="inlineStr">
        <is>
          <t/>
        </is>
      </c>
      <c r="AL74" t="inlineStr">
        <is>
          <t/>
        </is>
      </c>
      <c r="AM74" t="inlineStr">
        <is>
          <t/>
        </is>
      </c>
      <c r="AN74" t="inlineStr">
        <is>
          <t/>
        </is>
      </c>
      <c r="AO74" t="inlineStr">
        <is>
          <t/>
        </is>
      </c>
      <c r="AP74" t="inlineStr">
        <is>
          <t/>
        </is>
      </c>
      <c r="AQ74" t="inlineStr">
        <is>
          <t>comunicazione p2p|comunicazione peer-to-peer</t>
        </is>
      </c>
      <c r="AR74" t="inlineStr">
        <is>
          <t>3|3</t>
        </is>
      </c>
      <c r="AS74" t="inlineStr">
        <is>
          <t>|</t>
        </is>
      </c>
      <c r="AT74" t="inlineStr">
        <is>
          <t>lygiarangių ryšys|lygaus rango ryšys</t>
        </is>
      </c>
      <c r="AU74" t="inlineStr">
        <is>
          <t>3|3</t>
        </is>
      </c>
      <c r="AV74" t="inlineStr">
        <is>
          <t>|</t>
        </is>
      </c>
      <c r="AW74" t="inlineStr">
        <is>
          <t>vienādranga sakari</t>
        </is>
      </c>
      <c r="AX74" t="inlineStr">
        <is>
          <t>3</t>
        </is>
      </c>
      <c r="AY74" t="inlineStr">
        <is>
          <t/>
        </is>
      </c>
      <c r="AZ74" t="inlineStr">
        <is>
          <t>komunikazzjoni "peer to peer"|komunikazzjoni bejn il-pari</t>
        </is>
      </c>
      <c r="BA74" t="inlineStr">
        <is>
          <t>3|3</t>
        </is>
      </c>
      <c r="BB74" t="inlineStr">
        <is>
          <t>|</t>
        </is>
      </c>
      <c r="BC74" t="inlineStr">
        <is>
          <t>peer-to-peercommunicatie</t>
        </is>
      </c>
      <c r="BD74" t="inlineStr">
        <is>
          <t>4</t>
        </is>
      </c>
      <c r="BE74" t="inlineStr">
        <is>
          <t/>
        </is>
      </c>
      <c r="BF74" t="inlineStr">
        <is>
          <t>komunikacja peer-to-peer|komunikacja P2P</t>
        </is>
      </c>
      <c r="BG74" t="inlineStr">
        <is>
          <t>3|3</t>
        </is>
      </c>
      <c r="BH74" t="inlineStr">
        <is>
          <t>|</t>
        </is>
      </c>
      <c r="BI74" t="inlineStr">
        <is>
          <t>comunicação não hierárquica</t>
        </is>
      </c>
      <c r="BJ74" t="inlineStr">
        <is>
          <t>3</t>
        </is>
      </c>
      <c r="BK74" t="inlineStr">
        <is>
          <t/>
        </is>
      </c>
      <c r="BL74" t="inlineStr">
        <is>
          <t>comunicare peer-to-peer</t>
        </is>
      </c>
      <c r="BM74" t="inlineStr">
        <is>
          <t>3</t>
        </is>
      </c>
      <c r="BN74" t="inlineStr">
        <is>
          <t/>
        </is>
      </c>
      <c r="BO74" t="inlineStr">
        <is>
          <t>komunikácia peer-to-peer</t>
        </is>
      </c>
      <c r="BP74" t="inlineStr">
        <is>
          <t>3</t>
        </is>
      </c>
      <c r="BQ74" t="inlineStr">
        <is>
          <t/>
        </is>
      </c>
      <c r="BR74" t="inlineStr">
        <is>
          <t>peer-to-peer komunikacija|komunikacija vsak z vsakim</t>
        </is>
      </c>
      <c r="BS74" t="inlineStr">
        <is>
          <t>2|2</t>
        </is>
      </c>
      <c r="BT74" t="inlineStr">
        <is>
          <t>|</t>
        </is>
      </c>
      <c r="BU74" t="inlineStr">
        <is>
          <t>peer-to-peer-kommunikation</t>
        </is>
      </c>
      <c r="BV74" t="inlineStr">
        <is>
          <t>3</t>
        </is>
      </c>
      <c r="BW74" t="inlineStr">
        <is>
          <t/>
        </is>
      </c>
      <c r="BX74" t="inlineStr">
        <is>
          <t>комуникация в рамките на мрежа от равноправни възли за
комуникация, при която участниците са равноправни и липсва централна мрежова
инфраструктура (като сървъри или трайни хостове)</t>
        </is>
      </c>
      <c r="BY74" t="inlineStr">
        <is>
          <t/>
        </is>
      </c>
      <c r="BZ74" t="inlineStr">
        <is>
          <t>direkte kommunikation mellem enheder, der fungerer på samme kommunikationsniveau i et netværk, uden indgriben fra mellemliggende tjenester såsom en værtsmaskine eller en server</t>
        </is>
      </c>
      <c r="CA74" t="inlineStr">
        <is>
          <t/>
        </is>
      </c>
      <c r="CB74" t="inlineStr">
        <is>
          <t/>
        </is>
      </c>
      <c r="CC74" t="inlineStr">
        <is>
          <t>the communication directly between devices that operate on the same communications level on a network,without the intervention of any intermediary devices such as a host or server</t>
        </is>
      </c>
      <c r="CD74" t="inlineStr">
        <is>
          <t>Comunicación entre niveles iguales del estándar ISO, sin intervención de un servidor central/especializado, en la que todos los ordenadores pueden ser tanto servidores como clientes según se requiera.</t>
        </is>
      </c>
      <c r="CE74" t="inlineStr">
        <is>
          <t/>
        </is>
      </c>
      <c r="CF74" t="inlineStr">
        <is>
          <t>&lt;a href="https://fi.wikipedia.org/wiki/Vertaisverkko" target="_blank"&gt;vertaisverkkoihin&lt;time datetime="28.6.2021"&gt; (28.6.2021)&lt;/time&gt;&lt;/a&gt; perustuva, ilman välittäjiä tapahtuva viestintä</t>
        </is>
      </c>
      <c r="CG74" t="inlineStr">
        <is>
          <t>communication directement établie entre des ordinateurs, sans l'aide d'un serveur spécialisé ou de tout autre équipement d'interconnexion</t>
        </is>
      </c>
      <c r="CH74" t="inlineStr">
        <is>
          <t/>
        </is>
      </c>
      <c r="CI74" t="inlineStr">
        <is>
          <t/>
        </is>
      </c>
      <c r="CJ74" t="inlineStr">
        <is>
          <t/>
        </is>
      </c>
      <c r="CK74" t="inlineStr">
        <is>
          <t>comunicazione
in cui ciascun nodo comunica direttamente con gli altri senza la mediazione di
un server</t>
        </is>
      </c>
      <c r="CL74" t="inlineStr">
        <is>
          <t>sąveika tarp įtaisų, esančių kelių lygmenų architektūros tinkle ir veikiančių tame pačiame ryšių lygmenyje</t>
        </is>
      </c>
      <c r="CM74" t="inlineStr">
        <is>
          <t>Sadarbība starp tīkla ierīcēm, kas darbojas tīklā ar vienādranga arhitektūru. Abi sadarbības partneri ir tiesīgi seansus uzsākt, iniciēt un pabeigt.</t>
        </is>
      </c>
      <c r="CN74" t="inlineStr">
        <is>
          <t>il-komunikazzjoni diretta bejn apparati li joperaw fuq l-istess livell ta' komunikazzjoni f'network, mingħajr l-intervent tal-ebda apparat intermedjarju bħal host jew server</t>
        </is>
      </c>
      <c r="CO74" t="inlineStr">
        <is>
          <t/>
        </is>
      </c>
      <c r="CP74" t="inlineStr">
        <is>
          <t>komunikacja w sieci,
w której węzły sieci komunikują się z wybranymi partnerami na zasadzie równorzędnej</t>
        </is>
      </c>
      <c r="CQ74" t="inlineStr">
        <is>
          <t>Numa rede estruturada em camadas, interação entre dispositivos que operam no mesmo nível de comunicação.</t>
        </is>
      </c>
      <c r="CR74" t="inlineStr">
        <is>
          <t>tip de arhitectură de comunicare în care fiecare dispozitiv îşi asumă
atât rolul de client, cât şi pe cel de server – realizând atât trimiterea de
cereri, cât şi procesarea de cereri primite; prin urmare, acest model de
comunicare diferă de arhitectura de distribuţie verticală, unde fiecare server
era şi client pentru un alt server; în modelul P2P toate procesele oferă
aceleaşi servicii logice</t>
        </is>
      </c>
      <c r="CS74" t="inlineStr">
        <is>
          <t>komunikácia medzi rovnocennými uzlami, každý uzol súčasne plní funkciu klienta aj serveru</t>
        </is>
      </c>
      <c r="CT74" t="inlineStr">
        <is>
          <t/>
        </is>
      </c>
      <c r="CU74" t="inlineStr">
        <is>
          <t/>
        </is>
      </c>
    </row>
    <row r="75">
      <c r="A75" s="1" t="str">
        <f>HYPERLINK("https://iate.europa.eu/entry/result/1683551/all", "1683551")</f>
        <v>1683551</v>
      </c>
      <c r="B75" t="inlineStr">
        <is>
          <t>TRADE;FINANCE</t>
        </is>
      </c>
      <c r="C75" t="inlineStr">
        <is>
          <t>TRADE|marketing|preparation for market;FINANCE</t>
        </is>
      </c>
      <c r="D75" t="inlineStr">
        <is>
          <t/>
        </is>
      </c>
      <c r="E75" t="inlineStr">
        <is>
          <t/>
        </is>
      </c>
      <c r="F75" t="inlineStr">
        <is>
          <t/>
        </is>
      </c>
      <c r="G75" t="inlineStr">
        <is>
          <t/>
        </is>
      </c>
      <c r="H75" t="inlineStr">
        <is>
          <t/>
        </is>
      </c>
      <c r="I75" t="inlineStr">
        <is>
          <t/>
        </is>
      </c>
      <c r="J75" t="inlineStr">
        <is>
          <t>omkostninger i forbindelse med besiddelse af fysiske varer</t>
        </is>
      </c>
      <c r="K75" t="inlineStr">
        <is>
          <t>3</t>
        </is>
      </c>
      <c r="L75" t="inlineStr">
        <is>
          <t/>
        </is>
      </c>
      <c r="M75" t="inlineStr">
        <is>
          <t>Carrying-Charges|Cost-of-Carry</t>
        </is>
      </c>
      <c r="N75" t="inlineStr">
        <is>
          <t>3|3</t>
        </is>
      </c>
      <c r="O75" t="inlineStr">
        <is>
          <t>|</t>
        </is>
      </c>
      <c r="P75" t="inlineStr">
        <is>
          <t>διατήρηση αποθέματος|κόστος διατήρησης αποθέματος εμπορευμάτων</t>
        </is>
      </c>
      <c r="Q75" t="inlineStr">
        <is>
          <t>3|3</t>
        </is>
      </c>
      <c r="R75" t="inlineStr">
        <is>
          <t>|</t>
        </is>
      </c>
      <c r="S75" t="inlineStr">
        <is>
          <t>carrying charge|cost of carry|carry</t>
        </is>
      </c>
      <c r="T75" t="inlineStr">
        <is>
          <t>3|3|3</t>
        </is>
      </c>
      <c r="U75" t="inlineStr">
        <is>
          <t>||</t>
        </is>
      </c>
      <c r="V75" t="inlineStr">
        <is>
          <t>gastos de mantenimiento</t>
        </is>
      </c>
      <c r="W75" t="inlineStr">
        <is>
          <t>3</t>
        </is>
      </c>
      <c r="X75" t="inlineStr">
        <is>
          <t/>
        </is>
      </c>
      <c r="Y75" t="inlineStr">
        <is>
          <t/>
        </is>
      </c>
      <c r="Z75" t="inlineStr">
        <is>
          <t/>
        </is>
      </c>
      <c r="AA75" t="inlineStr">
        <is>
          <t/>
        </is>
      </c>
      <c r="AB75" t="inlineStr">
        <is>
          <t>varastointikustannukset</t>
        </is>
      </c>
      <c r="AC75" t="inlineStr">
        <is>
          <t>2</t>
        </is>
      </c>
      <c r="AD75" t="inlineStr">
        <is>
          <t/>
        </is>
      </c>
      <c r="AE75" t="inlineStr">
        <is>
          <t/>
        </is>
      </c>
      <c r="AF75" t="inlineStr">
        <is>
          <t/>
        </is>
      </c>
      <c r="AG75" t="inlineStr">
        <is>
          <t/>
        </is>
      </c>
      <c r="AH75" t="inlineStr">
        <is>
          <t>costas seilbhe</t>
        </is>
      </c>
      <c r="AI75" t="inlineStr">
        <is>
          <t>3</t>
        </is>
      </c>
      <c r="AJ75" t="inlineStr">
        <is>
          <t/>
        </is>
      </c>
      <c r="AK75" t="inlineStr">
        <is>
          <t/>
        </is>
      </c>
      <c r="AL75" t="inlineStr">
        <is>
          <t/>
        </is>
      </c>
      <c r="AM75" t="inlineStr">
        <is>
          <t/>
        </is>
      </c>
      <c r="AN75" t="inlineStr">
        <is>
          <t/>
        </is>
      </c>
      <c r="AO75" t="inlineStr">
        <is>
          <t/>
        </is>
      </c>
      <c r="AP75" t="inlineStr">
        <is>
          <t/>
        </is>
      </c>
      <c r="AQ75" t="inlineStr">
        <is>
          <t>costo di mantenimento</t>
        </is>
      </c>
      <c r="AR75" t="inlineStr">
        <is>
          <t>3</t>
        </is>
      </c>
      <c r="AS75" t="inlineStr">
        <is>
          <t/>
        </is>
      </c>
      <c r="AT75" t="inlineStr">
        <is>
          <t/>
        </is>
      </c>
      <c r="AU75" t="inlineStr">
        <is>
          <t/>
        </is>
      </c>
      <c r="AV75" t="inlineStr">
        <is>
          <t/>
        </is>
      </c>
      <c r="AW75" t="inlineStr">
        <is>
          <t/>
        </is>
      </c>
      <c r="AX75" t="inlineStr">
        <is>
          <t/>
        </is>
      </c>
      <c r="AY75" t="inlineStr">
        <is>
          <t/>
        </is>
      </c>
      <c r="AZ75" t="inlineStr">
        <is>
          <t/>
        </is>
      </c>
      <c r="BA75" t="inlineStr">
        <is>
          <t/>
        </is>
      </c>
      <c r="BB75" t="inlineStr">
        <is>
          <t/>
        </is>
      </c>
      <c r="BC75" t="inlineStr">
        <is>
          <t>financiëringskost</t>
        </is>
      </c>
      <c r="BD75" t="inlineStr">
        <is>
          <t>3</t>
        </is>
      </c>
      <c r="BE75" t="inlineStr">
        <is>
          <t/>
        </is>
      </c>
      <c r="BF75" t="inlineStr">
        <is>
          <t/>
        </is>
      </c>
      <c r="BG75" t="inlineStr">
        <is>
          <t/>
        </is>
      </c>
      <c r="BH75" t="inlineStr">
        <is>
          <t/>
        </is>
      </c>
      <c r="BI75" t="inlineStr">
        <is>
          <t>custo de detenção</t>
        </is>
      </c>
      <c r="BJ75" t="inlineStr">
        <is>
          <t>3</t>
        </is>
      </c>
      <c r="BK75" t="inlineStr">
        <is>
          <t/>
        </is>
      </c>
      <c r="BL75" t="inlineStr">
        <is>
          <t/>
        </is>
      </c>
      <c r="BM75" t="inlineStr">
        <is>
          <t/>
        </is>
      </c>
      <c r="BN75" t="inlineStr">
        <is>
          <t/>
        </is>
      </c>
      <c r="BO75" t="inlineStr">
        <is>
          <t/>
        </is>
      </c>
      <c r="BP75" t="inlineStr">
        <is>
          <t/>
        </is>
      </c>
      <c r="BQ75" t="inlineStr">
        <is>
          <t/>
        </is>
      </c>
      <c r="BR75" t="inlineStr">
        <is>
          <t/>
        </is>
      </c>
      <c r="BS75" t="inlineStr">
        <is>
          <t/>
        </is>
      </c>
      <c r="BT75" t="inlineStr">
        <is>
          <t/>
        </is>
      </c>
      <c r="BU75" t="inlineStr">
        <is>
          <t>ägandekostnader|innehavskostnader</t>
        </is>
      </c>
      <c r="BV75" t="inlineStr">
        <is>
          <t>3|3</t>
        </is>
      </c>
      <c r="BW75" t="inlineStr">
        <is>
          <t>|</t>
        </is>
      </c>
      <c r="BX75" t="inlineStr">
        <is>
          <t/>
        </is>
      </c>
      <c r="BY75" t="inlineStr">
        <is>
          <t/>
        </is>
      </c>
      <c r="BZ75" t="inlineStr">
        <is>
          <t/>
        </is>
      </c>
      <c r="CA75" t="inlineStr">
        <is>
          <t/>
        </is>
      </c>
      <c r="CB75" t="inlineStr">
        <is>
          <t/>
        </is>
      </c>
      <c r="CC75" t="inlineStr">
        <is>
          <t>for physical commodities such as grains and metals,the cost of storage space,insurance,and finance charges incurred by holding a physical commodity</t>
        </is>
      </c>
      <c r="CD75" t="inlineStr">
        <is>
          <t/>
        </is>
      </c>
      <c r="CE75" t="inlineStr">
        <is>
          <t/>
        </is>
      </c>
      <c r="CF75" t="inlineStr">
        <is>
          <t/>
        </is>
      </c>
      <c r="CG75" t="inlineStr">
        <is>
          <t/>
        </is>
      </c>
      <c r="CH75" t="inlineStr">
        <is>
          <t/>
        </is>
      </c>
      <c r="CI75" t="inlineStr">
        <is>
          <t/>
        </is>
      </c>
      <c r="CJ75" t="inlineStr">
        <is>
          <t/>
        </is>
      </c>
      <c r="CK75" t="inlineStr">
        <is>
          <t>costi relativi al possesso di un bene</t>
        </is>
      </c>
      <c r="CL75" t="inlineStr">
        <is>
          <t/>
        </is>
      </c>
      <c r="CM75" t="inlineStr">
        <is>
          <t/>
        </is>
      </c>
      <c r="CN75" t="inlineStr">
        <is>
          <t/>
        </is>
      </c>
      <c r="CO75" t="inlineStr">
        <is>
          <t/>
        </is>
      </c>
      <c r="CP75" t="inlineStr">
        <is>
          <t/>
        </is>
      </c>
      <c r="CQ75" t="inlineStr">
        <is>
          <t/>
        </is>
      </c>
      <c r="CR75" t="inlineStr">
        <is>
          <t/>
        </is>
      </c>
      <c r="CS75" t="inlineStr">
        <is>
          <t/>
        </is>
      </c>
      <c r="CT75" t="inlineStr">
        <is>
          <t/>
        </is>
      </c>
      <c r="CU75" t="inlineStr">
        <is>
          <t/>
        </is>
      </c>
    </row>
    <row r="76">
      <c r="A76" s="1" t="str">
        <f>HYPERLINK("https://iate.europa.eu/entry/result/1683290/all", "1683290")</f>
        <v>1683290</v>
      </c>
      <c r="B76" t="inlineStr">
        <is>
          <t>FINANCE</t>
        </is>
      </c>
      <c r="C76" t="inlineStr">
        <is>
          <t>FINANCE</t>
        </is>
      </c>
      <c r="D76" t="inlineStr">
        <is>
          <t>попечител</t>
        </is>
      </c>
      <c r="E76" t="inlineStr">
        <is>
          <t>3</t>
        </is>
      </c>
      <c r="F76" t="inlineStr">
        <is>
          <t/>
        </is>
      </c>
      <c r="G76" t="inlineStr">
        <is>
          <t/>
        </is>
      </c>
      <c r="H76" t="inlineStr">
        <is>
          <t/>
        </is>
      </c>
      <c r="I76" t="inlineStr">
        <is>
          <t/>
        </is>
      </c>
      <c r="J76" t="inlineStr">
        <is>
          <t>depotbank|forvarer</t>
        </is>
      </c>
      <c r="K76" t="inlineStr">
        <is>
          <t>3|3</t>
        </is>
      </c>
      <c r="L76" t="inlineStr">
        <is>
          <t>|</t>
        </is>
      </c>
      <c r="M76" t="inlineStr">
        <is>
          <t>Depotbank</t>
        </is>
      </c>
      <c r="N76" t="inlineStr">
        <is>
          <t>3</t>
        </is>
      </c>
      <c r="O76" t="inlineStr">
        <is>
          <t/>
        </is>
      </c>
      <c r="P76" t="inlineStr">
        <is>
          <t>θεματοφύλακας|θεματοφύλακας χρεογράφων</t>
        </is>
      </c>
      <c r="Q76" t="inlineStr">
        <is>
          <t>3|3</t>
        </is>
      </c>
      <c r="R76" t="inlineStr">
        <is>
          <t>|</t>
        </is>
      </c>
      <c r="S76" t="inlineStr">
        <is>
          <t>custodian|security custodian</t>
        </is>
      </c>
      <c r="T76" t="inlineStr">
        <is>
          <t>3|3</t>
        </is>
      </c>
      <c r="U76" t="inlineStr">
        <is>
          <t>|</t>
        </is>
      </c>
      <c r="V76" t="inlineStr">
        <is>
          <t>depositario</t>
        </is>
      </c>
      <c r="W76" t="inlineStr">
        <is>
          <t>3</t>
        </is>
      </c>
      <c r="X76" t="inlineStr">
        <is>
          <t/>
        </is>
      </c>
      <c r="Y76" t="inlineStr">
        <is>
          <t/>
        </is>
      </c>
      <c r="Z76" t="inlineStr">
        <is>
          <t/>
        </is>
      </c>
      <c r="AA76" t="inlineStr">
        <is>
          <t/>
        </is>
      </c>
      <c r="AB76" t="inlineStr">
        <is>
          <t>arvopaperien säilyttäjä</t>
        </is>
      </c>
      <c r="AC76" t="inlineStr">
        <is>
          <t>3</t>
        </is>
      </c>
      <c r="AD76" t="inlineStr">
        <is>
          <t/>
        </is>
      </c>
      <c r="AE76" t="inlineStr">
        <is>
          <t/>
        </is>
      </c>
      <c r="AF76" t="inlineStr">
        <is>
          <t/>
        </is>
      </c>
      <c r="AG76" t="inlineStr">
        <is>
          <t/>
        </is>
      </c>
      <c r="AH76" t="inlineStr">
        <is>
          <t/>
        </is>
      </c>
      <c r="AI76" t="inlineStr">
        <is>
          <t/>
        </is>
      </c>
      <c r="AJ76" t="inlineStr">
        <is>
          <t/>
        </is>
      </c>
      <c r="AK76" t="inlineStr">
        <is>
          <t/>
        </is>
      </c>
      <c r="AL76" t="inlineStr">
        <is>
          <t/>
        </is>
      </c>
      <c r="AM76" t="inlineStr">
        <is>
          <t/>
        </is>
      </c>
      <c r="AN76" t="inlineStr">
        <is>
          <t/>
        </is>
      </c>
      <c r="AO76" t="inlineStr">
        <is>
          <t/>
        </is>
      </c>
      <c r="AP76" t="inlineStr">
        <is>
          <t/>
        </is>
      </c>
      <c r="AQ76" t="inlineStr">
        <is>
          <t>banca depositaria</t>
        </is>
      </c>
      <c r="AR76" t="inlineStr">
        <is>
          <t>3</t>
        </is>
      </c>
      <c r="AS76" t="inlineStr">
        <is>
          <t/>
        </is>
      </c>
      <c r="AT76" t="inlineStr">
        <is>
          <t/>
        </is>
      </c>
      <c r="AU76" t="inlineStr">
        <is>
          <t/>
        </is>
      </c>
      <c r="AV76" t="inlineStr">
        <is>
          <t/>
        </is>
      </c>
      <c r="AW76" t="inlineStr">
        <is>
          <t/>
        </is>
      </c>
      <c r="AX76" t="inlineStr">
        <is>
          <t/>
        </is>
      </c>
      <c r="AY76" t="inlineStr">
        <is>
          <t/>
        </is>
      </c>
      <c r="AZ76" t="inlineStr">
        <is>
          <t/>
        </is>
      </c>
      <c r="BA76" t="inlineStr">
        <is>
          <t/>
        </is>
      </c>
      <c r="BB76" t="inlineStr">
        <is>
          <t/>
        </is>
      </c>
      <c r="BC76" t="inlineStr">
        <is>
          <t>beheerder|effectenbewaarbedrijf</t>
        </is>
      </c>
      <c r="BD76" t="inlineStr">
        <is>
          <t>3|4</t>
        </is>
      </c>
      <c r="BE76" t="inlineStr">
        <is>
          <t>|</t>
        </is>
      </c>
      <c r="BF76" t="inlineStr">
        <is>
          <t/>
        </is>
      </c>
      <c r="BG76" t="inlineStr">
        <is>
          <t/>
        </is>
      </c>
      <c r="BH76" t="inlineStr">
        <is>
          <t/>
        </is>
      </c>
      <c r="BI76" t="inlineStr">
        <is>
          <t>depositário</t>
        </is>
      </c>
      <c r="BJ76" t="inlineStr">
        <is>
          <t>3</t>
        </is>
      </c>
      <c r="BK76" t="inlineStr">
        <is>
          <t/>
        </is>
      </c>
      <c r="BL76" t="inlineStr">
        <is>
          <t/>
        </is>
      </c>
      <c r="BM76" t="inlineStr">
        <is>
          <t/>
        </is>
      </c>
      <c r="BN76" t="inlineStr">
        <is>
          <t/>
        </is>
      </c>
      <c r="BO76" t="inlineStr">
        <is>
          <t/>
        </is>
      </c>
      <c r="BP76" t="inlineStr">
        <is>
          <t/>
        </is>
      </c>
      <c r="BQ76" t="inlineStr">
        <is>
          <t/>
        </is>
      </c>
      <c r="BR76" t="inlineStr">
        <is>
          <t/>
        </is>
      </c>
      <c r="BS76" t="inlineStr">
        <is>
          <t/>
        </is>
      </c>
      <c r="BT76" t="inlineStr">
        <is>
          <t/>
        </is>
      </c>
      <c r="BU76" t="inlineStr">
        <is>
          <t>fondkommissionär|fondföretag</t>
        </is>
      </c>
      <c r="BV76" t="inlineStr">
        <is>
          <t>3|3</t>
        </is>
      </c>
      <c r="BW76" t="inlineStr">
        <is>
          <t>|</t>
        </is>
      </c>
      <c r="BX76" t="inlineStr">
        <is>
          <t/>
        </is>
      </c>
      <c r="BY76" t="inlineStr">
        <is>
          <t/>
        </is>
      </c>
      <c r="BZ76" t="inlineStr">
        <is>
          <t/>
        </is>
      </c>
      <c r="CA76" t="inlineStr">
        <is>
          <t/>
        </is>
      </c>
      <c r="CB76" t="inlineStr">
        <is>
          <t/>
        </is>
      </c>
      <c r="CC76" t="inlineStr">
        <is>
          <t>a bank which holds securities on behalf of investors.The tasks typically performed by a custodian include:safekeeping of securities,clearing trades and collecting principal,interest or dividend payments on held securities</t>
        </is>
      </c>
      <c r="CD76" t="inlineStr">
        <is>
          <t>institución financiera que se hace responsable de la administración y custodia de los valores de renta fija o variable, cobrando una comisión por dicha custodia y encargándose de todo lo referente a ellos: cobrar dividendos, avisar en caso de ampliaciones, etc</t>
        </is>
      </c>
      <c r="CE76" t="inlineStr">
        <is>
          <t/>
        </is>
      </c>
      <c r="CF76" t="inlineStr">
        <is>
          <t/>
        </is>
      </c>
      <c r="CG76" t="inlineStr">
        <is>
          <t/>
        </is>
      </c>
      <c r="CH76" t="inlineStr">
        <is>
          <t/>
        </is>
      </c>
      <c r="CI76" t="inlineStr">
        <is>
          <t/>
        </is>
      </c>
      <c r="CJ76" t="inlineStr">
        <is>
          <t/>
        </is>
      </c>
      <c r="CK76" t="inlineStr">
        <is>
          <t>è la Banca che garantisce la custodia del patrimonio di un fondo: essa provvede all'emissione e al riscatto delle quote e ne cura i relativi movimenti di denaro</t>
        </is>
      </c>
      <c r="CL76" t="inlineStr">
        <is>
          <t/>
        </is>
      </c>
      <c r="CM76" t="inlineStr">
        <is>
          <t/>
        </is>
      </c>
      <c r="CN76" t="inlineStr">
        <is>
          <t/>
        </is>
      </c>
      <c r="CO76" t="inlineStr">
        <is>
          <t/>
        </is>
      </c>
      <c r="CP76" t="inlineStr">
        <is>
          <t/>
        </is>
      </c>
      <c r="CQ76" t="inlineStr">
        <is>
          <t/>
        </is>
      </c>
      <c r="CR76" t="inlineStr">
        <is>
          <t/>
        </is>
      </c>
      <c r="CS76" t="inlineStr">
        <is>
          <t/>
        </is>
      </c>
      <c r="CT76" t="inlineStr">
        <is>
          <t/>
        </is>
      </c>
      <c r="CU76" t="inlineStr">
        <is>
          <t/>
        </is>
      </c>
    </row>
    <row r="77">
      <c r="A77" s="1" t="str">
        <f>HYPERLINK("https://iate.europa.eu/entry/result/874957/all", "874957")</f>
        <v>874957</v>
      </c>
      <c r="B77" t="inlineStr">
        <is>
          <t>EUROPEAN UNION;FINANCE</t>
        </is>
      </c>
      <c r="C77" t="inlineStr">
        <is>
          <t>EUROPEAN UNION;FINANCE|financial institutions and credit</t>
        </is>
      </c>
      <c r="D77" t="inlineStr">
        <is>
          <t>кредитна институция майка</t>
        </is>
      </c>
      <c r="E77" t="inlineStr">
        <is>
          <t>3</t>
        </is>
      </c>
      <c r="F77" t="inlineStr">
        <is>
          <t/>
        </is>
      </c>
      <c r="G77" t="inlineStr">
        <is>
          <t>mateřská úvěrová instituce</t>
        </is>
      </c>
      <c r="H77" t="inlineStr">
        <is>
          <t>3</t>
        </is>
      </c>
      <c r="I77" t="inlineStr">
        <is>
          <t/>
        </is>
      </c>
      <c r="J77" t="inlineStr">
        <is>
          <t>moderkreditinstitut</t>
        </is>
      </c>
      <c r="K77" t="inlineStr">
        <is>
          <t>3</t>
        </is>
      </c>
      <c r="L77" t="inlineStr">
        <is>
          <t/>
        </is>
      </c>
      <c r="M77" t="inlineStr">
        <is>
          <t>Mutterkreditinstitut</t>
        </is>
      </c>
      <c r="N77" t="inlineStr">
        <is>
          <t>3</t>
        </is>
      </c>
      <c r="O77" t="inlineStr">
        <is>
          <t/>
        </is>
      </c>
      <c r="P77" t="inlineStr">
        <is>
          <t>μητρικό πιστωτικό ίδρυμα</t>
        </is>
      </c>
      <c r="Q77" t="inlineStr">
        <is>
          <t>3</t>
        </is>
      </c>
      <c r="R77" t="inlineStr">
        <is>
          <t/>
        </is>
      </c>
      <c r="S77" t="inlineStr">
        <is>
          <t>parent credit institution</t>
        </is>
      </c>
      <c r="T77" t="inlineStr">
        <is>
          <t>3</t>
        </is>
      </c>
      <c r="U77" t="inlineStr">
        <is>
          <t/>
        </is>
      </c>
      <c r="V77" t="inlineStr">
        <is>
          <t>entidad de crédito matriz</t>
        </is>
      </c>
      <c r="W77" t="inlineStr">
        <is>
          <t>3</t>
        </is>
      </c>
      <c r="X77" t="inlineStr">
        <is>
          <t/>
        </is>
      </c>
      <c r="Y77" t="inlineStr">
        <is>
          <t>emaettevõtjana tegutsev krediidiasutus</t>
        </is>
      </c>
      <c r="Z77" t="inlineStr">
        <is>
          <t>3</t>
        </is>
      </c>
      <c r="AA77" t="inlineStr">
        <is>
          <t/>
        </is>
      </c>
      <c r="AB77" t="inlineStr">
        <is>
          <t>emoyrityksenä toimiva luottolaitos|emoluottolaitos</t>
        </is>
      </c>
      <c r="AC77" t="inlineStr">
        <is>
          <t>3|3</t>
        </is>
      </c>
      <c r="AD77" t="inlineStr">
        <is>
          <t>|</t>
        </is>
      </c>
      <c r="AE77" t="inlineStr">
        <is>
          <t>établissement de crédit mère</t>
        </is>
      </c>
      <c r="AF77" t="inlineStr">
        <is>
          <t>4</t>
        </is>
      </c>
      <c r="AG77" t="inlineStr">
        <is>
          <t/>
        </is>
      </c>
      <c r="AH77" t="inlineStr">
        <is>
          <t>máthairinstitiúid creidmheasa</t>
        </is>
      </c>
      <c r="AI77" t="inlineStr">
        <is>
          <t>3</t>
        </is>
      </c>
      <c r="AJ77" t="inlineStr">
        <is>
          <t/>
        </is>
      </c>
      <c r="AK77" t="inlineStr">
        <is>
          <t>matična kreditna institucija</t>
        </is>
      </c>
      <c r="AL77" t="inlineStr">
        <is>
          <t>3</t>
        </is>
      </c>
      <c r="AM77" t="inlineStr">
        <is>
          <t/>
        </is>
      </c>
      <c r="AN77" t="inlineStr">
        <is>
          <t>hitelintézeti anyavállalat</t>
        </is>
      </c>
      <c r="AO77" t="inlineStr">
        <is>
          <t>3</t>
        </is>
      </c>
      <c r="AP77" t="inlineStr">
        <is>
          <t/>
        </is>
      </c>
      <c r="AQ77" t="inlineStr">
        <is>
          <t>ente creditizio impresa madre</t>
        </is>
      </c>
      <c r="AR77" t="inlineStr">
        <is>
          <t>3</t>
        </is>
      </c>
      <c r="AS77" t="inlineStr">
        <is>
          <t/>
        </is>
      </c>
      <c r="AT77" t="inlineStr">
        <is>
          <t>patronuojančioji kredito įstaiga</t>
        </is>
      </c>
      <c r="AU77" t="inlineStr">
        <is>
          <t>3</t>
        </is>
      </c>
      <c r="AV77" t="inlineStr">
        <is>
          <t/>
        </is>
      </c>
      <c r="AW77" t="inlineStr">
        <is>
          <t>mātes kredītiestāde</t>
        </is>
      </c>
      <c r="AX77" t="inlineStr">
        <is>
          <t>2</t>
        </is>
      </c>
      <c r="AY77" t="inlineStr">
        <is>
          <t/>
        </is>
      </c>
      <c r="AZ77" t="inlineStr">
        <is>
          <t>istituzzjoni ta' kreditu omm</t>
        </is>
      </c>
      <c r="BA77" t="inlineStr">
        <is>
          <t>3</t>
        </is>
      </c>
      <c r="BB77" t="inlineStr">
        <is>
          <t/>
        </is>
      </c>
      <c r="BC77" t="inlineStr">
        <is>
          <t>moederkredietinstelling</t>
        </is>
      </c>
      <c r="BD77" t="inlineStr">
        <is>
          <t>3</t>
        </is>
      </c>
      <c r="BE77" t="inlineStr">
        <is>
          <t/>
        </is>
      </c>
      <c r="BF77" t="inlineStr">
        <is>
          <t>dominująca instytucja kredytowa</t>
        </is>
      </c>
      <c r="BG77" t="inlineStr">
        <is>
          <t>3</t>
        </is>
      </c>
      <c r="BH77" t="inlineStr">
        <is>
          <t/>
        </is>
      </c>
      <c r="BI77" t="inlineStr">
        <is>
          <t>instituição de crédito-mãe</t>
        </is>
      </c>
      <c r="BJ77" t="inlineStr">
        <is>
          <t>3</t>
        </is>
      </c>
      <c r="BK77" t="inlineStr">
        <is>
          <t/>
        </is>
      </c>
      <c r="BL77" t="inlineStr">
        <is>
          <t>instituție de credit mamă</t>
        </is>
      </c>
      <c r="BM77" t="inlineStr">
        <is>
          <t>3</t>
        </is>
      </c>
      <c r="BN77" t="inlineStr">
        <is>
          <t/>
        </is>
      </c>
      <c r="BO77" t="inlineStr">
        <is>
          <t>materská úverová inštitúcia</t>
        </is>
      </c>
      <c r="BP77" t="inlineStr">
        <is>
          <t>3</t>
        </is>
      </c>
      <c r="BQ77" t="inlineStr">
        <is>
          <t/>
        </is>
      </c>
      <c r="BR77" t="inlineStr">
        <is>
          <t>nadrejena kreditna institucija|matična kreditna institucija</t>
        </is>
      </c>
      <c r="BS77" t="inlineStr">
        <is>
          <t>3|2</t>
        </is>
      </c>
      <c r="BT77" t="inlineStr">
        <is>
          <t>|</t>
        </is>
      </c>
      <c r="BU77" t="inlineStr">
        <is>
          <t>moderkreditinstitut</t>
        </is>
      </c>
      <c r="BV77" t="inlineStr">
        <is>
          <t>3</t>
        </is>
      </c>
      <c r="BW77" t="inlineStr">
        <is>
          <t/>
        </is>
      </c>
      <c r="BX77" t="inlineStr">
        <is>
          <t/>
        </is>
      </c>
      <c r="BY77" t="inlineStr">
        <is>
          <t/>
        </is>
      </c>
      <c r="BZ77" t="inlineStr">
        <is>
          <t>kreditinstitut, der som datterselskab har et kreditinstitut eller et finansieringsinstitut, eller som har kapitalinteresser i et sådant institut, og som ikke selv er datterselskab af et andet kreditinstitut eller af et finansielt holdingselskab eller blandet finansielt holdingselskab</t>
        </is>
      </c>
      <c r="CA77" t="inlineStr">
        <is>
          <t>ein Kreditinstitut, das ein Kredit- oder Finanzinstitut als Tochter hat oder eine Beteiligung an einem solchen hält und selbst nicht Tochtergesellschaft eines anderen Kreditinstituts oder einer Finanzholdinggesellschaft oder gemischten Finanzholdinggesellschaft ist</t>
        </is>
      </c>
      <c r="CB77" t="inlineStr">
        <is>
          <t/>
        </is>
      </c>
      <c r="CC77" t="inlineStr">
        <is>
          <t>credit institution which has a credit institution or a financial institution as a subsidiary or which holds a participation in such an institution, and which is not itself a subsidiary of another credit institution, or of a financial holding company or mixed financial holding company</t>
        </is>
      </c>
      <c r="CD77" t="inlineStr">
        <is>
          <t>Entidad de crédito matriz que tiene como filial a una entidad de crédito o una entidad financiera, o que posee una participación en dichas entidades, y que no es a su vez filial de otra entidad de crédito autorizada en el mismo Estado miembro, o de una sociedad financiera de cartera o de una sociedad financiera mixta de cartera establecida en el mismo Estado miembro.</t>
        </is>
      </c>
      <c r="CE77" t="inlineStr">
        <is>
          <t>krediidiasutus, millel on krediidiasutusest või finantseerimisasutusest tütarettevõtja või millel on sellises asutuses osalus ja mis ise ei ole mõne teise samas liikmesriigis tegevusloa saanud krediidiasutuse või samas liikmesriigis asutatud finantsvaldusettevõtja või segafinantsvaldusettevõtja tütarettevõtja</t>
        </is>
      </c>
      <c r="CF77" t="inlineStr">
        <is>
          <t/>
        </is>
      </c>
      <c r="CG77" t="inlineStr">
        <is>
          <t>"établissement de crédit mère dans un État membre": un établissement de crédit qui a comme filiale un établissement de crédit ou un établissement financier, ou qui détient une participation dans un tel établissement, et qui n'est pas lui-même une filiale d'un autre établissement de crédit agréé dans le même État membre ou d'une compagnie financière holding constituée dans le même État membre.</t>
        </is>
      </c>
      <c r="CH77" t="inlineStr">
        <is>
          <t/>
        </is>
      </c>
      <c r="CI77" t="inlineStr">
        <is>
          <t>kreditna institucija koja ima kreditnu ili financijsku instituciju, a koja je društvo kći ili koja ima sudjelujući udio u takvoj kreditnoj ili financijskoj instituciji te koja sama nije društvo kći neke druge kreditne institucije ili financijskog holdinga ili mješovitog financijskog holdinga</t>
        </is>
      </c>
      <c r="CJ77" t="inlineStr">
        <is>
          <t/>
        </is>
      </c>
      <c r="CK77" t="inlineStr">
        <is>
          <t/>
        </is>
      </c>
      <c r="CL77" t="inlineStr">
        <is>
          <t>kredito įstaiga, turinti kontroliuojamąją įmonę – kredito įstaigą arba finansų įmonę – arba dalyvaujanti valdant šios įstaigos arba įmonės kapitalą, kuri pati nėra kitos kredito įstaigos, gavusios leidimą veiklai toje pačioje Europos Sąjungos valstybėje narėje, arba finansų kontroliuojančiosios (holdingo) bendrovės, įsisteigusios toje pačioje Europos Sąjungos valstybėje narėje, kontroliuojama įmonė</t>
        </is>
      </c>
      <c r="CM77" t="inlineStr">
        <is>
          <t/>
        </is>
      </c>
      <c r="CN77" t="inlineStr">
        <is>
          <t>istituzzjoni ta’ kreditu li jkollha istituzzjoni ta’ kreditu jew istituzzjoni finanzjarja bħala s-sussidjarja tagħha, jew li jkollha parteċipazzjoni f’tali istituzzjoni, u li hija stess ma tkunx sussidjarja ta’ istituzzjoni ta’ kreditu oħra u lanqas ta’ kumpanija holding finanzjarja jew ta' kumpanija holding finanzjarja mħallta</t>
        </is>
      </c>
      <c r="CO77" t="inlineStr">
        <is>
          <t>kredietinstelling die een kredietinstelling of een financiële instelling als dochteronderneming heeft of die een deelneming heeft in een dergelijke instelling en die zelf geen dochteronderneming is van een andere kredietinstelling of van een financiële holding of gemengde financiële holding</t>
        </is>
      </c>
      <c r="CP77" t="inlineStr">
        <is>
          <t/>
        </is>
      </c>
      <c r="CQ77" t="inlineStr">
        <is>
          <t/>
        </is>
      </c>
      <c r="CR77" t="inlineStr">
        <is>
          <t>o instituție de credit care are ca filială o instituție de credit sau o instituție financiară sau care are o participație într-o astfel de instituție și care nu este la rândul său filiala unei alte instituții de credit autorizate sau a unui holding financiar sau holding financiar mixt</t>
        </is>
      </c>
      <c r="CS77" t="inlineStr">
        <is>
          <t>úverová inštitúcia, ktorej dcérskou spoločnosťou je úverová inštitúcia alebo finančná inštitúcia alebo ktorá vlastní účasť v takejto inštitúcii a ktorá nie je dcérskou spoločnosťou inej úverovej inštitúcie, ani finančnej holdingovej spoločnosti alebo zmiešanej finančnej holdingovej spoločnosti</t>
        </is>
      </c>
      <c r="CT77" t="inlineStr">
        <is>
          <t/>
        </is>
      </c>
      <c r="CU77" t="inlineStr">
        <is>
          <t/>
        </is>
      </c>
    </row>
    <row r="78">
      <c r="A78" s="1" t="str">
        <f>HYPERLINK("https://iate.europa.eu/entry/result/881750/all", "881750")</f>
        <v>881750</v>
      </c>
      <c r="B78" t="inlineStr">
        <is>
          <t>LAW;POLITICS</t>
        </is>
      </c>
      <c r="C78" t="inlineStr">
        <is>
          <t>LAW|criminal law|law relating to prisons|prisoner;POLITICS|politics and public safety|public safety|political violence|political prisoner</t>
        </is>
      </c>
      <c r="D78" t="inlineStr">
        <is>
          <t>освобождаване</t>
        </is>
      </c>
      <c r="E78" t="inlineStr">
        <is>
          <t>3</t>
        </is>
      </c>
      <c r="F78" t="inlineStr">
        <is>
          <t/>
        </is>
      </c>
      <c r="G78" t="inlineStr">
        <is>
          <t>propuštění</t>
        </is>
      </c>
      <c r="H78" t="inlineStr">
        <is>
          <t>3</t>
        </is>
      </c>
      <c r="I78" t="inlineStr">
        <is>
          <t/>
        </is>
      </c>
      <c r="J78" t="inlineStr">
        <is>
          <t>løsladelse</t>
        </is>
      </c>
      <c r="K78" t="inlineStr">
        <is>
          <t>3</t>
        </is>
      </c>
      <c r="L78" t="inlineStr">
        <is>
          <t/>
        </is>
      </c>
      <c r="M78" t="inlineStr">
        <is>
          <t>Enthaftung|Freilassung</t>
        </is>
      </c>
      <c r="N78" t="inlineStr">
        <is>
          <t>3|3</t>
        </is>
      </c>
      <c r="O78" t="inlineStr">
        <is>
          <t>|</t>
        </is>
      </c>
      <c r="P78" t="inlineStr">
        <is>
          <t>απελευθέρωση</t>
        </is>
      </c>
      <c r="Q78" t="inlineStr">
        <is>
          <t>3</t>
        </is>
      </c>
      <c r="R78" t="inlineStr">
        <is>
          <t/>
        </is>
      </c>
      <c r="S78" t="inlineStr">
        <is>
          <t>release|release from custody</t>
        </is>
      </c>
      <c r="T78" t="inlineStr">
        <is>
          <t>3|3</t>
        </is>
      </c>
      <c r="U78" t="inlineStr">
        <is>
          <t>|</t>
        </is>
      </c>
      <c r="V78" t="inlineStr">
        <is>
          <t>excarcelación|liberación|puesta en libertad</t>
        </is>
      </c>
      <c r="W78" t="inlineStr">
        <is>
          <t>3|3|3</t>
        </is>
      </c>
      <c r="X78" t="inlineStr">
        <is>
          <t>||</t>
        </is>
      </c>
      <c r="Y78" t="inlineStr">
        <is>
          <t>vabastamine</t>
        </is>
      </c>
      <c r="Z78" t="inlineStr">
        <is>
          <t>3</t>
        </is>
      </c>
      <c r="AA78" t="inlineStr">
        <is>
          <t/>
        </is>
      </c>
      <c r="AB78" t="inlineStr">
        <is>
          <t>vapauttaminen</t>
        </is>
      </c>
      <c r="AC78" t="inlineStr">
        <is>
          <t>2</t>
        </is>
      </c>
      <c r="AD78" t="inlineStr">
        <is>
          <t/>
        </is>
      </c>
      <c r="AE78" t="inlineStr">
        <is>
          <t>élargissement|libération|mise en liberté</t>
        </is>
      </c>
      <c r="AF78" t="inlineStr">
        <is>
          <t>3|3|3</t>
        </is>
      </c>
      <c r="AG78" t="inlineStr">
        <is>
          <t>||</t>
        </is>
      </c>
      <c r="AH78" t="inlineStr">
        <is>
          <t>saoradh</t>
        </is>
      </c>
      <c r="AI78" t="inlineStr">
        <is>
          <t>3</t>
        </is>
      </c>
      <c r="AJ78" t="inlineStr">
        <is>
          <t/>
        </is>
      </c>
      <c r="AK78" t="inlineStr">
        <is>
          <t>puštanje na slobodu|puštanje iz pritvora</t>
        </is>
      </c>
      <c r="AL78" t="inlineStr">
        <is>
          <t>3|3</t>
        </is>
      </c>
      <c r="AM78" t="inlineStr">
        <is>
          <t>|</t>
        </is>
      </c>
      <c r="AN78" t="inlineStr">
        <is>
          <t>szabadon bocsátás</t>
        </is>
      </c>
      <c r="AO78" t="inlineStr">
        <is>
          <t>3</t>
        </is>
      </c>
      <c r="AP78" t="inlineStr">
        <is>
          <t/>
        </is>
      </c>
      <c r="AQ78" t="inlineStr">
        <is>
          <t>rilascio</t>
        </is>
      </c>
      <c r="AR78" t="inlineStr">
        <is>
          <t>3</t>
        </is>
      </c>
      <c r="AS78" t="inlineStr">
        <is>
          <t/>
        </is>
      </c>
      <c r="AT78" t="inlineStr">
        <is>
          <t>paleidimas iš įkalinimo įstaigos|paleidimas</t>
        </is>
      </c>
      <c r="AU78" t="inlineStr">
        <is>
          <t>3|3</t>
        </is>
      </c>
      <c r="AV78" t="inlineStr">
        <is>
          <t>|</t>
        </is>
      </c>
      <c r="AW78" t="inlineStr">
        <is>
          <t>atbrīvošana</t>
        </is>
      </c>
      <c r="AX78" t="inlineStr">
        <is>
          <t>3</t>
        </is>
      </c>
      <c r="AY78" t="inlineStr">
        <is>
          <t/>
        </is>
      </c>
      <c r="AZ78" t="inlineStr">
        <is>
          <t>ħelsien|ħelsien mill-arrest</t>
        </is>
      </c>
      <c r="BA78" t="inlineStr">
        <is>
          <t>3|3</t>
        </is>
      </c>
      <c r="BB78" t="inlineStr">
        <is>
          <t>|</t>
        </is>
      </c>
      <c r="BC78" t="inlineStr">
        <is>
          <t>vrijlating|ontslag uit detentie|vrijlaten|invrijheidstelling</t>
        </is>
      </c>
      <c r="BD78" t="inlineStr">
        <is>
          <t>3|3|3|3</t>
        </is>
      </c>
      <c r="BE78" t="inlineStr">
        <is>
          <t>|||</t>
        </is>
      </c>
      <c r="BF78" t="inlineStr">
        <is>
          <t>uwolnienie</t>
        </is>
      </c>
      <c r="BG78" t="inlineStr">
        <is>
          <t>3</t>
        </is>
      </c>
      <c r="BH78" t="inlineStr">
        <is>
          <t/>
        </is>
      </c>
      <c r="BI78" t="inlineStr">
        <is>
          <t>libertação</t>
        </is>
      </c>
      <c r="BJ78" t="inlineStr">
        <is>
          <t>3</t>
        </is>
      </c>
      <c r="BK78" t="inlineStr">
        <is>
          <t/>
        </is>
      </c>
      <c r="BL78" t="inlineStr">
        <is>
          <t>punere în libertate|eliberare</t>
        </is>
      </c>
      <c r="BM78" t="inlineStr">
        <is>
          <t>3|3</t>
        </is>
      </c>
      <c r="BN78" t="inlineStr">
        <is>
          <t>|</t>
        </is>
      </c>
      <c r="BO78" t="inlineStr">
        <is>
          <t>prepustenie|prepustenie na slobodu|prepustenie z väzby</t>
        </is>
      </c>
      <c r="BP78" t="inlineStr">
        <is>
          <t>3|3|3</t>
        </is>
      </c>
      <c r="BQ78" t="inlineStr">
        <is>
          <t>||</t>
        </is>
      </c>
      <c r="BR78" t="inlineStr">
        <is>
          <t>izpustitev iz pripora|izpustitev|izpustitev na prostost|izpustitev iz zapora</t>
        </is>
      </c>
      <c r="BS78" t="inlineStr">
        <is>
          <t>3|3|3|3</t>
        </is>
      </c>
      <c r="BT78" t="inlineStr">
        <is>
          <t>|||</t>
        </is>
      </c>
      <c r="BU78" t="inlineStr">
        <is>
          <t>frigivning</t>
        </is>
      </c>
      <c r="BV78" t="inlineStr">
        <is>
          <t>3</t>
        </is>
      </c>
      <c r="BW78" t="inlineStr">
        <is>
          <t/>
        </is>
      </c>
      <c r="BX78" t="inlineStr">
        <is>
          <t>пускане на свобода на осъден, който частично или изцяло е изтърпял наложеното му наказание</t>
        </is>
      </c>
      <c r="BY78" t="inlineStr">
        <is>
          <t/>
        </is>
      </c>
      <c r="BZ78" t="inlineStr">
        <is>
          <t>det at sætte en person på fri fod efter varetægtsfængsling eller afsoning</t>
        </is>
      </c>
      <c r="CA78" t="inlineStr">
        <is>
          <t>die Freilassung eines Gefangenen oder einer Gefangenen aus der Haft.</t>
        </is>
      </c>
      <c r="CB78" t="inlineStr">
        <is>
          <t/>
        </is>
      </c>
      <c r="CC78" t="inlineStr">
        <is>
          <t>freeing of a person formerly detained, either upon discharge when sentencing them, at the end of a prison sentence, or on parole or licence</t>
        </is>
      </c>
      <c r="CD78" t="inlineStr">
        <is>
          <t>Devolución de la libertad a un detenido, bien en espera de juicio o bien de manera condicional (antes de que se cumpla la totalidad de la condena) o definitiva.</t>
        </is>
      </c>
      <c r="CE78" t="inlineStr">
        <is>
          <t/>
        </is>
      </c>
      <c r="CF78" t="inlineStr">
        <is>
          <t>henkilön vapauttaminen vankeudesta</t>
        </is>
      </c>
      <c r="CG78" t="inlineStr">
        <is>
          <t>mise en liberté d'un condamné qui a subi tout ou partie de sa peine</t>
        </is>
      </c>
      <c r="CH78" t="inlineStr">
        <is>
          <t/>
        </is>
      </c>
      <c r="CI78" t="inlineStr">
        <is>
          <t/>
        </is>
      </c>
      <c r="CJ78" t="inlineStr">
        <is>
          <t>fogva tartott személy szabadon engedése felmentő
ítélet esetén, börtönbüntetés letöltése után vagy feltételes szabadságra
bocsátás keretei között</t>
        </is>
      </c>
      <c r="CK78" t="inlineStr">
        <is>
          <t>restituzione in libertà di persona tratta in arresto o fermata</t>
        </is>
      </c>
      <c r="CL78" t="inlineStr">
        <is>
          <t/>
        </is>
      </c>
      <c r="CM78" t="inlineStr">
        <is>
          <t>aizturētas personas atlaišana brīvībā, vai nu atbrīvojot pēc sprieduma paziņošanas, vai pēc cietumsoda izciešanas, vai pret galvojumu</t>
        </is>
      </c>
      <c r="CN78" t="inlineStr">
        <is>
          <t>il-ħelsien ta' persuna li kienet arrestata jew miżmuma</t>
        </is>
      </c>
      <c r="CO78" t="inlineStr">
        <is>
          <t>beslissing waarbij een einde wordt gemaakt aan de voorlopige hechtenis of de tenuitvoerlegging van een vrijheidsstraf, of waarbij deze laatste wordt onderbroken</t>
        </is>
      </c>
      <c r="CP78" t="inlineStr">
        <is>
          <t>uwolnienie osoby uprzednio pozbawionej wolności, albo na zasadzie uwolnienia od zarzutów przy okazji procesów, zwolnienia po zakończeniu kary pozbawienia wolności, albo w ramach zwolnienia warunkowego lub łaski</t>
        </is>
      </c>
      <c r="CQ78" t="inlineStr">
        <is>
          <t>Colocação em liberdade de uma pessoa detida, seja em regime de liberdade condicional ou de prisão domiciliária, seja de forma definitiva.</t>
        </is>
      </c>
      <c r="CR78" t="inlineStr">
        <is>
          <t>eliberare a unei persoane deținute sau arestate</t>
        </is>
      </c>
      <c r="CS78" t="inlineStr">
        <is>
          <t/>
        </is>
      </c>
      <c r="CT78" t="inlineStr">
        <is>
          <t/>
        </is>
      </c>
      <c r="CU78" t="inlineStr">
        <is>
          <t>Utsläppande i frihet av den som har avtjänat fängelsestraff.</t>
        </is>
      </c>
    </row>
    <row r="79">
      <c r="A79" s="1" t="str">
        <f>HYPERLINK("https://iate.europa.eu/entry/result/2222113/all", "2222113")</f>
        <v>2222113</v>
      </c>
      <c r="B79" t="inlineStr">
        <is>
          <t>FINANCE;LAW;INTERNATIONAL ORGANISATIONS</t>
        </is>
      </c>
      <c r="C79" t="inlineStr">
        <is>
          <t>FINANCE|financial institutions and credit;LAW|criminal law;INTERNATIONAL ORGANISATIONS</t>
        </is>
      </c>
      <c r="D79" t="inlineStr">
        <is>
          <t>борба с изпирането на пари и финансирането на тероризма</t>
        </is>
      </c>
      <c r="E79" t="inlineStr">
        <is>
          <t>3</t>
        </is>
      </c>
      <c r="F79" t="inlineStr">
        <is>
          <t/>
        </is>
      </c>
      <c r="G79" t="inlineStr">
        <is>
          <t>boj proti praní peněz a financování terorismu|AML/CFT</t>
        </is>
      </c>
      <c r="H79" t="inlineStr">
        <is>
          <t>3|3</t>
        </is>
      </c>
      <c r="I79" t="inlineStr">
        <is>
          <t>|</t>
        </is>
      </c>
      <c r="J79" t="inlineStr">
        <is>
          <t>bekæmpelse af hvidvask af penge og finansiering af terrorisme|AML/CFT|bekæmpelse af hvidvaskning af penge og af finansiering af terrorisme</t>
        </is>
      </c>
      <c r="K79" t="inlineStr">
        <is>
          <t>3|3|3</t>
        </is>
      </c>
      <c r="L79" t="inlineStr">
        <is>
          <t>preferred||</t>
        </is>
      </c>
      <c r="M79" t="inlineStr">
        <is>
          <t>Bekämpfung von Geldwäsche und Terrorismusfinanzierung|AML/CFT</t>
        </is>
      </c>
      <c r="N79" t="inlineStr">
        <is>
          <t>4|4</t>
        </is>
      </c>
      <c r="O79" t="inlineStr">
        <is>
          <t>|</t>
        </is>
      </c>
      <c r="P79" t="inlineStr">
        <is>
          <t>καταπολέμηση της νομιμοποίησης εσόδων από παράνομες δραστηριότητες και της χρηματοδότησης της τρομοκρατίας|ΚΞΧ/ΧΤ|AML/CFT</t>
        </is>
      </c>
      <c r="Q79" t="inlineStr">
        <is>
          <t>3|3|3</t>
        </is>
      </c>
      <c r="R79" t="inlineStr">
        <is>
          <t>||</t>
        </is>
      </c>
      <c r="S79" t="inlineStr">
        <is>
          <t>anti-money laundering and countering the financing of terrorism|AML/CFT|anti-money laundering and combating the financing of terrorism</t>
        </is>
      </c>
      <c r="T79" t="inlineStr">
        <is>
          <t>3|3|3</t>
        </is>
      </c>
      <c r="U79" t="inlineStr">
        <is>
          <t>||</t>
        </is>
      </c>
      <c r="V79" t="inlineStr">
        <is>
          <t>LBC/LFT|lucha contra el blanqueo de capitales y la financiación del terrorismo|ALD/LFT</t>
        </is>
      </c>
      <c r="W79" t="inlineStr">
        <is>
          <t>3|3|2</t>
        </is>
      </c>
      <c r="X79" t="inlineStr">
        <is>
          <t>||</t>
        </is>
      </c>
      <c r="Y79" t="inlineStr">
        <is>
          <t>rahapesu ja terrorismi rahastamise tõkestamine|rahapesu ja terrorismi rahastamise vastane võitlus</t>
        </is>
      </c>
      <c r="Z79" t="inlineStr">
        <is>
          <t>3|3</t>
        </is>
      </c>
      <c r="AA79" t="inlineStr">
        <is>
          <t>preferred|</t>
        </is>
      </c>
      <c r="AB79" t="inlineStr">
        <is>
          <t>rahanpesun ja terrorismin rahoituksen torjunta|rahanpesun ja terrorismin rahoituksen estäminen</t>
        </is>
      </c>
      <c r="AC79" t="inlineStr">
        <is>
          <t>3|3</t>
        </is>
      </c>
      <c r="AD79" t="inlineStr">
        <is>
          <t>|</t>
        </is>
      </c>
      <c r="AE79" t="inlineStr">
        <is>
          <t>lutte contre le blanchiment des capitaux et le financement du terrorisme|LBC/FT</t>
        </is>
      </c>
      <c r="AF79" t="inlineStr">
        <is>
          <t>3|3</t>
        </is>
      </c>
      <c r="AG79" t="inlineStr">
        <is>
          <t>|</t>
        </is>
      </c>
      <c r="AH79" t="inlineStr">
        <is>
          <t>comhrac in aghaidh sciúradh airgid agus maoiniú sceimhlitheoireachta</t>
        </is>
      </c>
      <c r="AI79" t="inlineStr">
        <is>
          <t>3</t>
        </is>
      </c>
      <c r="AJ79" t="inlineStr">
        <is>
          <t/>
        </is>
      </c>
      <c r="AK79" t="inlineStr">
        <is>
          <t>sprječavanje pranja novca i financiranja terorizma</t>
        </is>
      </c>
      <c r="AL79" t="inlineStr">
        <is>
          <t>3</t>
        </is>
      </c>
      <c r="AM79" t="inlineStr">
        <is>
          <t/>
        </is>
      </c>
      <c r="AN79" t="inlineStr">
        <is>
          <t>a pénzmosás és a terrorizmus finanszírozása elleni küzdelem|a pénzmosás és a terrorizmusfinanszírozás elleni küzdelem</t>
        </is>
      </c>
      <c r="AO79" t="inlineStr">
        <is>
          <t>4|4</t>
        </is>
      </c>
      <c r="AP79" t="inlineStr">
        <is>
          <t>|</t>
        </is>
      </c>
      <c r="AQ79" t="inlineStr">
        <is>
          <t>AML/CFT|antiriciclaggio e contrasto del finanziamento del terrorismo</t>
        </is>
      </c>
      <c r="AR79" t="inlineStr">
        <is>
          <t>3|3</t>
        </is>
      </c>
      <c r="AS79" t="inlineStr">
        <is>
          <t>|</t>
        </is>
      </c>
      <c r="AT79" t="inlineStr">
        <is>
          <t>kova su pinigų plovimu ir terorizmo finansavimu</t>
        </is>
      </c>
      <c r="AU79" t="inlineStr">
        <is>
          <t>3</t>
        </is>
      </c>
      <c r="AV79" t="inlineStr">
        <is>
          <t/>
        </is>
      </c>
      <c r="AW79" t="inlineStr">
        <is>
          <t>NILL/TFN|noziedzīgi iegūtu līdzekļu legalizācijas un terorisma finansēšanas novēršana</t>
        </is>
      </c>
      <c r="AX79" t="inlineStr">
        <is>
          <t>2|3</t>
        </is>
      </c>
      <c r="AY79" t="inlineStr">
        <is>
          <t>|</t>
        </is>
      </c>
      <c r="AZ79" t="inlineStr">
        <is>
          <t>ġlieda kontra l-ħasil tal-flus u l-finanzjament tat-terroriżmu|AML/CFT</t>
        </is>
      </c>
      <c r="BA79" t="inlineStr">
        <is>
          <t>3|3</t>
        </is>
      </c>
      <c r="BB79" t="inlineStr">
        <is>
          <t>|</t>
        </is>
      </c>
      <c r="BC79" t="inlineStr">
        <is>
          <t>AML/CFT|bestrijding van het witwassen van geld en de financiering van terrorisme</t>
        </is>
      </c>
      <c r="BD79" t="inlineStr">
        <is>
          <t>3|3</t>
        </is>
      </c>
      <c r="BE79" t="inlineStr">
        <is>
          <t>|</t>
        </is>
      </c>
      <c r="BF79" t="inlineStr">
        <is>
          <t>AML/CFT|przeciwdziałanie praniu pieniędzy i finansowaniu terroryzmu</t>
        </is>
      </c>
      <c r="BG79" t="inlineStr">
        <is>
          <t>2|3</t>
        </is>
      </c>
      <c r="BH79" t="inlineStr">
        <is>
          <t>|</t>
        </is>
      </c>
      <c r="BI79" t="inlineStr">
        <is>
          <t>combate ao branqueamento de capitais e ao financiamento do terrorismo|CBC/FT|antibranqueamento de capitais e combate ao financiamento do terrorismo|ABC/CFT</t>
        </is>
      </c>
      <c r="BJ79" t="inlineStr">
        <is>
          <t>4|3|3|3</t>
        </is>
      </c>
      <c r="BK79" t="inlineStr">
        <is>
          <t>|||</t>
        </is>
      </c>
      <c r="BL79" t="inlineStr">
        <is>
          <t>CSB/CFT|combatere a spălării banilor și a finanțării terorismului</t>
        </is>
      </c>
      <c r="BM79" t="inlineStr">
        <is>
          <t>3|3</t>
        </is>
      </c>
      <c r="BN79" t="inlineStr">
        <is>
          <t>|</t>
        </is>
      </c>
      <c r="BO79" t="inlineStr">
        <is>
          <t>AML/CFT|boj proti praniu špinavých peňazí a financovaniu terorizmu</t>
        </is>
      </c>
      <c r="BP79" t="inlineStr">
        <is>
          <t>2|3</t>
        </is>
      </c>
      <c r="BQ79" t="inlineStr">
        <is>
          <t>|</t>
        </is>
      </c>
      <c r="BR79" t="inlineStr">
        <is>
          <t>AML/CFT|preprečevanje pranja denarja in financiranja terorizma</t>
        </is>
      </c>
      <c r="BS79" t="inlineStr">
        <is>
          <t>3|3</t>
        </is>
      </c>
      <c r="BT79" t="inlineStr">
        <is>
          <t>|</t>
        </is>
      </c>
      <c r="BU79" t="inlineStr">
        <is>
          <t>bekämpning av penningtvätt och finansiering av terrorism</t>
        </is>
      </c>
      <c r="BV79" t="inlineStr">
        <is>
          <t>3</t>
        </is>
      </c>
      <c r="BW79" t="inlineStr">
        <is>
          <t/>
        </is>
      </c>
      <c r="BX79" t="inlineStr">
        <is>
          <t/>
        </is>
      </c>
      <c r="BY79" t="inlineStr">
        <is>
          <t>souhrnný název pro všechny druhy opatření pro prevenci a boj proti praní peněz a financování terorismu</t>
        </is>
      </c>
      <c r="BZ79" t="inlineStr">
        <is>
          <t>overordnet betegnelse for handlinger til bekæmpelse af hvidvask af penge og finansiering af terrorisme</t>
        </is>
      </c>
      <c r="CA79" t="inlineStr">
        <is>
          <t/>
        </is>
      </c>
      <c r="CB79" t="inlineStr">
        <is>
          <t/>
        </is>
      </c>
      <c r="CC79" t="inlineStr">
        <is>
          <t>generic reference to all types of action to prevent money laundering and combat the financing of terrorism.</t>
        </is>
      </c>
      <c r="CD79" t="inlineStr">
        <is>
          <t/>
        </is>
      </c>
      <c r="CE79" t="inlineStr">
        <is>
          <t/>
        </is>
      </c>
      <c r="CF79" t="inlineStr">
        <is>
          <t/>
        </is>
      </c>
      <c r="CG79" t="inlineStr">
        <is>
          <t/>
        </is>
      </c>
      <c r="CH79" t="inlineStr">
        <is>
          <t/>
        </is>
      </c>
      <c r="CI79" t="inlineStr">
        <is>
          <t/>
        </is>
      </c>
      <c r="CJ79" t="inlineStr">
        <is>
          <t/>
        </is>
      </c>
      <c r="CK79" t="inlineStr">
        <is>
          <t/>
        </is>
      </c>
      <c r="CL79" t="inlineStr">
        <is>
          <t/>
        </is>
      </c>
      <c r="CM79" t="inlineStr">
        <is>
          <t/>
        </is>
      </c>
      <c r="CN79" t="inlineStr">
        <is>
          <t>kull tip ta' azzjoni għal kontra l-ħasil ta' flus u l-ġlieda kontra l-iffinanzjar tat-terroriżmu</t>
        </is>
      </c>
      <c r="CO79" t="inlineStr">
        <is>
          <t>gemeenschappelijke methodologie van de FATF, het IMF en de Wereldbank, gebaseerd op de aanbevelingen van de FATF voor de bestrijding van witwassen en van financiering van terrorisme, waarmee de leden van de FATF, het IMF en de Wereldbank getoetst zullen worden op de naleving van de FATF-aanbevelingen.</t>
        </is>
      </c>
      <c r="CP79" t="inlineStr">
        <is>
          <t/>
        </is>
      </c>
      <c r="CQ79" t="inlineStr">
        <is>
          <t/>
        </is>
      </c>
      <c r="CR79" t="inlineStr">
        <is>
          <t/>
        </is>
      </c>
      <c r="CS79" t="inlineStr">
        <is>
          <t>Zahŕňa všetky druhy opatrení, ktoré sú zamerané na potieranie prania špinavých peňazí a financovania teroristickej činnosti.</t>
        </is>
      </c>
      <c r="CT79" t="inlineStr">
        <is>
          <t/>
        </is>
      </c>
      <c r="CU79" t="inlineStr">
        <is>
          <t/>
        </is>
      </c>
    </row>
    <row r="80">
      <c r="A80" s="1" t="str">
        <f>HYPERLINK("https://iate.europa.eu/entry/result/1104202/all", "1104202")</f>
        <v>1104202</v>
      </c>
      <c r="B80" t="inlineStr">
        <is>
          <t>FINANCE</t>
        </is>
      </c>
      <c r="C80" t="inlineStr">
        <is>
          <t>FINANCE</t>
        </is>
      </c>
      <c r="D80" t="inlineStr">
        <is>
          <t/>
        </is>
      </c>
      <c r="E80" t="inlineStr">
        <is>
          <t/>
        </is>
      </c>
      <c r="F80" t="inlineStr">
        <is>
          <t/>
        </is>
      </c>
      <c r="G80" t="inlineStr">
        <is>
          <t/>
        </is>
      </c>
      <c r="H80" t="inlineStr">
        <is>
          <t/>
        </is>
      </c>
      <c r="I80" t="inlineStr">
        <is>
          <t/>
        </is>
      </c>
      <c r="J80" t="inlineStr">
        <is>
          <t>indskud|indlån|indestående|deponering</t>
        </is>
      </c>
      <c r="K80" t="inlineStr">
        <is>
          <t>3|3|3|3</t>
        </is>
      </c>
      <c r="L80" t="inlineStr">
        <is>
          <t>|||</t>
        </is>
      </c>
      <c r="M80" t="inlineStr">
        <is>
          <t>Einlage</t>
        </is>
      </c>
      <c r="N80" t="inlineStr">
        <is>
          <t>3</t>
        </is>
      </c>
      <c r="O80" t="inlineStr">
        <is>
          <t/>
        </is>
      </c>
      <c r="P80" t="inlineStr">
        <is>
          <t>κατάθεση</t>
        </is>
      </c>
      <c r="Q80" t="inlineStr">
        <is>
          <t>3</t>
        </is>
      </c>
      <c r="R80" t="inlineStr">
        <is>
          <t/>
        </is>
      </c>
      <c r="S80" t="inlineStr">
        <is>
          <t>deposit</t>
        </is>
      </c>
      <c r="T80" t="inlineStr">
        <is>
          <t>3</t>
        </is>
      </c>
      <c r="U80" t="inlineStr">
        <is>
          <t/>
        </is>
      </c>
      <c r="V80" t="inlineStr">
        <is>
          <t>depósito</t>
        </is>
      </c>
      <c r="W80" t="inlineStr">
        <is>
          <t>3</t>
        </is>
      </c>
      <c r="X80" t="inlineStr">
        <is>
          <t/>
        </is>
      </c>
      <c r="Y80" t="inlineStr">
        <is>
          <t/>
        </is>
      </c>
      <c r="Z80" t="inlineStr">
        <is>
          <t/>
        </is>
      </c>
      <c r="AA80" t="inlineStr">
        <is>
          <t/>
        </is>
      </c>
      <c r="AB80" t="inlineStr">
        <is>
          <t/>
        </is>
      </c>
      <c r="AC80" t="inlineStr">
        <is>
          <t/>
        </is>
      </c>
      <c r="AD80" t="inlineStr">
        <is>
          <t/>
        </is>
      </c>
      <c r="AE80" t="inlineStr">
        <is>
          <t>dépôt</t>
        </is>
      </c>
      <c r="AF80" t="inlineStr">
        <is>
          <t>3</t>
        </is>
      </c>
      <c r="AG80" t="inlineStr">
        <is>
          <t/>
        </is>
      </c>
      <c r="AH80" t="inlineStr">
        <is>
          <t/>
        </is>
      </c>
      <c r="AI80" t="inlineStr">
        <is>
          <t/>
        </is>
      </c>
      <c r="AJ80" t="inlineStr">
        <is>
          <t/>
        </is>
      </c>
      <c r="AK80" t="inlineStr">
        <is>
          <t/>
        </is>
      </c>
      <c r="AL80" t="inlineStr">
        <is>
          <t/>
        </is>
      </c>
      <c r="AM80" t="inlineStr">
        <is>
          <t/>
        </is>
      </c>
      <c r="AN80" t="inlineStr">
        <is>
          <t>betétek</t>
        </is>
      </c>
      <c r="AO80" t="inlineStr">
        <is>
          <t>2</t>
        </is>
      </c>
      <c r="AP80" t="inlineStr">
        <is>
          <t/>
        </is>
      </c>
      <c r="AQ80" t="inlineStr">
        <is>
          <t>deposito</t>
        </is>
      </c>
      <c r="AR80" t="inlineStr">
        <is>
          <t>3</t>
        </is>
      </c>
      <c r="AS80" t="inlineStr">
        <is>
          <t/>
        </is>
      </c>
      <c r="AT80" t="inlineStr">
        <is>
          <t/>
        </is>
      </c>
      <c r="AU80" t="inlineStr">
        <is>
          <t/>
        </is>
      </c>
      <c r="AV80" t="inlineStr">
        <is>
          <t/>
        </is>
      </c>
      <c r="AW80" t="inlineStr">
        <is>
          <t>depozīts|noguldījums</t>
        </is>
      </c>
      <c r="AX80" t="inlineStr">
        <is>
          <t>2|3</t>
        </is>
      </c>
      <c r="AY80" t="inlineStr">
        <is>
          <t>|preferred</t>
        </is>
      </c>
      <c r="AZ80" t="inlineStr">
        <is>
          <t/>
        </is>
      </c>
      <c r="BA80" t="inlineStr">
        <is>
          <t/>
        </is>
      </c>
      <c r="BB80" t="inlineStr">
        <is>
          <t/>
        </is>
      </c>
      <c r="BC80" t="inlineStr">
        <is>
          <t>inlag|deposito|inleg</t>
        </is>
      </c>
      <c r="BD80" t="inlineStr">
        <is>
          <t>3|3|3</t>
        </is>
      </c>
      <c r="BE80" t="inlineStr">
        <is>
          <t>||</t>
        </is>
      </c>
      <c r="BF80" t="inlineStr">
        <is>
          <t>depozyt</t>
        </is>
      </c>
      <c r="BG80" t="inlineStr">
        <is>
          <t>3</t>
        </is>
      </c>
      <c r="BH80" t="inlineStr">
        <is>
          <t/>
        </is>
      </c>
      <c r="BI80" t="inlineStr">
        <is>
          <t>depósito</t>
        </is>
      </c>
      <c r="BJ80" t="inlineStr">
        <is>
          <t>3</t>
        </is>
      </c>
      <c r="BK80" t="inlineStr">
        <is>
          <t/>
        </is>
      </c>
      <c r="BL80" t="inlineStr">
        <is>
          <t/>
        </is>
      </c>
      <c r="BM80" t="inlineStr">
        <is>
          <t/>
        </is>
      </c>
      <c r="BN80" t="inlineStr">
        <is>
          <t/>
        </is>
      </c>
      <c r="BO80" t="inlineStr">
        <is>
          <t>vklad</t>
        </is>
      </c>
      <c r="BP80" t="inlineStr">
        <is>
          <t>3</t>
        </is>
      </c>
      <c r="BQ80" t="inlineStr">
        <is>
          <t/>
        </is>
      </c>
      <c r="BR80" t="inlineStr">
        <is>
          <t/>
        </is>
      </c>
      <c r="BS80" t="inlineStr">
        <is>
          <t/>
        </is>
      </c>
      <c r="BT80" t="inlineStr">
        <is>
          <t/>
        </is>
      </c>
      <c r="BU80" t="inlineStr">
        <is>
          <t/>
        </is>
      </c>
      <c r="BV80" t="inlineStr">
        <is>
          <t/>
        </is>
      </c>
      <c r="BW80" t="inlineStr">
        <is>
          <t/>
        </is>
      </c>
      <c r="BX80" t="inlineStr">
        <is>
          <t/>
        </is>
      </c>
      <c r="BY80" t="inlineStr">
        <is>
          <t/>
        </is>
      </c>
      <c r="BZ80" t="inlineStr">
        <is>
          <t>penge som kunder i et pengeinstitut indskyder på konto på anfordring, fast tid eller på opsigelse</t>
        </is>
      </c>
      <c r="CA80" t="inlineStr">
        <is>
          <t>Gelder, die von den Kunden eines Kreditinstituts zum Zwecke der Geldanlage oder der Mittelbereitstellung angelegt werden. Depositen können täglich fällig sein, eine feste Laufzeit oder eine feste Kündigungsfrist haben</t>
        </is>
      </c>
      <c r="CB80" t="inlineStr">
        <is>
          <t/>
        </is>
      </c>
      <c r="CC80" t="inlineStr">
        <is>
          <t>cash deposited by customers of a bank for investment or accumulation purposes.Deposits may be repayable on demand or may be for a fixed period or may have a definite period for giving notice of repayment</t>
        </is>
      </c>
      <c r="CD80" t="inlineStr">
        <is>
          <t>1) Cualquier saldo acreedor &lt;a href="/entry/result/1077955/all" id="ENTRY_TO_ENTRY_CONVERTER" target="_blank"&gt;IATE:1077955&lt;/a&gt; que proceda de fondos que se hayan mantenido en cuenta o de situaciones transitorias generadas por operaciones bancarias normales y que una entidad de crédito &lt;a href="/entry/result/792555/all" id="ENTRY_TO_ENTRY_CONVERTER" target="_blank"&gt;IATE:792555&lt;/a&gt; tenga obligación de restituir en las condiciones legales y contractuales aplicables, inclusive los depósitos a plazo fijo &lt;a href="/entry/result/1104205/all" id="ENTRY_TO_ENTRY_CONVERTER" target="_blank"&gt;IATE:1104205&lt;/a&gt; y los depósitos de ahorro &lt;a href="/entry/result/792999/all" id="ENTRY_TO_ENTRY_CONVERTER" target="_blank"&gt;IATE:792999&lt;/a&gt; .&lt;br&gt;2) Fondos que los clientes de un banco entregan a éste, con la finalidad de inversión o acumulación de fondos disponibles. Estos depósitos pueden ser a la vista, a vencimiento fijo o a un plazo predeterminado.</t>
        </is>
      </c>
      <c r="CE80" t="inlineStr">
        <is>
          <t/>
        </is>
      </c>
      <c r="CF80" t="inlineStr">
        <is>
          <t/>
        </is>
      </c>
      <c r="CG80" t="inlineStr">
        <is>
          <t>fonds que les clients d'une banque remettent à celle-ci dans un but de placement ou d'accumulation de fonds disponibles</t>
        </is>
      </c>
      <c r="CH80" t="inlineStr">
        <is>
          <t/>
        </is>
      </c>
      <c r="CI80" t="inlineStr">
        <is>
          <t/>
        </is>
      </c>
      <c r="CJ80" t="inlineStr">
        <is>
          <t/>
        </is>
      </c>
      <c r="CK80" t="inlineStr">
        <is>
          <t>fondi versati ad una banca a scopo di investimento o di costituzione di disponibilità; i prelievi possono essere eseguiti a vista, a termine fisso od a scadenza indeterminata</t>
        </is>
      </c>
      <c r="CL80" t="inlineStr">
        <is>
          <t/>
        </is>
      </c>
      <c r="CM80" t="inlineStr">
        <is>
          <t/>
        </is>
      </c>
      <c r="CN80" t="inlineStr">
        <is>
          <t/>
        </is>
      </c>
      <c r="CO80" t="inlineStr">
        <is>
          <t>gelden die clienten voor een korte of een middellange termijn ter leen gegeven hebben aan een bank. Deposito's kunnen zijn per dag opzegbaar, op vaste termijn of met een opzegtermijn</t>
        </is>
      </c>
      <c r="CP80" t="inlineStr">
        <is>
          <t>należność wynikająca z wpłat pozostawionych na rachunku lub z sytuacji przejściowych w ramach normalnych operacji bankowych, które instytucja kredytowa musi spłacić zgodnie z obowiązującymi warunkami prawnymi i umownymi</t>
        </is>
      </c>
      <c r="CQ80" t="inlineStr">
        <is>
          <t>Fundos que os clientes de um banco lhe entregam por sua própria iniciativa, a curto ou médio prazo, a título de investimento ou acumulação de fundos disponíveis.</t>
        </is>
      </c>
      <c r="CR80" t="inlineStr">
        <is>
          <t/>
        </is>
      </c>
      <c r="CS80" t="inlineStr">
        <is>
          <t/>
        </is>
      </c>
      <c r="CT80" t="inlineStr">
        <is>
          <t/>
        </is>
      </c>
      <c r="CU80" t="inlineStr">
        <is>
          <t/>
        </is>
      </c>
    </row>
    <row r="81">
      <c r="A81" s="1" t="str">
        <f>HYPERLINK("https://iate.europa.eu/entry/result/812678/all", "812678")</f>
        <v>812678</v>
      </c>
      <c r="B81" t="inlineStr">
        <is>
          <t>FINANCE;INTERNATIONAL ORGANISATIONS;LAW</t>
        </is>
      </c>
      <c r="C81" t="inlineStr">
        <is>
          <t>FINANCE|financial institutions and credit;INTERNATIONAL ORGANISATIONS|world organisations|world organisation;LAW|criminal law</t>
        </is>
      </c>
      <c r="D81" t="inlineStr">
        <is>
          <t>FATF|Специална група за финансови действия</t>
        </is>
      </c>
      <c r="E81" t="inlineStr">
        <is>
          <t>3|3</t>
        </is>
      </c>
      <c r="F81" t="inlineStr">
        <is>
          <t>|</t>
        </is>
      </c>
      <c r="G81" t="inlineStr">
        <is>
          <t>FATF|Finanční akční výbor</t>
        </is>
      </c>
      <c r="H81" t="inlineStr">
        <is>
          <t>4|4</t>
        </is>
      </c>
      <c r="I81" t="inlineStr">
        <is>
          <t>|</t>
        </is>
      </c>
      <c r="J81" t="inlineStr">
        <is>
          <t>Den Finansielle Aktionsgruppe|FATF</t>
        </is>
      </c>
      <c r="K81" t="inlineStr">
        <is>
          <t>4|4</t>
        </is>
      </c>
      <c r="L81" t="inlineStr">
        <is>
          <t>|</t>
        </is>
      </c>
      <c r="M81" t="inlineStr">
        <is>
          <t>FATF|Financial Action Task Force|Arbeitsgruppe "Bekämpfung der Geldwäsche und der Terrorismusfinanzierung"</t>
        </is>
      </c>
      <c r="N81" t="inlineStr">
        <is>
          <t>3|3|3</t>
        </is>
      </c>
      <c r="O81" t="inlineStr">
        <is>
          <t>||</t>
        </is>
      </c>
      <c r="P81" t="inlineStr">
        <is>
          <t>ομάδα χρηματοοικονομικής δράσης|FATF</t>
        </is>
      </c>
      <c r="Q81" t="inlineStr">
        <is>
          <t>4|3</t>
        </is>
      </c>
      <c r="R81" t="inlineStr">
        <is>
          <t>preferred|</t>
        </is>
      </c>
      <c r="S81" t="inlineStr">
        <is>
          <t>Financial Action Task Force|FATF</t>
        </is>
      </c>
      <c r="T81" t="inlineStr">
        <is>
          <t>3|3</t>
        </is>
      </c>
      <c r="U81" t="inlineStr">
        <is>
          <t>|</t>
        </is>
      </c>
      <c r="V81" t="inlineStr">
        <is>
          <t>Grupo de Acción Financiera Internacional|GAFI</t>
        </is>
      </c>
      <c r="W81" t="inlineStr">
        <is>
          <t>4|4</t>
        </is>
      </c>
      <c r="X81" t="inlineStr">
        <is>
          <t>|</t>
        </is>
      </c>
      <c r="Y81" t="inlineStr">
        <is>
          <t>rahapesuvastane töökond</t>
        </is>
      </c>
      <c r="Z81" t="inlineStr">
        <is>
          <t>3</t>
        </is>
      </c>
      <c r="AA81" t="inlineStr">
        <is>
          <t/>
        </is>
      </c>
      <c r="AB81" t="inlineStr">
        <is>
          <t>rahanpesun ja terrorismin rahoittamisen vastainen toimintaryhmä|FATF|rahanpesunvastainen toimintaryhmä</t>
        </is>
      </c>
      <c r="AC81" t="inlineStr">
        <is>
          <t>3|3|3</t>
        </is>
      </c>
      <c r="AD81" t="inlineStr">
        <is>
          <t>preferred||</t>
        </is>
      </c>
      <c r="AE81" t="inlineStr">
        <is>
          <t>GAFI|Groupe d'action financière</t>
        </is>
      </c>
      <c r="AF81" t="inlineStr">
        <is>
          <t>4|4</t>
        </is>
      </c>
      <c r="AG81" t="inlineStr">
        <is>
          <t>|</t>
        </is>
      </c>
      <c r="AH81" t="inlineStr">
        <is>
          <t>an Tascfhórsa um Ghníomhaíocht Airgeadais|FATF</t>
        </is>
      </c>
      <c r="AI81" t="inlineStr">
        <is>
          <t>3|3</t>
        </is>
      </c>
      <c r="AJ81" t="inlineStr">
        <is>
          <t>|</t>
        </is>
      </c>
      <c r="AK81" t="inlineStr">
        <is>
          <t>Stručna skupina za financijsko djelovanje|FATF</t>
        </is>
      </c>
      <c r="AL81" t="inlineStr">
        <is>
          <t>3|3</t>
        </is>
      </c>
      <c r="AM81" t="inlineStr">
        <is>
          <t>|</t>
        </is>
      </c>
      <c r="AN81" t="inlineStr">
        <is>
          <t>Pénzügyi Akció Munkacsoport|FATF</t>
        </is>
      </c>
      <c r="AO81" t="inlineStr">
        <is>
          <t>4|4</t>
        </is>
      </c>
      <c r="AP81" t="inlineStr">
        <is>
          <t>|</t>
        </is>
      </c>
      <c r="AQ81" t="inlineStr">
        <is>
          <t>GAFI|Task Force "Azione finanziaria"|Gruppo di azione finanziaria internazionale|GAFI</t>
        </is>
      </c>
      <c r="AR81" t="inlineStr">
        <is>
          <t>4|3|3|3</t>
        </is>
      </c>
      <c r="AS81" t="inlineStr">
        <is>
          <t>|||</t>
        </is>
      </c>
      <c r="AT81" t="inlineStr">
        <is>
          <t>Finansinių veiksmų darbo grupė|FATF</t>
        </is>
      </c>
      <c r="AU81" t="inlineStr">
        <is>
          <t>3|2</t>
        </is>
      </c>
      <c r="AV81" t="inlineStr">
        <is>
          <t>|</t>
        </is>
      </c>
      <c r="AW81" t="inlineStr">
        <is>
          <t>Finanšu darījumu darba grupa|&lt;i&gt;FATF&lt;/i&gt;</t>
        </is>
      </c>
      <c r="AX81" t="inlineStr">
        <is>
          <t>3|3</t>
        </is>
      </c>
      <c r="AY81" t="inlineStr">
        <is>
          <t>|</t>
        </is>
      </c>
      <c r="AZ81" t="inlineStr">
        <is>
          <t>Task Force ta' Azzjoni Finanzjarja|FATF</t>
        </is>
      </c>
      <c r="BA81" t="inlineStr">
        <is>
          <t>3|3</t>
        </is>
      </c>
      <c r="BB81" t="inlineStr">
        <is>
          <t>|</t>
        </is>
      </c>
      <c r="BC81" t="inlineStr">
        <is>
          <t>Financiële-actiegroep|FATF</t>
        </is>
      </c>
      <c r="BD81" t="inlineStr">
        <is>
          <t>3|3</t>
        </is>
      </c>
      <c r="BE81" t="inlineStr">
        <is>
          <t>|</t>
        </is>
      </c>
      <c r="BF81" t="inlineStr">
        <is>
          <t>FATF|Grupa Specjalna ds. Przeciwdziałania Praniu Pieniędzy</t>
        </is>
      </c>
      <c r="BG81" t="inlineStr">
        <is>
          <t>3|4</t>
        </is>
      </c>
      <c r="BH81" t="inlineStr">
        <is>
          <t>|</t>
        </is>
      </c>
      <c r="BI81" t="inlineStr">
        <is>
          <t>GAFI|Grupo de Ação Financeira</t>
        </is>
      </c>
      <c r="BJ81" t="inlineStr">
        <is>
          <t>3|3</t>
        </is>
      </c>
      <c r="BK81" t="inlineStr">
        <is>
          <t>|</t>
        </is>
      </c>
      <c r="BL81" t="inlineStr">
        <is>
          <t>FATF|Grupul de Acțiune Financiară Internațională|GAFI</t>
        </is>
      </c>
      <c r="BM81" t="inlineStr">
        <is>
          <t>3|3|3</t>
        </is>
      </c>
      <c r="BN81" t="inlineStr">
        <is>
          <t>||preferred</t>
        </is>
      </c>
      <c r="BO81" t="inlineStr">
        <is>
          <t>Finančná akčná skupina|FATF</t>
        </is>
      </c>
      <c r="BP81" t="inlineStr">
        <is>
          <t>4|4</t>
        </is>
      </c>
      <c r="BQ81" t="inlineStr">
        <is>
          <t>|</t>
        </is>
      </c>
      <c r="BR81" t="inlineStr">
        <is>
          <t>FATF|Projektna skupina za finančno ukrepanje</t>
        </is>
      </c>
      <c r="BS81" t="inlineStr">
        <is>
          <t>4|3</t>
        </is>
      </c>
      <c r="BT81" t="inlineStr">
        <is>
          <t>|</t>
        </is>
      </c>
      <c r="BU81" t="inlineStr">
        <is>
          <t>FATF|arbetsgruppen för finansiella åtgärder</t>
        </is>
      </c>
      <c r="BV81" t="inlineStr">
        <is>
          <t>3|3</t>
        </is>
      </c>
      <c r="BW81" t="inlineStr">
        <is>
          <t>|</t>
        </is>
      </c>
      <c r="BX81" t="inlineStr">
        <is>
          <t>Междуправителствен орган, създаден от министрите на страните, които членуват в него, през 1989 г., за да определя стандарти и да разработва национални и международни политики в борбата с изпирането на пари и финансирането на тероризма.</t>
        </is>
      </c>
      <c r="BY81" t="inlineStr">
        <is>
          <t>Mezivládní organizace založená zeměmi G7 v roce 1989 za účelem vytváření norem a politik v oblasti boje proti praní peněz a financování terorismu</t>
        </is>
      </c>
      <c r="BZ81" t="inlineStr">
        <is>
          <t/>
        </is>
      </c>
      <c r="CA81" t="inlineStr">
        <is>
          <t>1989 auf dem G7-Gipfel in Paris eingesetzte internationale Sachverständigengruppe, die die Methoden der Geldwäsche analysiert, Maßnahmen zu ihrer Bekämpfung entwickelt und sich auf nationaler und internationaler Ebene für die Umsetzung entsprechender Maßnahmen und die Koordinierung der einschlägigen nationalen Rechtsvorschriften einsetzt</t>
        </is>
      </c>
      <c r="CB81" t="inlineStr">
        <is>
          <t>διακυβερνητικός φορέας που ιδρύθηκε το 1989 από ομάδα 15 κρατών μελών και ενεργοποιείται για την καταπολέμηση της &lt;a href="https://iate.europa.eu/entry/result/3584007/el " target="_blank"&gt;νομιμοποίησης εσόδων από εγκληματικές δραστηριότητες&lt;/a&gt; και της χρηματοδότησης της τρομοκρατίας</t>
        </is>
      </c>
      <c r="CC81" t="inlineStr">
        <is>
          <t>inter-governmental body established in 1989 by the Ministers of its Member jurisdictions to set standards and promote effective implementation of legal, regulatory and operational measures for combating money laundering, terrorist financing and other related threats to the integrity of the international financial system</t>
        </is>
      </c>
      <c r="CD81" t="inlineStr">
        <is>
          <t>Grupo creado por el G-7 en la cumbre de París de 1989 con el fin de estudiar medidas para combatir el blanqueo de dinero; su mandato se amplió posteriormente (2001) a la lucha contra la financiación del terrorismo. Lo componen 31 países y territorios (entre ellos España) y dos organizaciones regionales.</t>
        </is>
      </c>
      <c r="CE81" t="inlineStr">
        <is>
          <t/>
        </is>
      </c>
      <c r="CF81" t="inlineStr">
        <is>
          <t>OECD:n yhteydessä toimiva rahanpesun ja terrorismin rahoituksen vastainen hallitustenvälinen asiantuntijaelin</t>
        </is>
      </c>
      <c r="CG81" t="inlineStr">
        <is>
          <t>organisme intergouvernemental dont le but est de développer et de promouvoir des politiques nationales et internationales de lutte contre le blanchiment de capitaux, le financement du terrorisme et autres menaces liées pour l’intégrité du système financier international</t>
        </is>
      </c>
      <c r="CH81" t="inlineStr">
        <is>
          <t/>
        </is>
      </c>
      <c r="CI81" t="inlineStr">
        <is>
          <t/>
        </is>
      </c>
      <c r="CJ81" t="inlineStr">
        <is>
          <t>1989-ben létrehozott kormányközi, "politikai akaratképző" szervezet, melynek célja a pénzmosás és a terrorizmus finanszírozása elleni küzdelmet célzó nemzeti és nemzetközi politikák kialakítása és előmozdítása</t>
        </is>
      </c>
      <c r="CK81" t="inlineStr">
        <is>
          <t>Costituito nel 1989 in ambito Ocse, per iniziativa del G7 per contrastare la criminalità finanziaria internazionale.</t>
        </is>
      </c>
      <c r="CL81" t="inlineStr">
        <is>
          <t/>
        </is>
      </c>
      <c r="CM81" t="inlineStr">
        <is>
          <t>starptautiska valdību deleģētu ekspertu sadarbības struktūra, lai valstu un starptautiskā līmenī sekmētu politiku, ar ko apkaro nelikumīgi iegūtu līdzekļu legalizēšanu un terorisma finansēšanu</t>
        </is>
      </c>
      <c r="CN81" t="inlineStr">
        <is>
          <t>korp intergovernattiv li twaqqaf fl-1989 mill-Ministeri tal-ġurisdizzjonijiet imsieħba fih biex jistabbilixxi standards u biex jippromwovi l-implimentazzjoni effettiva ta' miżuri ġuridiċi, regolatorji u operazzjonali għall-ġlieda kontra l-ħasil tal-flus, l-iffinanzjar tat-terroriżmu u theddidiet oħrajn relatati mal-integrità tas-sistema finanzjarja internazzjonali</t>
        </is>
      </c>
      <c r="CO81" t="inlineStr">
        <is>
          <t>De FATF bestaat uit de deelnemers aan de economische top van Parijs van juli '89 (VS, Japan, BRD, Frankrijk, UK, Italië, Canada en de Commissie) plus 8 later toegevoegde landen (Zweden, Nederland, België, Luxemburg, Zwitserland, Oostenrijk, Spanje en Australië) en heeft tot taak "de reeds bestaande samenwerking ter bestrijding van het witwassen van geld via het bankwezen en financiële instellingen te evalueren en aanvullende preventieve maatregelen te bestuderen, waaronder de aanpassing van de wetgeving en regelgeving, ten einde de multilaterale rechtshulp te verbeteren" (vertaling NL ministerie van Financiën); zie voor haar mandaat blz. 20 van bovengenoemd document (EN) of blz. 140 van het Bulletin van de Commissie, nr. 7/8 van 1989 (FR en NL).</t>
        </is>
      </c>
      <c r="CP81" t="inlineStr">
        <is>
          <t>organ międzyrządowy, utworzony w 1989 r. przez grupę G-7 (Wielka Brytania, Francja, Niemcy, Włochy, Japonia, Stany Zjednoczone i Kanada), wyznaczający standardy oraz opracowujący i promujący działania służące zwalczaniu prania brudnych pieniędzy i finansowania terroryzmu. Organ ten liczy obecnie 36 członków: 34 państwa oraz 2 organizacje regionalne, a także 30 obserwatorów: 8 organów regionalnych o charakterze zbliżonym do FATF oraz ponad 22 organizacje i organy międzynarodowe</t>
        </is>
      </c>
      <c r="CQ81" t="inlineStr">
        <is>
          <t>Organismo intergovernamental criado na Cimeira do G7 de Paris, em Julho de 1989, com o objetivo de desenvolver e promover políticas nacionais e internacionais de combate ao branqueamento de capitais, missão alargada em 2001 à luta contra o financiamento do terrorismo.</t>
        </is>
      </c>
      <c r="CR81" t="inlineStr">
        <is>
          <t>organism interguvernamental care a fost înființat la Summit-ul G7 de la Paris, din 1989, și care stabilește standarde internaționale și dezvoltă și promovează politici de combatere a spălării banilor și a finanțării terorismului</t>
        </is>
      </c>
      <c r="CS81" t="inlineStr">
        <is>
          <t>medzinárodná autorita vytvorená skupinou G-7 na preverovanie opatrení v boji proti praniu špinavých peňazí a proti financovaniu terorizmu</t>
        </is>
      </c>
      <c r="CT81" t="inlineStr">
        <is>
          <t>Medvladni organ, katerega naloga je razvijanje in spodbujanje nacionalnih in mednarodnih politik preprečevanja pranja denarja in financiranja terorizma.</t>
        </is>
      </c>
      <c r="CU81" t="inlineStr">
        <is>
          <t>Mellanstatligt organ som bekämpar penningtvätt och finansiering av terrorism genom att fastställa standarder och utfärda rekommendationer.</t>
        </is>
      </c>
    </row>
    <row r="82">
      <c r="A82" s="1" t="str">
        <f>HYPERLINK("https://iate.europa.eu/entry/result/767293/all", "767293")</f>
        <v>767293</v>
      </c>
      <c r="B82" t="inlineStr">
        <is>
          <t>FINANCE;BUSINESS AND COMPETITION</t>
        </is>
      </c>
      <c r="C82" t="inlineStr">
        <is>
          <t>FINANCE|financial institutions and credit;BUSINESS AND COMPETITION|business organisation</t>
        </is>
      </c>
      <c r="D82" t="inlineStr">
        <is>
          <t/>
        </is>
      </c>
      <c r="E82" t="inlineStr">
        <is>
          <t/>
        </is>
      </c>
      <c r="F82" t="inlineStr">
        <is>
          <t/>
        </is>
      </c>
      <c r="G82" t="inlineStr">
        <is>
          <t/>
        </is>
      </c>
      <c r="H82" t="inlineStr">
        <is>
          <t/>
        </is>
      </c>
      <c r="I82" t="inlineStr">
        <is>
          <t/>
        </is>
      </c>
      <c r="J82" t="inlineStr">
        <is>
          <t>forretningssted</t>
        </is>
      </c>
      <c r="K82" t="inlineStr">
        <is>
          <t>4</t>
        </is>
      </c>
      <c r="L82" t="inlineStr">
        <is>
          <t/>
        </is>
      </c>
      <c r="M82" t="inlineStr">
        <is>
          <t>Niederlassung</t>
        </is>
      </c>
      <c r="N82" t="inlineStr">
        <is>
          <t>1</t>
        </is>
      </c>
      <c r="O82" t="inlineStr">
        <is>
          <t/>
        </is>
      </c>
      <c r="P82" t="inlineStr">
        <is>
          <t>εγκατάσταση|επαγγελματική εγκατάσταση</t>
        </is>
      </c>
      <c r="Q82" t="inlineStr">
        <is>
          <t>2|3</t>
        </is>
      </c>
      <c r="R82" t="inlineStr">
        <is>
          <t>|</t>
        </is>
      </c>
      <c r="S82" t="inlineStr">
        <is>
          <t>establishment</t>
        </is>
      </c>
      <c r="T82" t="inlineStr">
        <is>
          <t>3</t>
        </is>
      </c>
      <c r="U82" t="inlineStr">
        <is>
          <t/>
        </is>
      </c>
      <c r="V82" t="inlineStr">
        <is>
          <t>establecimiento</t>
        </is>
      </c>
      <c r="W82" t="inlineStr">
        <is>
          <t>3</t>
        </is>
      </c>
      <c r="X82" t="inlineStr">
        <is>
          <t/>
        </is>
      </c>
      <c r="Y82" t="inlineStr">
        <is>
          <t/>
        </is>
      </c>
      <c r="Z82" t="inlineStr">
        <is>
          <t/>
        </is>
      </c>
      <c r="AA82" t="inlineStr">
        <is>
          <t/>
        </is>
      </c>
      <c r="AB82" t="inlineStr">
        <is>
          <t>toimipaikka|asettautuminen</t>
        </is>
      </c>
      <c r="AC82" t="inlineStr">
        <is>
          <t>2|2</t>
        </is>
      </c>
      <c r="AD82" t="inlineStr">
        <is>
          <t>|</t>
        </is>
      </c>
      <c r="AE82" t="inlineStr">
        <is>
          <t>établissement</t>
        </is>
      </c>
      <c r="AF82" t="inlineStr">
        <is>
          <t>3</t>
        </is>
      </c>
      <c r="AG82" t="inlineStr">
        <is>
          <t/>
        </is>
      </c>
      <c r="AH82" t="inlineStr">
        <is>
          <t/>
        </is>
      </c>
      <c r="AI82" t="inlineStr">
        <is>
          <t/>
        </is>
      </c>
      <c r="AJ82" t="inlineStr">
        <is>
          <t/>
        </is>
      </c>
      <c r="AK82" t="inlineStr">
        <is>
          <t/>
        </is>
      </c>
      <c r="AL82" t="inlineStr">
        <is>
          <t/>
        </is>
      </c>
      <c r="AM82" t="inlineStr">
        <is>
          <t/>
        </is>
      </c>
      <c r="AN82" t="inlineStr">
        <is>
          <t>telephely</t>
        </is>
      </c>
      <c r="AO82" t="inlineStr">
        <is>
          <t>2</t>
        </is>
      </c>
      <c r="AP82" t="inlineStr">
        <is>
          <t/>
        </is>
      </c>
      <c r="AQ82" t="inlineStr">
        <is>
          <t>stabilimento|insediamento|dipendenza, sede secondaria</t>
        </is>
      </c>
      <c r="AR82" t="inlineStr">
        <is>
          <t>2|2|1</t>
        </is>
      </c>
      <c r="AS82" t="inlineStr">
        <is>
          <t>||</t>
        </is>
      </c>
      <c r="AT82" t="inlineStr">
        <is>
          <t/>
        </is>
      </c>
      <c r="AU82" t="inlineStr">
        <is>
          <t/>
        </is>
      </c>
      <c r="AV82" t="inlineStr">
        <is>
          <t/>
        </is>
      </c>
      <c r="AW82" t="inlineStr">
        <is>
          <t/>
        </is>
      </c>
      <c r="AX82" t="inlineStr">
        <is>
          <t/>
        </is>
      </c>
      <c r="AY82" t="inlineStr">
        <is>
          <t/>
        </is>
      </c>
      <c r="AZ82" t="inlineStr">
        <is>
          <t/>
        </is>
      </c>
      <c r="BA82" t="inlineStr">
        <is>
          <t/>
        </is>
      </c>
      <c r="BB82" t="inlineStr">
        <is>
          <t/>
        </is>
      </c>
      <c r="BC82" t="inlineStr">
        <is>
          <t>vestiging</t>
        </is>
      </c>
      <c r="BD82" t="inlineStr">
        <is>
          <t>3</t>
        </is>
      </c>
      <c r="BE82" t="inlineStr">
        <is>
          <t/>
        </is>
      </c>
      <c r="BF82" t="inlineStr">
        <is>
          <t>zakład|prowadzenie przedsiębiorstwa</t>
        </is>
      </c>
      <c r="BG82" t="inlineStr">
        <is>
          <t>2|3</t>
        </is>
      </c>
      <c r="BH82" t="inlineStr">
        <is>
          <t>|</t>
        </is>
      </c>
      <c r="BI82" t="inlineStr">
        <is>
          <t>estabelecimento</t>
        </is>
      </c>
      <c r="BJ82" t="inlineStr">
        <is>
          <t>2</t>
        </is>
      </c>
      <c r="BK82" t="inlineStr">
        <is>
          <t/>
        </is>
      </c>
      <c r="BL82" t="inlineStr">
        <is>
          <t/>
        </is>
      </c>
      <c r="BM82" t="inlineStr">
        <is>
          <t/>
        </is>
      </c>
      <c r="BN82" t="inlineStr">
        <is>
          <t/>
        </is>
      </c>
      <c r="BO82" t="inlineStr">
        <is>
          <t/>
        </is>
      </c>
      <c r="BP82" t="inlineStr">
        <is>
          <t/>
        </is>
      </c>
      <c r="BQ82" t="inlineStr">
        <is>
          <t/>
        </is>
      </c>
      <c r="BR82" t="inlineStr">
        <is>
          <t/>
        </is>
      </c>
      <c r="BS82" t="inlineStr">
        <is>
          <t/>
        </is>
      </c>
      <c r="BT82" t="inlineStr">
        <is>
          <t/>
        </is>
      </c>
      <c r="BU82" t="inlineStr">
        <is>
          <t>driftsställe</t>
        </is>
      </c>
      <c r="BV82" t="inlineStr">
        <is>
          <t>3</t>
        </is>
      </c>
      <c r="BW82" t="inlineStr">
        <is>
          <t/>
        </is>
      </c>
      <c r="BX82" t="inlineStr">
        <is>
          <t/>
        </is>
      </c>
      <c r="BY82" t="inlineStr">
        <is>
          <t/>
        </is>
      </c>
      <c r="BZ82" t="inlineStr">
        <is>
          <t>Udtrykket dækker begreberne: datterselskab, filial og agentur. Anvendes også i forbindelse med konkurs.</t>
        </is>
      </c>
      <c r="CA82" t="inlineStr">
        <is>
          <t/>
        </is>
      </c>
      <c r="CB82" t="inlineStr">
        <is>
          <t>Ως "εγκατάσταση", νοείται ο τόπος όπου ο οφειλέτης ασκεί οιαδήποτε μη προσωρινή οικονομική δραστηριότητα, στην οποία χρησιμοποιεί τον ανθρώπινο παράγοντα αλλά και περιουσιακά στοιχεία.</t>
        </is>
      </c>
      <c r="CC82" t="inlineStr">
        <is>
          <t/>
        </is>
      </c>
      <c r="CD82" t="inlineStr">
        <is>
          <t/>
        </is>
      </c>
      <c r="CE82" t="inlineStr">
        <is>
          <t/>
        </is>
      </c>
      <c r="CF82" t="inlineStr">
        <is>
          <t/>
        </is>
      </c>
      <c r="CG82" t="inlineStr">
        <is>
          <t>"tout lieu d'opérations où le débiteur exerce de façon non transitoire une activité économique avec des moyens humains et des biens."</t>
        </is>
      </c>
      <c r="CH82" t="inlineStr">
        <is>
          <t/>
        </is>
      </c>
      <c r="CI82" t="inlineStr">
        <is>
          <t/>
        </is>
      </c>
      <c r="CJ82" t="inlineStr">
        <is>
          <t/>
        </is>
      </c>
      <c r="CK82" t="inlineStr">
        <is>
          <t/>
        </is>
      </c>
      <c r="CL82" t="inlineStr">
        <is>
          <t/>
        </is>
      </c>
      <c r="CM82" t="inlineStr">
        <is>
          <t/>
        </is>
      </c>
      <c r="CN82" t="inlineStr">
        <is>
          <t/>
        </is>
      </c>
      <c r="CO82" t="inlineStr">
        <is>
          <t/>
        </is>
      </c>
      <c r="CP82" t="inlineStr">
        <is>
          <t>rzeczywiste prowadzenie działalności gospodarczej przez czas nieokreślony, przy wykorzystaniu stałej infrastruktury, poprzez którą działalność polegająca na świadczeniu usług jest rzeczywiście prowadzona</t>
        </is>
      </c>
      <c r="CQ82" t="inlineStr">
        <is>
          <t/>
        </is>
      </c>
      <c r="CR82" t="inlineStr">
        <is>
          <t/>
        </is>
      </c>
      <c r="CS82" t="inlineStr">
        <is>
          <t/>
        </is>
      </c>
      <c r="CT82" t="inlineStr">
        <is>
          <t/>
        </is>
      </c>
      <c r="CU82" t="inlineStr">
        <is>
          <t/>
        </is>
      </c>
    </row>
    <row r="83">
      <c r="A83" s="1" t="str">
        <f>HYPERLINK("https://iate.europa.eu/entry/result/2242323/all", "2242323")</f>
        <v>2242323</v>
      </c>
      <c r="B83" t="inlineStr">
        <is>
          <t>FINANCE</t>
        </is>
      </c>
      <c r="C83" t="inlineStr">
        <is>
          <t>FINANCE|financial institutions and credit;FINANCE|free movement of capital|financial market</t>
        </is>
      </c>
      <c r="D83" t="inlineStr">
        <is>
          <t>изпълнение на нареждания от името на клиенти</t>
        </is>
      </c>
      <c r="E83" t="inlineStr">
        <is>
          <t>3</t>
        </is>
      </c>
      <c r="F83" t="inlineStr">
        <is>
          <t/>
        </is>
      </c>
      <c r="G83" t="inlineStr">
        <is>
          <t>provádění pokynů|provedení pokynů</t>
        </is>
      </c>
      <c r="H83" t="inlineStr">
        <is>
          <t>3|3</t>
        </is>
      </c>
      <c r="I83" t="inlineStr">
        <is>
          <t>|</t>
        </is>
      </c>
      <c r="J83" t="inlineStr">
        <is>
          <t>udførelse af ordrer</t>
        </is>
      </c>
      <c r="K83" t="inlineStr">
        <is>
          <t>3</t>
        </is>
      </c>
      <c r="L83" t="inlineStr">
        <is>
          <t/>
        </is>
      </c>
      <c r="M83" t="inlineStr">
        <is>
          <t>Ausführung von Aufträgen</t>
        </is>
      </c>
      <c r="N83" t="inlineStr">
        <is>
          <t>3</t>
        </is>
      </c>
      <c r="O83" t="inlineStr">
        <is>
          <t/>
        </is>
      </c>
      <c r="P83" t="inlineStr">
        <is>
          <t>εκτέλεση εντολών</t>
        </is>
      </c>
      <c r="Q83" t="inlineStr">
        <is>
          <t>3</t>
        </is>
      </c>
      <c r="R83" t="inlineStr">
        <is>
          <t/>
        </is>
      </c>
      <c r="S83" t="inlineStr">
        <is>
          <t>execution of orders</t>
        </is>
      </c>
      <c r="T83" t="inlineStr">
        <is>
          <t>3</t>
        </is>
      </c>
      <c r="U83" t="inlineStr">
        <is>
          <t/>
        </is>
      </c>
      <c r="V83" t="inlineStr">
        <is>
          <t>ejecución de órdenes</t>
        </is>
      </c>
      <c r="W83" t="inlineStr">
        <is>
          <t>3</t>
        </is>
      </c>
      <c r="X83" t="inlineStr">
        <is>
          <t/>
        </is>
      </c>
      <c r="Y83" t="inlineStr">
        <is>
          <t>korralduste täitmine</t>
        </is>
      </c>
      <c r="Z83" t="inlineStr">
        <is>
          <t>3</t>
        </is>
      </c>
      <c r="AA83" t="inlineStr">
        <is>
          <t/>
        </is>
      </c>
      <c r="AB83" t="inlineStr">
        <is>
          <t>toimeksiantojen toteuttaminen</t>
        </is>
      </c>
      <c r="AC83" t="inlineStr">
        <is>
          <t>3</t>
        </is>
      </c>
      <c r="AD83" t="inlineStr">
        <is>
          <t/>
        </is>
      </c>
      <c r="AE83" t="inlineStr">
        <is>
          <t>exécution d’ordres pour le compte de clients|exécution d’ordres pour le compte de tiers|exécution d’ordres</t>
        </is>
      </c>
      <c r="AF83" t="inlineStr">
        <is>
          <t>3|3|3</t>
        </is>
      </c>
      <c r="AG83" t="inlineStr">
        <is>
          <t>||</t>
        </is>
      </c>
      <c r="AH83" t="inlineStr">
        <is>
          <t>ordú a fhorghníomhú</t>
        </is>
      </c>
      <c r="AI83" t="inlineStr">
        <is>
          <t>3</t>
        </is>
      </c>
      <c r="AJ83" t="inlineStr">
        <is>
          <t/>
        </is>
      </c>
      <c r="AK83" t="inlineStr">
        <is>
          <t>izvršavanje naloga</t>
        </is>
      </c>
      <c r="AL83" t="inlineStr">
        <is>
          <t>3</t>
        </is>
      </c>
      <c r="AM83" t="inlineStr">
        <is>
          <t/>
        </is>
      </c>
      <c r="AN83" t="inlineStr">
        <is>
          <t>megbízások végrehajtása</t>
        </is>
      </c>
      <c r="AO83" t="inlineStr">
        <is>
          <t>4</t>
        </is>
      </c>
      <c r="AP83" t="inlineStr">
        <is>
          <t/>
        </is>
      </c>
      <c r="AQ83" t="inlineStr">
        <is>
          <t>esecuzione degli ordini|esecuzione di ordini</t>
        </is>
      </c>
      <c r="AR83" t="inlineStr">
        <is>
          <t>3|3</t>
        </is>
      </c>
      <c r="AS83" t="inlineStr">
        <is>
          <t>|</t>
        </is>
      </c>
      <c r="AT83" t="inlineStr">
        <is>
          <t>pavedimų vykdymas</t>
        </is>
      </c>
      <c r="AU83" t="inlineStr">
        <is>
          <t>3</t>
        </is>
      </c>
      <c r="AV83" t="inlineStr">
        <is>
          <t/>
        </is>
      </c>
      <c r="AW83" t="inlineStr">
        <is>
          <t>rīkojumu izpilde</t>
        </is>
      </c>
      <c r="AX83" t="inlineStr">
        <is>
          <t>3</t>
        </is>
      </c>
      <c r="AY83" t="inlineStr">
        <is>
          <t/>
        </is>
      </c>
      <c r="AZ83" t="inlineStr">
        <is>
          <t>eżekuzzjoni tal-ordnijiet</t>
        </is>
      </c>
      <c r="BA83" t="inlineStr">
        <is>
          <t>3</t>
        </is>
      </c>
      <c r="BB83" t="inlineStr">
        <is>
          <t/>
        </is>
      </c>
      <c r="BC83" t="inlineStr">
        <is>
          <t>uitvoering van orders</t>
        </is>
      </c>
      <c r="BD83" t="inlineStr">
        <is>
          <t>3</t>
        </is>
      </c>
      <c r="BE83" t="inlineStr">
        <is>
          <t/>
        </is>
      </c>
      <c r="BF83" t="inlineStr">
        <is>
          <t>wykonywanie zleceń</t>
        </is>
      </c>
      <c r="BG83" t="inlineStr">
        <is>
          <t>3</t>
        </is>
      </c>
      <c r="BH83" t="inlineStr">
        <is>
          <t/>
        </is>
      </c>
      <c r="BI83" t="inlineStr">
        <is>
          <t>execução de ordens</t>
        </is>
      </c>
      <c r="BJ83" t="inlineStr">
        <is>
          <t>3</t>
        </is>
      </c>
      <c r="BK83" t="inlineStr">
        <is>
          <t/>
        </is>
      </c>
      <c r="BL83" t="inlineStr">
        <is>
          <t>executare a ordinelor</t>
        </is>
      </c>
      <c r="BM83" t="inlineStr">
        <is>
          <t>3</t>
        </is>
      </c>
      <c r="BN83" t="inlineStr">
        <is>
          <t/>
        </is>
      </c>
      <c r="BO83" t="inlineStr">
        <is>
          <t>vykonávanie pokynov</t>
        </is>
      </c>
      <c r="BP83" t="inlineStr">
        <is>
          <t>3</t>
        </is>
      </c>
      <c r="BQ83" t="inlineStr">
        <is>
          <t/>
        </is>
      </c>
      <c r="BR83" t="inlineStr">
        <is>
          <t>izvrševanje naročil</t>
        </is>
      </c>
      <c r="BS83" t="inlineStr">
        <is>
          <t>3</t>
        </is>
      </c>
      <c r="BT83" t="inlineStr">
        <is>
          <t/>
        </is>
      </c>
      <c r="BU83" t="inlineStr">
        <is>
          <t>utförande av order</t>
        </is>
      </c>
      <c r="BV83" t="inlineStr">
        <is>
          <t>3</t>
        </is>
      </c>
      <c r="BW83" t="inlineStr">
        <is>
          <t/>
        </is>
      </c>
      <c r="BX83" t="inlineStr">
        <is>
          <t>действия за сключване на споразумения за покупка или продажба на един или повече финансови инструменти от името на клиенти и включва сключването на споразумения за продажба на финансови инструменти, емитирани от инвестиционен посредник или кредитна институция в момента на емитирането им</t>
        </is>
      </c>
      <c r="BY83" t="inlineStr">
        <is>
          <t/>
        </is>
      </c>
      <c r="BZ83" t="inlineStr">
        <is>
          <t>indgåelse af aftaler om køb eller salg på kunders vegne</t>
        </is>
      </c>
      <c r="CA83" t="inlineStr">
        <is>
          <t>Tätigkeit zum Abschluss von Vereinbarungen, ein oder mehrere Finanzinstrumente im Namen von Kunden zu kaufen oder zu verkaufen, und umfasst den Abschluss von Vereinbarungen über den Verkauf von Finanzinstrumenten, die von einer Wertpapierfirma oder einem Kreditinstitut zum Zeitpunkt ihrer Emission ausgegeben werden</t>
        </is>
      </c>
      <c r="CB83" t="inlineStr">
        <is>
          <t>διενέργεια συναλλαγών αγοράς και πώλησης για λογαριασμό πελατών με βάση τις οδηγίες τους</t>
        </is>
      </c>
      <c r="CC83" t="inlineStr">
        <is>
          <t>conducting buy and sell transactions on behalf of clients according to their instructions</t>
        </is>
      </c>
      <c r="CD83" t="inlineStr">
        <is>
          <t>Celebración de acuerdos, por cuenta de terceros, para la compra o venta de uno o más instrumentos financieros o para la suscripción de activos.</t>
        </is>
      </c>
      <c r="CE83" t="inlineStr">
        <is>
          <t>finantsinstrumentide omandamiseks või võõrandamiseks vajalike toimingute tegemine kliendi nimel</t>
        </is>
      </c>
      <c r="CF83" t="inlineStr">
        <is>
          <t>toimiminen sopimusten tekemiseksi yhden tai useamman rahoitusvälineen ostosta tai myynnistä</t>
        </is>
      </c>
      <c r="CG83" t="inlineStr">
        <is>
          <t>conclusion d’accords d'achat ou de vente portant sur un ou plusieurs instruments financiers par un prestataire de services d'investissement pour le compte d’un tiers</t>
        </is>
      </c>
      <c r="CH83" t="inlineStr">
        <is>
          <t/>
        </is>
      </c>
      <c r="CI83" t="inlineStr">
        <is>
          <t/>
        </is>
      </c>
      <c r="CJ83" t="inlineStr">
        <is>
          <t>az ügyfelek nevében egy vagy több pénzügyi eszköz vételére vagy eladására irányuló megállapodások megkötése</t>
        </is>
      </c>
      <c r="CK83" t="inlineStr">
        <is>
          <t>servizio con cui l’intermediario è autorizzato ad andare direttamente
 sui &lt;a href="https://iate.europa.eu/entry/slideshow/1624351696029/1104071/fr-it" target="_blank"&gt;mercati regolamentati&lt;/a&gt; per acquistare e vendere titoli in nome e per conto
 del cliente</t>
        </is>
      </c>
      <c r="CL83" t="inlineStr">
        <is>
          <t/>
        </is>
      </c>
      <c r="CM83" t="inlineStr">
        <is>
          <t/>
        </is>
      </c>
      <c r="CN83" t="inlineStr">
        <is>
          <t>servizz li permezz tiegħu l-intermedjarju jkun awtorizzat iwettaq tranżazzjonijiet ta' xiri u ta' bejgħ ta’ strumenti finanzjarji f’isem il-klijenti tiegħu, skont l-istruzzjonijiet tagħhom</t>
        </is>
      </c>
      <c r="CO83" t="inlineStr">
        <is>
          <t>"verkoop of aankoop van één of meer financiële instrumenten voor rekening van cliënten"</t>
        </is>
      </c>
      <c r="CP83" t="inlineStr">
        <is>
          <t/>
        </is>
      </c>
      <c r="CQ83" t="inlineStr">
        <is>
          <t>Celebração de contratos de compra ou venda de um ou mais instrumentos financeiros em nome de clientes.</t>
        </is>
      </c>
      <c r="CR83" t="inlineStr">
        <is>
          <t>încheierea
 de acorduri de cumpărare sau de vânzare a unuia ori mai multor 
instrumente financiare în numele clienților, precum și încheierea de 
acorduri pentru vânzarea unor instrumente financiare emise de o firmă de
 investiții sau de o instituție de credit la momentul emiterii acestora</t>
        </is>
      </c>
      <c r="CS83" t="inlineStr">
        <is>
          <t>konanie, ktorého cieľom je uzavrieť zmluvy na nákup alebo predaj jedného alebo viacerých finančných nástrojov a ktoré zahŕňa uzavretie zmlúv na predaj finančných nástrojov emitovaných investičnou spoločnosťou alebo úverovou inštitúciou v čase ich emisie</t>
        </is>
      </c>
      <c r="CT83" t="inlineStr">
        <is>
          <t>sklepanje sporazumov o nakupu ali prodaji enega ali več finančnih instrumentov v imenu stranke</t>
        </is>
      </c>
      <c r="CU83" t="inlineStr">
        <is>
          <t/>
        </is>
      </c>
    </row>
    <row r="84">
      <c r="A84" s="1" t="str">
        <f>HYPERLINK("https://iate.europa.eu/entry/result/3552978/all", "3552978")</f>
        <v>3552978</v>
      </c>
      <c r="B84" t="inlineStr">
        <is>
          <t>FINANCE</t>
        </is>
      </c>
      <c r="C84" t="inlineStr">
        <is>
          <t>FINANCE|taxation</t>
        </is>
      </c>
      <c r="D84" t="inlineStr">
        <is>
          <t>Директива за дружествата майки и дъщерните дружества</t>
        </is>
      </c>
      <c r="E84" t="inlineStr">
        <is>
          <t>3</t>
        </is>
      </c>
      <c r="F84" t="inlineStr">
        <is>
          <t/>
        </is>
      </c>
      <c r="G84" t="inlineStr">
        <is>
          <t>směrnice o mateřských a dceřiných společnostech</t>
        </is>
      </c>
      <c r="H84" t="inlineStr">
        <is>
          <t>3</t>
        </is>
      </c>
      <c r="I84" t="inlineStr">
        <is>
          <t/>
        </is>
      </c>
      <c r="J84" t="inlineStr">
        <is>
          <t>moder- og datterselskabsdirektiv</t>
        </is>
      </c>
      <c r="K84" t="inlineStr">
        <is>
          <t>3</t>
        </is>
      </c>
      <c r="L84" t="inlineStr">
        <is>
          <t/>
        </is>
      </c>
      <c r="M84" t="inlineStr">
        <is>
          <t>Mutter-Tochter-Richtlinie</t>
        </is>
      </c>
      <c r="N84" t="inlineStr">
        <is>
          <t>3</t>
        </is>
      </c>
      <c r="O84" t="inlineStr">
        <is>
          <t/>
        </is>
      </c>
      <c r="P84" t="inlineStr">
        <is>
          <t>Οδηγία για τις μητρικές και θυγατρικές επιχειρήσεις</t>
        </is>
      </c>
      <c r="Q84" t="inlineStr">
        <is>
          <t>3</t>
        </is>
      </c>
      <c r="R84" t="inlineStr">
        <is>
          <t/>
        </is>
      </c>
      <c r="S84" t="inlineStr">
        <is>
          <t>PS directive|PSD|Parent-Subsidiary Directive|Parent Subsidiary Directive</t>
        </is>
      </c>
      <c r="T84" t="inlineStr">
        <is>
          <t>1|3|3|1</t>
        </is>
      </c>
      <c r="U84" t="inlineStr">
        <is>
          <t>|||</t>
        </is>
      </c>
      <c r="V84" t="inlineStr">
        <is>
          <t>Directiva sobre sociedades matrices y filiales</t>
        </is>
      </c>
      <c r="W84" t="inlineStr">
        <is>
          <t>3</t>
        </is>
      </c>
      <c r="X84" t="inlineStr">
        <is>
          <t/>
        </is>
      </c>
      <c r="Y84" t="inlineStr">
        <is>
          <t>ema- ja tütarettevõtjate direktiiv</t>
        </is>
      </c>
      <c r="Z84" t="inlineStr">
        <is>
          <t>3</t>
        </is>
      </c>
      <c r="AA84" t="inlineStr">
        <is>
          <t/>
        </is>
      </c>
      <c r="AB84" t="inlineStr">
        <is>
          <t>emo-tytäryhtiödirektiivi</t>
        </is>
      </c>
      <c r="AC84" t="inlineStr">
        <is>
          <t>3</t>
        </is>
      </c>
      <c r="AD84" t="inlineStr">
        <is>
          <t/>
        </is>
      </c>
      <c r="AE84" t="inlineStr">
        <is>
          <t>directive mères-filiales</t>
        </is>
      </c>
      <c r="AF84" t="inlineStr">
        <is>
          <t>3</t>
        </is>
      </c>
      <c r="AG84" t="inlineStr">
        <is>
          <t/>
        </is>
      </c>
      <c r="AH84" t="inlineStr">
        <is>
          <t>an Treoir maidir le Máthairchuideachtaí agus Fochuideachtaí</t>
        </is>
      </c>
      <c r="AI84" t="inlineStr">
        <is>
          <t>2</t>
        </is>
      </c>
      <c r="AJ84" t="inlineStr">
        <is>
          <t/>
        </is>
      </c>
      <c r="AK84" t="inlineStr">
        <is>
          <t>Direktiva o matičnim društvima i društvima kćerima|PSD</t>
        </is>
      </c>
      <c r="AL84" t="inlineStr">
        <is>
          <t>3|3</t>
        </is>
      </c>
      <c r="AM84" t="inlineStr">
        <is>
          <t>|</t>
        </is>
      </c>
      <c r="AN84" t="inlineStr">
        <is>
          <t>az anya-és leányvállalatokról szóló irányelv</t>
        </is>
      </c>
      <c r="AO84" t="inlineStr">
        <is>
          <t>4</t>
        </is>
      </c>
      <c r="AP84" t="inlineStr">
        <is>
          <t/>
        </is>
      </c>
      <c r="AQ84" t="inlineStr">
        <is>
          <t>direttiva madri-figlie|direttiva sulle società madri e figlie</t>
        </is>
      </c>
      <c r="AR84" t="inlineStr">
        <is>
          <t>3|3</t>
        </is>
      </c>
      <c r="AS84" t="inlineStr">
        <is>
          <t>|</t>
        </is>
      </c>
      <c r="AT84" t="inlineStr">
        <is>
          <t>Patronuojančiųjų ir dukterinių bendrovių direktyva</t>
        </is>
      </c>
      <c r="AU84" t="inlineStr">
        <is>
          <t>3</t>
        </is>
      </c>
      <c r="AV84" t="inlineStr">
        <is>
          <t/>
        </is>
      </c>
      <c r="AW84" t="inlineStr">
        <is>
          <t>Mātesuzņēmumu un meitasuzņēmumu direktīva|MMD</t>
        </is>
      </c>
      <c r="AX84" t="inlineStr">
        <is>
          <t>2|2</t>
        </is>
      </c>
      <c r="AY84" t="inlineStr">
        <is>
          <t>|</t>
        </is>
      </c>
      <c r="AZ84" t="inlineStr">
        <is>
          <t>Direttiva dwar Kumpanniji Prinċipali u Sussidjarji|PSD</t>
        </is>
      </c>
      <c r="BA84" t="inlineStr">
        <is>
          <t>3|3</t>
        </is>
      </c>
      <c r="BB84" t="inlineStr">
        <is>
          <t>|</t>
        </is>
      </c>
      <c r="BC84" t="inlineStr">
        <is>
          <t>moeder-dochterrichtlijn|MDR</t>
        </is>
      </c>
      <c r="BD84" t="inlineStr">
        <is>
          <t>3|3</t>
        </is>
      </c>
      <c r="BE84" t="inlineStr">
        <is>
          <t>|</t>
        </is>
      </c>
      <c r="BF84" t="inlineStr">
        <is>
          <t>dyrektywa w sprawie spółek dominujących i spółek zależnych</t>
        </is>
      </c>
      <c r="BG84" t="inlineStr">
        <is>
          <t>2</t>
        </is>
      </c>
      <c r="BH84" t="inlineStr">
        <is>
          <t/>
        </is>
      </c>
      <c r="BI84" t="inlineStr">
        <is>
          <t>Diretiva Sociedades-mãe e Filiais</t>
        </is>
      </c>
      <c r="BJ84" t="inlineStr">
        <is>
          <t>3</t>
        </is>
      </c>
      <c r="BK84" t="inlineStr">
        <is>
          <t/>
        </is>
      </c>
      <c r="BL84" t="inlineStr">
        <is>
          <t>Directiva privind societățile‑mamă și filialele acestora</t>
        </is>
      </c>
      <c r="BM84" t="inlineStr">
        <is>
          <t>3</t>
        </is>
      </c>
      <c r="BN84" t="inlineStr">
        <is>
          <t/>
        </is>
      </c>
      <c r="BO84" t="inlineStr">
        <is>
          <t>smernica o materských a dcérskych spoločnostiach</t>
        </is>
      </c>
      <c r="BP84" t="inlineStr">
        <is>
          <t>3</t>
        </is>
      </c>
      <c r="BQ84" t="inlineStr">
        <is>
          <t/>
        </is>
      </c>
      <c r="BR84" t="inlineStr">
        <is>
          <t>direktiva o matičnih in odvisnih družbah</t>
        </is>
      </c>
      <c r="BS84" t="inlineStr">
        <is>
          <t>3</t>
        </is>
      </c>
      <c r="BT84" t="inlineStr">
        <is>
          <t/>
        </is>
      </c>
      <c r="BU84" t="inlineStr">
        <is>
          <t>moder- och dotterbolagsdirektivet</t>
        </is>
      </c>
      <c r="BV84" t="inlineStr">
        <is>
          <t>3</t>
        </is>
      </c>
      <c r="BW84" t="inlineStr">
        <is>
          <t/>
        </is>
      </c>
      <c r="BX84" t="inlineStr">
        <is>
          <t/>
        </is>
      </c>
      <c r="BY84" t="inlineStr">
        <is>
          <t>směrnice mající za cíl zajistit, aby zisky přeshraničních skupin nebyly daněny dvakrát, aby tak nebyly v porovnání s tuzemskými skupinami znevýhodňovány</t>
        </is>
      </c>
      <c r="BZ84" t="inlineStr">
        <is>
          <t>direktiv til at sikre, at overskud optjent af grænseoverskridende koncerner ikke beskattes to gange, og at sådanne grupper dermed ikke er stillet ringere i forhold til indenlandske grupper</t>
        </is>
      </c>
      <c r="CA84" t="inlineStr">
        <is>
          <t>Richtlinie, die verhindern soll, dass grenzüberschreitende Gewinnausschüttungen einer Tochtergesellschaft an ihre Muttergesellschaft doppelt oder mehrfach besteuert werden</t>
        </is>
      </c>
      <c r="CB84" t="inlineStr">
        <is>
          <t/>
        </is>
      </c>
      <c r="CC84" t="inlineStr">
        <is>
          <t>directive intended to ensure that profits made by cross-border groups are not taxed twice, and that such groups are thereby not put at a disadvantage compared to domestic groups</t>
        </is>
      </c>
      <c r="CD84" t="inlineStr">
        <is>
          <t>Directiva que tiene por objeto velar por que los beneficios de los grupos transnacionales no sean objeto de una doble imposición, lo que los situaría en desventaja en relación con los grupos nacionales. En virtud de esa Directiva, siempre que se cumplan varias condiciones de elegibilidad, se obliga a los Estados miembros a aplicar una exención fiscal (o a otorgar el derecho a deducción de la imposición que se haya producido en el extranjero) en relación con las distribuciones de beneficios recibidas por sociedades matrices de las filiales de otro Estado miembro.</t>
        </is>
      </c>
      <c r="CE84" t="inlineStr">
        <is>
          <t/>
        </is>
      </c>
      <c r="CF84" t="inlineStr">
        <is>
          <t>direktiivi, jonka tarkoituksena on varmistaa, että rajatylittävien yhtymien voittoja ei veroteta kahteen kertaan ja että tällaiset yhtymät eivät joudu epäedulliseen asemaan kotimaisiin yhtymiin nähden</t>
        </is>
      </c>
      <c r="CG84" t="inlineStr">
        <is>
          <t>directive visant à ce que les bénéfices des groupes transfrontières ne soient pas doublement imposés et à ce que ces groupes ne soient donc pas désavantagés par rapport aux groupes nationaux</t>
        </is>
      </c>
      <c r="CH84" t="inlineStr">
        <is>
          <t/>
        </is>
      </c>
      <c r="CI84" t="inlineStr">
        <is>
          <t>direktiva čiji je cilj osigurati da se prekogranična društva ne oporezuju dvaput i da stoga nisu u lošijem položaju od domaćih društava</t>
        </is>
      </c>
      <c r="CJ84" t="inlineStr">
        <is>
          <t>Az Európai Unió tagállamaiban illetőséggel bíró, bizonyos feltételeknek megfelelő társaságok közötti osztalékfizetésre kiterjedő jogszabály, melynek célja, hogy a leányvállalat nyereségének kettősadóztatását elkerülje.</t>
        </is>
      </c>
      <c r="CK84" t="inlineStr">
        <is>
          <t>direttiva che prevede un regime di esenzione della ritenuta alla fonte dei dividendi percepiti dalle società madri residenti in Italia e distribuiti dalle società figlie residenti nell'Unione europea;&lt;br&gt;i dividendi in uscita, distribuiti dalle società figlie a società madri residenti nell'UE, non sono soggette a ritenute alla fonte</t>
        </is>
      </c>
      <c r="CL84" t="inlineStr">
        <is>
          <t>direktyva, kuria siekiama užtikrinti, kad tarpvalstybinių įmonių grupių pelnas nebūtų apmokestinamas du kartus ir kad tokiu būdu tokios įmonių grupės neatsidurtų mažiau palankioje padėtyje, palyginti su šalies viduje dirbančiomis įmonių grupėmis</t>
        </is>
      </c>
      <c r="CM84" t="inlineStr">
        <is>
          <t/>
        </is>
      </c>
      <c r="CN84" t="inlineStr">
        <is>
          <t>direttiva li għandha l-għan li tiżgura li l-profitti ta' gruppi transkonfinali ma jiġux intaxxati darbtejn, u b'hekk ikunu fi żvantaġġ meta mqabbla ma' gruppi domestiċi</t>
        </is>
      </c>
      <c r="CO84" t="inlineStr">
        <is>
          <t>richtlijn die tot doel heeft dubbele belastingheffing op de winsten van grensoverschrijdende concerns te voorkomen en er zodoende voor te zorgen dat die concerns niet worden benadeeld ten opzichte van nationale concerns</t>
        </is>
      </c>
      <c r="CP84" t="inlineStr">
        <is>
          <t>dyrektywa, której celem jest uniknięcie sytuacji, w której zyski wypracowane przez transgraniczne grupy spółek dominujących i zależnych byłyby opodatkowywane dwukrotnie, co stawiałoby takie grupy w niekorzystnym położeniu względem grup w jednym państwie członkowskim</t>
        </is>
      </c>
      <c r="CQ84" t="inlineStr">
        <is>
          <t>Diretiva do Conselho relativa ao regime fiscal comum aplicável às sociedades-mãe e filiais de Estados-Membros diferentes cujo principal objetivo é isentar de retenção na fonte os dividendos e outro tipo de distribuição de lucros pagos pelas filiais às respetivas sociedades-mãe, bem como suprimir a dupla tributação de tais rendimentos ao nível da sociedade-mãe.&lt;br&gt;A diretiva original de 1990 foi reformulada em 2011 e posteriormente alterada várias vezes:&lt;br&gt;- Diretiva 90/435/CEE do Conselho, de 23.07.1990 &lt;a href="http://eur-lex.europa.eu/legal-content/PT/TXT/?uri=CELEX:31990L0435" target="_blank"&gt;CELEX:31990L0435/PT&lt;/a&gt; &lt;br&gt;- Diretiva 2011/96/UE do Conselho, de 30.11.2011, relativa ao regime fiscal comum aplicável às sociedades-mães e sociedades afiliadas de Estados-Membros diferentes (reformulação) &lt;a href="http://eur-lex.europa.eu/legal-content/PT/TXT/?uri=CELEX:32011L0096" target="_blank"&gt;CELEX:32011L0096/PT&lt;/a&gt; &lt;br&gt;- Diretiva 2014/86/UE do Conselho, de 08.07.2014, que altera a Diretiva 2011/96/UE &lt;a href="http://eur-lex.europa.eu/legal-content/PT/TXT/?uri=CELEX:32014L0086" target="_blank"&gt;CELEX:32014L0086/PT&lt;/a&gt; &lt;br&gt;- Diretiva 2015/121/UE do Conselho, de 27.01.2015, que altera a Diretiva 2011/96/UE &lt;a href="http://eur-lex.europa.eu/legal-content/PT/TXT/?uri=CELEX:32015L0121" target="_blank"&gt;CELEX:32015L0121/PT&lt;/a&gt;</t>
        </is>
      </c>
      <c r="CR84" t="inlineStr">
        <is>
          <t>directivă menită să evite dubla impozitare a veniturilor în cazul grupurilor de societăți transfrontaliere, eliminând astfel dezavantajul acestora față de grupurile de societăți de pe un teritoriu național</t>
        </is>
      </c>
      <c r="CS84" t="inlineStr">
        <is>
          <t>smernica, ktorej účelom je zabezpečiť, aby sa zisky cezhraničných skupín [spoločností] nezdaňovali dvakrát, a tak neznevýhodňovali v porovnaní s domácimi skupinami</t>
        </is>
      </c>
      <c r="CT84" t="inlineStr">
        <is>
          <t>direktiva, katere cilj je odpraviti manj ugoden davčni položaj družb iz različnih držav članic v primerjavi z družbami iz iste države članice, kadar želijo sodelovati v skupinah matičnih in odvisnih družb</t>
        </is>
      </c>
      <c r="CU84" t="inlineStr">
        <is>
          <t>Genom direktivet undantas olika former av vinstutdelning från dotterbolag till moderbolag från källskatt och undanröjs dubbelbeskattning av sådana inkomster på moderbolagsnivå.</t>
        </is>
      </c>
    </row>
    <row r="85">
      <c r="A85" s="1" t="str">
        <f>HYPERLINK("https://iate.europa.eu/entry/result/3562441/all", "3562441")</f>
        <v>3562441</v>
      </c>
      <c r="B85" t="inlineStr">
        <is>
          <t>FINANCE</t>
        </is>
      </c>
      <c r="C85" t="inlineStr">
        <is>
          <t>FINANCE</t>
        </is>
      </c>
      <c r="D85" t="inlineStr">
        <is>
          <t>мярка за прескруктуриране</t>
        </is>
      </c>
      <c r="E85" t="inlineStr">
        <is>
          <t>3</t>
        </is>
      </c>
      <c r="F85" t="inlineStr">
        <is>
          <t/>
        </is>
      </c>
      <c r="G85" t="inlineStr">
        <is>
          <t>úleva</t>
        </is>
      </c>
      <c r="H85" t="inlineStr">
        <is>
          <t>3</t>
        </is>
      </c>
      <c r="I85" t="inlineStr">
        <is>
          <t/>
        </is>
      </c>
      <c r="J85" t="inlineStr">
        <is>
          <t>kreditlempelse|henstandsforanstaltning</t>
        </is>
      </c>
      <c r="K85" t="inlineStr">
        <is>
          <t>3|3</t>
        </is>
      </c>
      <c r="L85" t="inlineStr">
        <is>
          <t>preferred|</t>
        </is>
      </c>
      <c r="M85" t="inlineStr">
        <is>
          <t>Stundungsmaßnahme</t>
        </is>
      </c>
      <c r="N85" t="inlineStr">
        <is>
          <t>3</t>
        </is>
      </c>
      <c r="O85" t="inlineStr">
        <is>
          <t/>
        </is>
      </c>
      <c r="P85" t="inlineStr">
        <is>
          <t>μέτρο ρύθμισης</t>
        </is>
      </c>
      <c r="Q85" t="inlineStr">
        <is>
          <t>3</t>
        </is>
      </c>
      <c r="R85" t="inlineStr">
        <is>
          <t/>
        </is>
      </c>
      <c r="S85" t="inlineStr">
        <is>
          <t>forbearance measure</t>
        </is>
      </c>
      <c r="T85" t="inlineStr">
        <is>
          <t>3</t>
        </is>
      </c>
      <c r="U85" t="inlineStr">
        <is>
          <t/>
        </is>
      </c>
      <c r="V85" t="inlineStr">
        <is>
          <t>medida de reestructuración o refinanciación</t>
        </is>
      </c>
      <c r="W85" t="inlineStr">
        <is>
          <t>3</t>
        </is>
      </c>
      <c r="X85" t="inlineStr">
        <is>
          <t/>
        </is>
      </c>
      <c r="Y85" t="inlineStr">
        <is>
          <t>makseraskuste tõttu restruktureerimise meetmed</t>
        </is>
      </c>
      <c r="Z85" t="inlineStr">
        <is>
          <t>3</t>
        </is>
      </c>
      <c r="AA85" t="inlineStr">
        <is>
          <t/>
        </is>
      </c>
      <c r="AB85" t="inlineStr">
        <is>
          <t>lainanhoitojoustotoimenpide|lainanhoitojousto</t>
        </is>
      </c>
      <c r="AC85" t="inlineStr">
        <is>
          <t>3|3</t>
        </is>
      </c>
      <c r="AD85" t="inlineStr">
        <is>
          <t>|</t>
        </is>
      </c>
      <c r="AE85" t="inlineStr">
        <is>
          <t>mesure de restructuration|mesure de renégociation</t>
        </is>
      </c>
      <c r="AF85" t="inlineStr">
        <is>
          <t>3|3</t>
        </is>
      </c>
      <c r="AG85" t="inlineStr">
        <is>
          <t>|</t>
        </is>
      </c>
      <c r="AH85" t="inlineStr">
        <is>
          <t>beart staonta</t>
        </is>
      </c>
      <c r="AI85" t="inlineStr">
        <is>
          <t>3</t>
        </is>
      </c>
      <c r="AJ85" t="inlineStr">
        <is>
          <t/>
        </is>
      </c>
      <c r="AK85" t="inlineStr">
        <is>
          <t>mjera restrukturiranja</t>
        </is>
      </c>
      <c r="AL85" t="inlineStr">
        <is>
          <t>3</t>
        </is>
      </c>
      <c r="AM85" t="inlineStr">
        <is>
          <t/>
        </is>
      </c>
      <c r="AN85" t="inlineStr">
        <is>
          <t>átstrukturálási intézkedés</t>
        </is>
      </c>
      <c r="AO85" t="inlineStr">
        <is>
          <t>3</t>
        </is>
      </c>
      <c r="AP85" t="inlineStr">
        <is>
          <t/>
        </is>
      </c>
      <c r="AQ85" t="inlineStr">
        <is>
          <t>misura di concessione</t>
        </is>
      </c>
      <c r="AR85" t="inlineStr">
        <is>
          <t>3</t>
        </is>
      </c>
      <c r="AS85" t="inlineStr">
        <is>
          <t/>
        </is>
      </c>
      <c r="AT85" t="inlineStr">
        <is>
          <t>restruktūrizavimo priemonė</t>
        </is>
      </c>
      <c r="AU85" t="inlineStr">
        <is>
          <t>3</t>
        </is>
      </c>
      <c r="AV85" t="inlineStr">
        <is>
          <t/>
        </is>
      </c>
      <c r="AW85" t="inlineStr">
        <is>
          <t>pārskatīšanas pasākums</t>
        </is>
      </c>
      <c r="AX85" t="inlineStr">
        <is>
          <t>3</t>
        </is>
      </c>
      <c r="AY85" t="inlineStr">
        <is>
          <t/>
        </is>
      </c>
      <c r="AZ85" t="inlineStr">
        <is>
          <t>miżura ta' tolleranza</t>
        </is>
      </c>
      <c r="BA85" t="inlineStr">
        <is>
          <t>3</t>
        </is>
      </c>
      <c r="BB85" t="inlineStr">
        <is>
          <t/>
        </is>
      </c>
      <c r="BC85" t="inlineStr">
        <is>
          <t>respijtmaatregel</t>
        </is>
      </c>
      <c r="BD85" t="inlineStr">
        <is>
          <t>3</t>
        </is>
      </c>
      <c r="BE85" t="inlineStr">
        <is>
          <t/>
        </is>
      </c>
      <c r="BF85" t="inlineStr">
        <is>
          <t>działanie restrukturyzacyjne</t>
        </is>
      </c>
      <c r="BG85" t="inlineStr">
        <is>
          <t>3</t>
        </is>
      </c>
      <c r="BH85" t="inlineStr">
        <is>
          <t/>
        </is>
      </c>
      <c r="BI85" t="inlineStr">
        <is>
          <t>medida de reestruturação</t>
        </is>
      </c>
      <c r="BJ85" t="inlineStr">
        <is>
          <t>3</t>
        </is>
      </c>
      <c r="BK85" t="inlineStr">
        <is>
          <t/>
        </is>
      </c>
      <c r="BL85" t="inlineStr">
        <is>
          <t>măsură de restructurare datorată dificultăților financiare</t>
        </is>
      </c>
      <c r="BM85" t="inlineStr">
        <is>
          <t>3</t>
        </is>
      </c>
      <c r="BN85" t="inlineStr">
        <is>
          <t/>
        </is>
      </c>
      <c r="BO85" t="inlineStr">
        <is>
          <t>opatrenie týkajúce sa úľavy|úprava podmienok splácania</t>
        </is>
      </c>
      <c r="BP85" t="inlineStr">
        <is>
          <t>3|3</t>
        </is>
      </c>
      <c r="BQ85" t="inlineStr">
        <is>
          <t>|</t>
        </is>
      </c>
      <c r="BR85" t="inlineStr">
        <is>
          <t>kreditni odpustek|ukrep glede popuščanja|ukrep restrukturiranja</t>
        </is>
      </c>
      <c r="BS85" t="inlineStr">
        <is>
          <t>2|2|2</t>
        </is>
      </c>
      <c r="BT85" t="inlineStr">
        <is>
          <t>admitted||</t>
        </is>
      </c>
      <c r="BU85" t="inlineStr">
        <is>
          <t>anståndsåtgärd</t>
        </is>
      </c>
      <c r="BV85" t="inlineStr">
        <is>
          <t>3</t>
        </is>
      </c>
      <c r="BW85" t="inlineStr">
        <is>
          <t/>
        </is>
      </c>
      <c r="BX85" t="inlineStr">
        <is>
          <t>облекчение, предоставено от институция на неин длъжник, който изпитва или има вероятност да изпита затруднения при изпълнението на финансовите си задължения</t>
        </is>
      </c>
      <c r="BY85" t="inlineStr">
        <is>
          <t>úleva poskytnutá institucí dlužníkovi, 
který se potýká nebo pravděpodobně bude potýkat s potížemi při plnění 
svých finančních závazků; úleva může vést ke ztrátě pro věřitele 
a rozumí se jí některé z těchto opatření:&lt;br&gt;a) změna podmínek dluhového závazku, 
která by nebyla přiznána, kdyby se dlužník nepotýkal s potížemi při 
plnění svých finančních závazků;&lt;br&gt;b) celkové nebo částečné refinancování 
dluhového závazku, které by nebylo poskytnuto, kdyby se dlužník 
nepotýkal s potížemi při plnění svých finančních závazků</t>
        </is>
      </c>
      <c r="BZ85" t="inlineStr">
        <is>
          <t>indrømmelser over for en debitor, som oplever eller inden for nær fremtid vil opleve vanskeligheder med at overholde sine finansielle forpligtelser ("finansielle vanskeligheder"), som er enten: 
&lt;br&gt;a) en ændring af de tidligere vilkår og betingelser i en kontrakt, som debitoren anses for at være ude af stand til at overholde på grund af finansielle vanskeligheder med utilstrækkelig solvens til følge, (herunder bl.a. hel eller delvis annullering af gælden i form af afskrivninger) 
&lt;br&gt;b) en hel eller delvis genfinansiering af en kontrakt vedrørende nødlidende gæld</t>
        </is>
      </c>
      <c r="CA85" t="inlineStr">
        <is>
          <t>Konzession (Änderung der ursprünglichen Vertragsbedingungen oder völlige oder teilweise Umschuldung) an einen Schuldner, der Schwierigkeiten hat, seinen finanziellen Verpflichtungen nachzukommen oder kurz vor solchen Schwierigkeiten steht</t>
        </is>
      </c>
      <c r="CB85" t="inlineStr">
        <is>
          <t/>
        </is>
      </c>
      <c r="CC85" t="inlineStr">
        <is>
          <t>concession towards a debtor facing or about to face difficulties in meeting its financial commitments ('financial difficulties'); these concessions refer to either: 
&lt;br&gt; (a) a modification of the previous terms and conditions of a contract the debtor is considered unable to comply with due to its financial difficulties to allow for sufficient debt service ability (including, inter alia, total or partial cancellation by write-offs of the debt); 
&lt;br&gt;(b) a total or partial refinancing of a troubled debt contract</t>
        </is>
      </c>
      <c r="CD85" t="inlineStr">
        <is>
          <t>Concesión en beneficio de un
deudor que experimente o vaya a experimentar en breve dificultades para cumplir
sus compromisos financieros, consistente:&lt;div&gt;- en una modificación de las
condiciones aplicables a su contrato que no se habría realizado de no haber tenido el deudor dificultades financieras; o &lt;/div&gt;&lt;div&gt;- en la utilización de nuevos contratos de deuda para
facilitar el pago total o parcial del contrato de deuda
problemático, que no se habrían utilizado de no haber tenido el deudor dificultades financieras.&lt;/div&gt;</t>
        </is>
      </c>
      <c r="CE85" t="inlineStr">
        <is>
          <t>&lt;p&gt;järeleandmise tegemine võlgniku suhtes, kel on raskusi või tekkimas raskused oma siduvate finantskohustuste täitmisel; need järeleandmised on kas: &lt;/p&gt;&lt;p&gt;a) lepingu selliste varasemate tingimuste muutmine, mille puhul leitakse, et võlgnik ei ole võimeline neid täitma oma finantsraskuste tõttu, et võimaldada võla piisavat teenindamist (muu hulgas võla täielik või osaline tühistamine võla mahakandmise kaudu); &lt;/p&gt;&lt;p&gt;b) probleemse võlalepingu täielik või osaline refinantseerimine&lt;/p&gt;</t>
        </is>
      </c>
      <c r="CF85" t="inlineStr">
        <is>
          <t>luoton maksuohjelmaan tai ehtoihin velallisen olemassa olevista tai ennakoiduista maksuvaikeuksista johtuen tehdyt tilapäiset muutokset, kuten lyhennysvapaa (pääasiallinen), laina-ajan pidennys tai vastaava järjestely</t>
        </is>
      </c>
      <c r="CG85" t="inlineStr">
        <is>
          <t>concession octroyée par un établissement en faveur d’un débiteur qui subit ou est susceptible de subir une détérioration de sa situation financière</t>
        </is>
      </c>
      <c r="CH85" t="inlineStr">
        <is>
          <t/>
        </is>
      </c>
      <c r="CI85" t="inlineStr">
        <is>
          <t>ustupak institucije prema dužniku koji ima poteškoća s ispunjavanjem svojih financijskih obveza ili je vjerojatno da će ih imati</t>
        </is>
      </c>
      <c r="CJ85" t="inlineStr">
        <is>
          <t>olyan adósnak nyújtott engedmény, akinek nehézségei vannak vagy várhatósan nehézségei lesznek pénzügyi kötelezettségeinek teljesítésével („pénzügyi nehézségek”); engedmény alatt a következők valamelyike értendő:&lt;div&gt;a) | valamely szerződés korábbi kikötéseinek és feltételeinek módosítása, amelyeknek az adós pénzügyi nehézségeiből adódó, elégtelen adósságszolgálati képessége miatt várhatóan nem tud eleget tenni (problémás kölcsön), és amely módosítást nem hajtották volna végre, ha az adósnak nincsenek pénzügyi nehézségei;&lt;/div&gt;&lt;div&gt;b) | valamely problémás kölcsönszerződés teljes vagy részleges újrafinanszírozása, amelyre nem került volna sor, ha az adósnak nincsenek pénzügyi nehézségei&lt;/div&gt;</t>
        </is>
      </c>
      <c r="CK85" t="inlineStr">
        <is>
          <t>concessione accordata dall'ente al debitore il quale ha incontrato o rischia di incontrare difficoltà nel rispettare i propri impegni finanziari</t>
        </is>
      </c>
      <c r="CL85" t="inlineStr">
        <is>
          <t/>
        </is>
      </c>
      <c r="CM85" t="inlineStr">
        <is>
          <t>&lt;p&gt;iestādes pretimnākšana attiecībā pret parādnieku, kas piedzīvo vai, ļoti iespējams, piedzīvos grūtības savu finansiālo saistību izpildē. Pretimnākšana var radīt zaudējumus aizdevējam, un tā nozīmē vienu vai otru no šādām darbībām:&lt;/p&gt; 
&lt;p&gt; a) parādsaistību noteikumu un nosacījumu grozīšana gadījumos, kad šāda grozīšana netiktu piešķirta, ja parādnieks nebūtu saskāries ar grūtībām savu finansiālo saistību izpildē; &lt;/p&gt; 
&lt;p&gt;b) pilnīga vai daļēja parādsaistību pārfinansēšana gadījumos, kad šāda pārfinansēšana netiktu piešķirta, ja parādnieks nebūtu saskāries ar grūtībām savu finansiālo saistību izpildē. &lt;/p&gt;</t>
        </is>
      </c>
      <c r="CN85" t="inlineStr">
        <is>
          <t>&lt;p&gt;konċessjoni minn istituzzjoni lejn debitur li jkun qed jesperjenza jew probabbilment ser jesperjenza diffikultajiet biex jissodisfa l-impenji finanzjarji tiegħu&lt;/p&gt;</t>
        </is>
      </c>
      <c r="CO85" t="inlineStr">
        <is>
          <t>concessie die een instelling doet aan een debiteur die moeilijkheden met het nakomen van zijn financiële verplichtingen ondervindt of waarschijnlijk zal ondervinden. Een concessie kan een verlies voor de leninggever inhouden en betreft een van de volgende acties: a) een wijziging van de voorwaarden van een schuldverplichting; b) een volledige of gedeeltelijke herfinanciering van een schuldverplichting</t>
        </is>
      </c>
      <c r="CP85" t="inlineStr">
        <is>
          <t>ugoda instytucji z dłużnikiem, który doświadcza lub prawdopodobnie doświadczy pogorszenia swojej sytuacji finansowej</t>
        </is>
      </c>
      <c r="CQ85" t="inlineStr">
        <is>
          <t>Concessão feita a um devedor que se depare ou seja provável que se venha a deparar com dificuldades para respeitar os seus compromissos financeiros.</t>
        </is>
      </c>
      <c r="CR85" t="inlineStr">
        <is>
          <t>concesii față de un debitor care se confruntă sau urmează să se confrunte cu dificultăți în îndeplinirea angajamentelor sale financiare („dificultăți financiare”), concesii care se referă la: 
&lt;br&gt;(a) | o modificare a clauzelor anterioare ale unui contract pe care debitorul este considerat în imposibilitatea de le respecta din cauza dificultăților sale financiare („datorie problematică”) care îi reduc acestuia capacitatea de a-și onora obligațiile financiare, și la care nu s-ar fi recurs dacă debitorul nu s-ar fi confruntat cu dificultăți financiare; | 
&lt;br&gt;(b) | o refinanțare totală sau parțială a contractului de datorie problematic, care nu ar fi fost acordată dacă debitorul nu s-ar fi confruntat cu dificultăți financiare. |</t>
        </is>
      </c>
      <c r="CS85" t="inlineStr">
        <is>
          <t>úľava poskytnutá inštitúciou dlžníkovi, ktorý má alebo pravdepodobne bude mať ťažkosti s plnením svojich finančných záväzkov, týkajúca sa ktorejkoľvek z týchto situácií: 
&lt;div&gt;
 a) zmena podmienok dlhového záväzku, pričom takáto zmena by nebola umožnená, keby dlžník nemal ťažkosti s plnením svojich finančných záväzkov; &lt;/div&gt; 
&lt;div&gt;
 b) celkové alebo čiastočné refinancovanie dlhového záväzku, pričom takéto refinancovanie by nebolo umožnené, keby dlžník nemal ťažkosti s plnením svojich finančných záväzkov &lt;/div&gt;</t>
        </is>
      </c>
      <c r="CT85" t="inlineStr">
        <is>
          <t>koncesija, ki jo kreditna institucija odobri dolžniku, ki ima oz. bi lahko imel težave pri plačevanju obveznosti zaradi poslabšanja svojega finančnega stanja</t>
        </is>
      </c>
      <c r="CU85" t="inlineStr">
        <is>
          <t/>
        </is>
      </c>
    </row>
    <row r="86">
      <c r="A86" s="1" t="str">
        <f>HYPERLINK("https://iate.europa.eu/entry/result/3579534/all", "3579534")</f>
        <v>3579534</v>
      </c>
      <c r="B86" t="inlineStr">
        <is>
          <t>FINANCE</t>
        </is>
      </c>
      <c r="C86" t="inlineStr">
        <is>
          <t>FINANCE</t>
        </is>
      </c>
      <c r="D86" t="inlineStr">
        <is>
          <t>пруденциална оценка</t>
        </is>
      </c>
      <c r="E86" t="inlineStr">
        <is>
          <t>3</t>
        </is>
      </c>
      <c r="F86" t="inlineStr">
        <is>
          <t/>
        </is>
      </c>
      <c r="G86" t="inlineStr">
        <is>
          <t>obezřetnostní posuzování</t>
        </is>
      </c>
      <c r="H86" t="inlineStr">
        <is>
          <t>3</t>
        </is>
      </c>
      <c r="I86" t="inlineStr">
        <is>
          <t/>
        </is>
      </c>
      <c r="J86" t="inlineStr">
        <is>
          <t>tilsynsmæssig vurdering</t>
        </is>
      </c>
      <c r="K86" t="inlineStr">
        <is>
          <t>3</t>
        </is>
      </c>
      <c r="L86" t="inlineStr">
        <is>
          <t/>
        </is>
      </c>
      <c r="M86" t="inlineStr">
        <is>
          <t>aufsichtliche Beurteilung|aufsichtsrechtliche Beurteilung</t>
        </is>
      </c>
      <c r="N86" t="inlineStr">
        <is>
          <t>3|3</t>
        </is>
      </c>
      <c r="O86" t="inlineStr">
        <is>
          <t>|</t>
        </is>
      </c>
      <c r="P86" t="inlineStr">
        <is>
          <t>προληπτική αξιολόγηση</t>
        </is>
      </c>
      <c r="Q86" t="inlineStr">
        <is>
          <t>3</t>
        </is>
      </c>
      <c r="R86" t="inlineStr">
        <is>
          <t/>
        </is>
      </c>
      <c r="S86" t="inlineStr">
        <is>
          <t>prudential assessment</t>
        </is>
      </c>
      <c r="T86" t="inlineStr">
        <is>
          <t>3</t>
        </is>
      </c>
      <c r="U86" t="inlineStr">
        <is>
          <t/>
        </is>
      </c>
      <c r="V86" t="inlineStr">
        <is>
          <t>evaluación cautelar</t>
        </is>
      </c>
      <c r="W86" t="inlineStr">
        <is>
          <t>3</t>
        </is>
      </c>
      <c r="X86" t="inlineStr">
        <is>
          <t/>
        </is>
      </c>
      <c r="Y86" t="inlineStr">
        <is>
          <t>usaldatavusnõuete täitmise hindamine|usaldatavushindamine|usaldusväärsuse hindamine|usaldatavuse hindamine</t>
        </is>
      </c>
      <c r="Z86" t="inlineStr">
        <is>
          <t>3|3|3|3</t>
        </is>
      </c>
      <c r="AA86" t="inlineStr">
        <is>
          <t>|preferred||</t>
        </is>
      </c>
      <c r="AB86" t="inlineStr">
        <is>
          <t>toiminnan vakauden arviointi</t>
        </is>
      </c>
      <c r="AC86" t="inlineStr">
        <is>
          <t>3</t>
        </is>
      </c>
      <c r="AD86" t="inlineStr">
        <is>
          <t/>
        </is>
      </c>
      <c r="AE86" t="inlineStr">
        <is>
          <t>évaluation prudentielle</t>
        </is>
      </c>
      <c r="AF86" t="inlineStr">
        <is>
          <t>3</t>
        </is>
      </c>
      <c r="AG86" t="inlineStr">
        <is>
          <t/>
        </is>
      </c>
      <c r="AH86" t="inlineStr">
        <is>
          <t>measúnú stuamachta</t>
        </is>
      </c>
      <c r="AI86" t="inlineStr">
        <is>
          <t>3</t>
        </is>
      </c>
      <c r="AJ86" t="inlineStr">
        <is>
          <t/>
        </is>
      </c>
      <c r="AK86" t="inlineStr">
        <is>
          <t>bonitetna procjena</t>
        </is>
      </c>
      <c r="AL86" t="inlineStr">
        <is>
          <t>3</t>
        </is>
      </c>
      <c r="AM86" t="inlineStr">
        <is>
          <t/>
        </is>
      </c>
      <c r="AN86" t="inlineStr">
        <is>
          <t>prudenciális értékelés</t>
        </is>
      </c>
      <c r="AO86" t="inlineStr">
        <is>
          <t>3</t>
        </is>
      </c>
      <c r="AP86" t="inlineStr">
        <is>
          <t/>
        </is>
      </c>
      <c r="AQ86" t="inlineStr">
        <is>
          <t>valutazione prudenziale</t>
        </is>
      </c>
      <c r="AR86" t="inlineStr">
        <is>
          <t>3</t>
        </is>
      </c>
      <c r="AS86" t="inlineStr">
        <is>
          <t/>
        </is>
      </c>
      <c r="AT86" t="inlineStr">
        <is>
          <t>prudencinis vertinimas|riziką ribojantis vertinimas</t>
        </is>
      </c>
      <c r="AU86" t="inlineStr">
        <is>
          <t>3|3</t>
        </is>
      </c>
      <c r="AV86" t="inlineStr">
        <is>
          <t>|</t>
        </is>
      </c>
      <c r="AW86" t="inlineStr">
        <is>
          <t>prudenciālais novērtējums</t>
        </is>
      </c>
      <c r="AX86" t="inlineStr">
        <is>
          <t>3</t>
        </is>
      </c>
      <c r="AY86" t="inlineStr">
        <is>
          <t/>
        </is>
      </c>
      <c r="AZ86" t="inlineStr">
        <is>
          <t>evalwazzjoni prudenzjali</t>
        </is>
      </c>
      <c r="BA86" t="inlineStr">
        <is>
          <t>3</t>
        </is>
      </c>
      <c r="BB86" t="inlineStr">
        <is>
          <t/>
        </is>
      </c>
      <c r="BC86" t="inlineStr">
        <is>
          <t>prudentiële beoordeling</t>
        </is>
      </c>
      <c r="BD86" t="inlineStr">
        <is>
          <t>3</t>
        </is>
      </c>
      <c r="BE86" t="inlineStr">
        <is>
          <t/>
        </is>
      </c>
      <c r="BF86" t="inlineStr">
        <is>
          <t>ocena ostrożnościowa</t>
        </is>
      </c>
      <c r="BG86" t="inlineStr">
        <is>
          <t>3</t>
        </is>
      </c>
      <c r="BH86" t="inlineStr">
        <is>
          <t/>
        </is>
      </c>
      <c r="BI86" t="inlineStr">
        <is>
          <t>avaliação prudencial|apreciação prudencial</t>
        </is>
      </c>
      <c r="BJ86" t="inlineStr">
        <is>
          <t>3|3</t>
        </is>
      </c>
      <c r="BK86" t="inlineStr">
        <is>
          <t>|</t>
        </is>
      </c>
      <c r="BL86" t="inlineStr">
        <is>
          <t>evaluare prudențială</t>
        </is>
      </c>
      <c r="BM86" t="inlineStr">
        <is>
          <t>3</t>
        </is>
      </c>
      <c r="BN86" t="inlineStr">
        <is>
          <t/>
        </is>
      </c>
      <c r="BO86" t="inlineStr">
        <is>
          <t>obozretné posudzovanie</t>
        </is>
      </c>
      <c r="BP86" t="inlineStr">
        <is>
          <t>3</t>
        </is>
      </c>
      <c r="BQ86" t="inlineStr">
        <is>
          <t/>
        </is>
      </c>
      <c r="BR86" t="inlineStr">
        <is>
          <t>skrbna ocena</t>
        </is>
      </c>
      <c r="BS86" t="inlineStr">
        <is>
          <t>3</t>
        </is>
      </c>
      <c r="BT86" t="inlineStr">
        <is>
          <t/>
        </is>
      </c>
      <c r="BU86" t="inlineStr">
        <is>
          <t>bedömning</t>
        </is>
      </c>
      <c r="BV86" t="inlineStr">
        <is>
          <t>3</t>
        </is>
      </c>
      <c r="BW86" t="inlineStr">
        <is>
          <t/>
        </is>
      </c>
      <c r="BX86" t="inlineStr">
        <is>
          <t/>
        </is>
      </c>
      <c r="BY86" t="inlineStr">
        <is>
          <t>proces provádění kontroly plánovaného nabytí nebo zvyšování účasti ve finančním sektoru</t>
        </is>
      </c>
      <c r="BZ86" t="inlineStr">
        <is>
          <t>kompetente myndigheders vurdering af fysiske eller juridiske personers erhvervelser	og	forøgelser	
af	kvalificerede	kapitalandele	i	den	
finansielle	sektor</t>
        </is>
      </c>
      <c r="CA86" t="inlineStr">
        <is>
          <t>Verfahren zur Beurteilung eines beabsichtigten Erwerbs oder einer beabsichtigten Erhöhung von Beteiligungen im Finanzsektor</t>
        </is>
      </c>
      <c r="CB86" t="inlineStr">
        <is>
          <t/>
        </is>
      </c>
      <c r="CC86" t="inlineStr">
        <is>
          <t>process of conducting checks on a planned acquisition or increase of holdings in the financial sector</t>
        </is>
      </c>
      <c r="CD86" t="inlineStr">
        <is>
          <t>En el contexto de la regulación del régimen de participaciones significativas, control administrativo previo por la autoridad de supervisión competente de todo proyecto de adquisición o incremento de participaciones cualificadas.</t>
        </is>
      </c>
      <c r="CE86" t="inlineStr">
        <is>
          <t>finantssektoriga seotud osaluse kavandatava omandamise ja suurendamise hindamine</t>
        </is>
      </c>
      <c r="CF86" t="inlineStr">
        <is>
          <t/>
        </is>
      </c>
      <c r="CG86" t="inlineStr">
        <is>
          <t>surveillance, par les autorités compétentes, des acquisitions envisagées et des augmentations de participations dans des entités du secteur financier</t>
        </is>
      </c>
      <c r="CH86" t="inlineStr">
        <is>
          <t/>
        </is>
      </c>
      <c r="CI86" t="inlineStr">
        <is>
          <t/>
        </is>
      </c>
      <c r="CJ86" t="inlineStr">
        <is>
          <t>a 2014/65/EU irányelv szerinti eljárás, amelynek keretében a felügyeleti hatóságok értékelik a részesedést szerezni kívánó személy jó hírnevét, tapasztalatát és megbízhatóságát, valamint azt, hogy a szándékolt részesedésszerzéssel kapcsolatban valószínűsíthetően pénzmosást vagy terrorizmusfinanszírozást követnek-e el vagy kísérelnek-e meg</t>
        </is>
      </c>
      <c r="CK86" t="inlineStr">
        <is>
          <t>procedura volta a valutare le acquisizioni e gli incrementi di partecipazioni previsti nel settore finanziario</t>
        </is>
      </c>
      <c r="CL86" t="inlineStr">
        <is>
          <t>procesas, kurio metu atliekamas planuojamo kvalifikuotosios akcijų paketo dalies įsigijimo ar didinimo finansų sektoriuje patikrinimas</t>
        </is>
      </c>
      <c r="CM86" t="inlineStr">
        <is>
          <t>process, kurā novērtē plānotu līdzdalības iegūšanu vai plānotu līdzdalības palielināšanu finanšu nozarē</t>
        </is>
      </c>
      <c r="CN86" t="inlineStr">
        <is>
          <t>proċess biex isiru l-kontrolli fuq akkwisti u
żidiet ta’ parteċipazzjonijiet
kwalifikanti fis-settur finanzjarju</t>
        </is>
      </c>
      <c r="CO86" t="inlineStr">
        <is>
          <t>proces waarbij controles worden uitgevoerd van verwervingen en
vergrotingen van gekwalificeerde deelnemingen in de financiële sector</t>
        </is>
      </c>
      <c r="CP86" t="inlineStr">
        <is>
          <t>przeprowadzana
przez organy właściwe do spraw nadzoru ocena planowanego nabycia lub
zwiększenia udziałów w sektorze finansowym</t>
        </is>
      </c>
      <c r="CQ86" t="inlineStr">
        <is>
          <t>Análise, pelas autoridades competentes de supervisão, dos projetos de aquisição e aumento de
participações qualificadas em entidades do setor financeiro, a fim de garantir uma gestão sã e prudente dessas entidades.</t>
        </is>
      </c>
      <c r="CR86" t="inlineStr">
        <is>
          <t>verificare efectuată de autoritățile competente de supraveghere având ca obiect o achiziție planificată sau o majorare a participațiilor în sectorul financiar</t>
        </is>
      </c>
      <c r="CS86" t="inlineStr">
        <is>
          <t/>
        </is>
      </c>
      <c r="CT86" t="inlineStr">
        <is>
          <t>preverjanje nameravanih pridobitev in povečanj kvalificiranih deležev v finančnem sektorju v skladu z določenimi postopki in merili</t>
        </is>
      </c>
      <c r="CU86" t="inlineStr">
        <is>
          <t/>
        </is>
      </c>
    </row>
    <row r="87">
      <c r="A87" s="1" t="str">
        <f>HYPERLINK("https://iate.europa.eu/entry/result/1465104/all", "1465104")</f>
        <v>1465104</v>
      </c>
      <c r="B87" t="inlineStr">
        <is>
          <t>TRADE;FINANCE</t>
        </is>
      </c>
      <c r="C87" t="inlineStr">
        <is>
          <t>TRADE|marketing|preparation for market;FINANCE</t>
        </is>
      </c>
      <c r="D87" t="inlineStr">
        <is>
          <t>стоково-материални запаси|материални запаси</t>
        </is>
      </c>
      <c r="E87" t="inlineStr">
        <is>
          <t>3|3</t>
        </is>
      </c>
      <c r="F87" t="inlineStr">
        <is>
          <t>|</t>
        </is>
      </c>
      <c r="G87" t="inlineStr">
        <is>
          <t/>
        </is>
      </c>
      <c r="H87" t="inlineStr">
        <is>
          <t/>
        </is>
      </c>
      <c r="I87" t="inlineStr">
        <is>
          <t/>
        </is>
      </c>
      <c r="J87" t="inlineStr">
        <is>
          <t>varebeholdning|lagerbeholdninger|lagre</t>
        </is>
      </c>
      <c r="K87" t="inlineStr">
        <is>
          <t>3|3|3</t>
        </is>
      </c>
      <c r="L87" t="inlineStr">
        <is>
          <t>||</t>
        </is>
      </c>
      <c r="M87" t="inlineStr">
        <is>
          <t>Lagerbestände|Warenvorräte|Bestaende|Vorräte</t>
        </is>
      </c>
      <c r="N87" t="inlineStr">
        <is>
          <t>3|3|3|3</t>
        </is>
      </c>
      <c r="O87" t="inlineStr">
        <is>
          <t>|||</t>
        </is>
      </c>
      <c r="P87" t="inlineStr">
        <is>
          <t>αποθεματικά|αποθέματα</t>
        </is>
      </c>
      <c r="Q87" t="inlineStr">
        <is>
          <t>3|3</t>
        </is>
      </c>
      <c r="R87" t="inlineStr">
        <is>
          <t>|</t>
        </is>
      </c>
      <c r="S87" t="inlineStr">
        <is>
          <t>inventory|stocks|stocks held</t>
        </is>
      </c>
      <c r="T87" t="inlineStr">
        <is>
          <t>3|3|3</t>
        </is>
      </c>
      <c r="U87" t="inlineStr">
        <is>
          <t>||</t>
        </is>
      </c>
      <c r="V87" t="inlineStr">
        <is>
          <t>stocks|existencias</t>
        </is>
      </c>
      <c r="W87" t="inlineStr">
        <is>
          <t>3|3</t>
        </is>
      </c>
      <c r="X87" t="inlineStr">
        <is>
          <t>|</t>
        </is>
      </c>
      <c r="Y87" t="inlineStr">
        <is>
          <t/>
        </is>
      </c>
      <c r="Z87" t="inlineStr">
        <is>
          <t/>
        </is>
      </c>
      <c r="AA87" t="inlineStr">
        <is>
          <t/>
        </is>
      </c>
      <c r="AB87" t="inlineStr">
        <is>
          <t/>
        </is>
      </c>
      <c r="AC87" t="inlineStr">
        <is>
          <t/>
        </is>
      </c>
      <c r="AD87" t="inlineStr">
        <is>
          <t/>
        </is>
      </c>
      <c r="AE87" t="inlineStr">
        <is>
          <t>stock</t>
        </is>
      </c>
      <c r="AF87" t="inlineStr">
        <is>
          <t>3</t>
        </is>
      </c>
      <c r="AG87" t="inlineStr">
        <is>
          <t/>
        </is>
      </c>
      <c r="AH87" t="inlineStr">
        <is>
          <t/>
        </is>
      </c>
      <c r="AI87" t="inlineStr">
        <is>
          <t/>
        </is>
      </c>
      <c r="AJ87" t="inlineStr">
        <is>
          <t/>
        </is>
      </c>
      <c r="AK87" t="inlineStr">
        <is>
          <t/>
        </is>
      </c>
      <c r="AL87" t="inlineStr">
        <is>
          <t/>
        </is>
      </c>
      <c r="AM87" t="inlineStr">
        <is>
          <t/>
        </is>
      </c>
      <c r="AN87" t="inlineStr">
        <is>
          <t/>
        </is>
      </c>
      <c r="AO87" t="inlineStr">
        <is>
          <t/>
        </is>
      </c>
      <c r="AP87" t="inlineStr">
        <is>
          <t/>
        </is>
      </c>
      <c r="AQ87" t="inlineStr">
        <is>
          <t>merci in magazzino|scorte|giacenze|stock</t>
        </is>
      </c>
      <c r="AR87" t="inlineStr">
        <is>
          <t>3|3|3|3</t>
        </is>
      </c>
      <c r="AS87" t="inlineStr">
        <is>
          <t>|||</t>
        </is>
      </c>
      <c r="AT87" t="inlineStr">
        <is>
          <t/>
        </is>
      </c>
      <c r="AU87" t="inlineStr">
        <is>
          <t/>
        </is>
      </c>
      <c r="AV87" t="inlineStr">
        <is>
          <t/>
        </is>
      </c>
      <c r="AW87" t="inlineStr">
        <is>
          <t/>
        </is>
      </c>
      <c r="AX87" t="inlineStr">
        <is>
          <t/>
        </is>
      </c>
      <c r="AY87" t="inlineStr">
        <is>
          <t/>
        </is>
      </c>
      <c r="AZ87" t="inlineStr">
        <is>
          <t/>
        </is>
      </c>
      <c r="BA87" t="inlineStr">
        <is>
          <t/>
        </is>
      </c>
      <c r="BB87" t="inlineStr">
        <is>
          <t/>
        </is>
      </c>
      <c r="BC87" t="inlineStr">
        <is>
          <t>voorraad|stock</t>
        </is>
      </c>
      <c r="BD87" t="inlineStr">
        <is>
          <t>3|3</t>
        </is>
      </c>
      <c r="BE87" t="inlineStr">
        <is>
          <t>|</t>
        </is>
      </c>
      <c r="BF87" t="inlineStr">
        <is>
          <t>zapasy</t>
        </is>
      </c>
      <c r="BG87" t="inlineStr">
        <is>
          <t>3</t>
        </is>
      </c>
      <c r="BH87" t="inlineStr">
        <is>
          <t/>
        </is>
      </c>
      <c r="BI87" t="inlineStr">
        <is>
          <t>&lt;i&gt;stocks&lt;/i&gt;|existências</t>
        </is>
      </c>
      <c r="BJ87" t="inlineStr">
        <is>
          <t>3|3</t>
        </is>
      </c>
      <c r="BK87" t="inlineStr">
        <is>
          <t>|</t>
        </is>
      </c>
      <c r="BL87" t="inlineStr">
        <is>
          <t/>
        </is>
      </c>
      <c r="BM87" t="inlineStr">
        <is>
          <t/>
        </is>
      </c>
      <c r="BN87" t="inlineStr">
        <is>
          <t/>
        </is>
      </c>
      <c r="BO87" t="inlineStr">
        <is>
          <t/>
        </is>
      </c>
      <c r="BP87" t="inlineStr">
        <is>
          <t/>
        </is>
      </c>
      <c r="BQ87" t="inlineStr">
        <is>
          <t/>
        </is>
      </c>
      <c r="BR87" t="inlineStr">
        <is>
          <t/>
        </is>
      </c>
      <c r="BS87" t="inlineStr">
        <is>
          <t/>
        </is>
      </c>
      <c r="BT87" t="inlineStr">
        <is>
          <t/>
        </is>
      </c>
      <c r="BU87" t="inlineStr">
        <is>
          <t>lager|varulager|lagerbehållning</t>
        </is>
      </c>
      <c r="BV87" t="inlineStr">
        <is>
          <t>3|3|3</t>
        </is>
      </c>
      <c r="BW87" t="inlineStr">
        <is>
          <t>||</t>
        </is>
      </c>
      <c r="BX87" t="inlineStr">
        <is>
          <t>текущи (краткотрайни) материални активи под формата на: а) материали, придобити главно чрез покупка и предназначени основно за влагане в производствения процес с цел произвеждане на продукция или услуги. Те могат да са обект и на преки продажби, когато това се прецени от предприятието; б) продукция, създадена в резултат на производствен процес в предприятието и предназначена за продажба;в) стоки, придобити главно чрез покупка и предназначени за продажба; г) незавършено производство, представляващо съвкупност от разходи, от които се очаква да се произведе продукция; д) инвестиция в материален запас - материални активи, придобити за инвестиционни цели, а не за ползване</t>
        </is>
      </c>
      <c r="BY87" t="inlineStr">
        <is>
          <t/>
        </is>
      </c>
      <c r="BZ87" t="inlineStr">
        <is>
          <t/>
        </is>
      </c>
      <c r="CA87" t="inlineStr">
        <is>
          <t/>
        </is>
      </c>
      <c r="CB87" t="inlineStr">
        <is>
          <t/>
        </is>
      </c>
      <c r="CC87" t="inlineStr">
        <is>
          <t>for companies,raw materials,items available for sale or in the process of being made ready for sale</t>
        </is>
      </c>
      <c r="CD87" t="inlineStr">
        <is>
          <t/>
        </is>
      </c>
      <c r="CE87" t="inlineStr">
        <is>
          <t/>
        </is>
      </c>
      <c r="CF87" t="inlineStr">
        <is>
          <t/>
        </is>
      </c>
      <c r="CG87" t="inlineStr">
        <is>
          <t>matières premières, produits semi-finis, produits en cours, produits finis et marchandises achetées en vue d'être revendues en l'état, détenus à un moment donné par une entreprise</t>
        </is>
      </c>
      <c r="CH87" t="inlineStr">
        <is>
          <t/>
        </is>
      </c>
      <c r="CI87" t="inlineStr">
        <is>
          <t/>
        </is>
      </c>
      <c r="CJ87" t="inlineStr">
        <is>
          <t/>
        </is>
      </c>
      <c r="CK87" t="inlineStr">
        <is>
          <t/>
        </is>
      </c>
      <c r="CL87" t="inlineStr">
        <is>
          <t/>
        </is>
      </c>
      <c r="CM87" t="inlineStr">
        <is>
          <t/>
        </is>
      </c>
      <c r="CN87" t="inlineStr">
        <is>
          <t/>
        </is>
      </c>
      <c r="CO87" t="inlineStr">
        <is>
          <t>het aantal goederen dat op een bepaalde plaats aanwezig is, uitgedrukt in eenheden of in geld</t>
        </is>
      </c>
      <c r="CP87" t="inlineStr">
        <is>
          <t/>
        </is>
      </c>
      <c r="CQ87" t="inlineStr">
        <is>
          <t/>
        </is>
      </c>
      <c r="CR87" t="inlineStr">
        <is>
          <t/>
        </is>
      </c>
      <c r="CS87" t="inlineStr">
        <is>
          <t/>
        </is>
      </c>
      <c r="CT87" t="inlineStr">
        <is>
          <t/>
        </is>
      </c>
      <c r="CU87" t="inlineStr">
        <is>
          <t/>
        </is>
      </c>
    </row>
    <row r="88">
      <c r="A88" s="1" t="str">
        <f>HYPERLINK("https://iate.europa.eu/entry/result/792930/all", "792930")</f>
        <v>792930</v>
      </c>
      <c r="B88" t="inlineStr">
        <is>
          <t>BUSINESS AND COMPETITION;FINANCE</t>
        </is>
      </c>
      <c r="C88" t="inlineStr">
        <is>
          <t>BUSINESS AND COMPETITION|business organisation;FINANCE|financial institutions and credit|credit policy|cost of borrowing|interest;BUSINESS AND COMPETITION|accounting</t>
        </is>
      </c>
      <c r="D88" t="inlineStr">
        <is>
          <t>лихвен процент</t>
        </is>
      </c>
      <c r="E88" t="inlineStr">
        <is>
          <t>3</t>
        </is>
      </c>
      <c r="F88" t="inlineStr">
        <is>
          <t/>
        </is>
      </c>
      <c r="G88" t="inlineStr">
        <is>
          <t>úroková sazba|úroková míra</t>
        </is>
      </c>
      <c r="H88" t="inlineStr">
        <is>
          <t>3|3</t>
        </is>
      </c>
      <c r="I88" t="inlineStr">
        <is>
          <t>|</t>
        </is>
      </c>
      <c r="J88" t="inlineStr">
        <is>
          <t>rente|rentesats|rentefod</t>
        </is>
      </c>
      <c r="K88" t="inlineStr">
        <is>
          <t>4|4|4</t>
        </is>
      </c>
      <c r="L88" t="inlineStr">
        <is>
          <t>||</t>
        </is>
      </c>
      <c r="M88" t="inlineStr">
        <is>
          <t>Zins|Zinssatz</t>
        </is>
      </c>
      <c r="N88" t="inlineStr">
        <is>
          <t>3|3</t>
        </is>
      </c>
      <c r="O88" t="inlineStr">
        <is>
          <t>|</t>
        </is>
      </c>
      <c r="P88" t="inlineStr">
        <is>
          <t>επιτόκιο</t>
        </is>
      </c>
      <c r="Q88" t="inlineStr">
        <is>
          <t>3</t>
        </is>
      </c>
      <c r="R88" t="inlineStr">
        <is>
          <t/>
        </is>
      </c>
      <c r="S88" t="inlineStr">
        <is>
          <t>interest rate|rate of interest</t>
        </is>
      </c>
      <c r="T88" t="inlineStr">
        <is>
          <t>3|3</t>
        </is>
      </c>
      <c r="U88" t="inlineStr">
        <is>
          <t>|</t>
        </is>
      </c>
      <c r="V88" t="inlineStr">
        <is>
          <t>tipo de interés</t>
        </is>
      </c>
      <c r="W88" t="inlineStr">
        <is>
          <t>4</t>
        </is>
      </c>
      <c r="X88" t="inlineStr">
        <is>
          <t/>
        </is>
      </c>
      <c r="Y88" t="inlineStr">
        <is>
          <t>intressimäär</t>
        </is>
      </c>
      <c r="Z88" t="inlineStr">
        <is>
          <t>3</t>
        </is>
      </c>
      <c r="AA88" t="inlineStr">
        <is>
          <t/>
        </is>
      </c>
      <c r="AB88" t="inlineStr">
        <is>
          <t>korkokanta|korkotaso</t>
        </is>
      </c>
      <c r="AC88" t="inlineStr">
        <is>
          <t>3|3</t>
        </is>
      </c>
      <c r="AD88" t="inlineStr">
        <is>
          <t>|</t>
        </is>
      </c>
      <c r="AE88" t="inlineStr">
        <is>
          <t>taux d'intérêt</t>
        </is>
      </c>
      <c r="AF88" t="inlineStr">
        <is>
          <t>3</t>
        </is>
      </c>
      <c r="AG88" t="inlineStr">
        <is>
          <t/>
        </is>
      </c>
      <c r="AH88" t="inlineStr">
        <is>
          <t>ráta úis</t>
        </is>
      </c>
      <c r="AI88" t="inlineStr">
        <is>
          <t>3</t>
        </is>
      </c>
      <c r="AJ88" t="inlineStr">
        <is>
          <t/>
        </is>
      </c>
      <c r="AK88" t="inlineStr">
        <is>
          <t/>
        </is>
      </c>
      <c r="AL88" t="inlineStr">
        <is>
          <t/>
        </is>
      </c>
      <c r="AM88" t="inlineStr">
        <is>
          <t/>
        </is>
      </c>
      <c r="AN88" t="inlineStr">
        <is>
          <t>kamatláb</t>
        </is>
      </c>
      <c r="AO88" t="inlineStr">
        <is>
          <t>4</t>
        </is>
      </c>
      <c r="AP88" t="inlineStr">
        <is>
          <t/>
        </is>
      </c>
      <c r="AQ88" t="inlineStr">
        <is>
          <t>tasso d'interesse</t>
        </is>
      </c>
      <c r="AR88" t="inlineStr">
        <is>
          <t>3</t>
        </is>
      </c>
      <c r="AS88" t="inlineStr">
        <is>
          <t/>
        </is>
      </c>
      <c r="AT88" t="inlineStr">
        <is>
          <t>palūkanų norma</t>
        </is>
      </c>
      <c r="AU88" t="inlineStr">
        <is>
          <t>3</t>
        </is>
      </c>
      <c r="AV88" t="inlineStr">
        <is>
          <t/>
        </is>
      </c>
      <c r="AW88" t="inlineStr">
        <is>
          <t>procentu likme</t>
        </is>
      </c>
      <c r="AX88" t="inlineStr">
        <is>
          <t>3</t>
        </is>
      </c>
      <c r="AY88" t="inlineStr">
        <is>
          <t/>
        </is>
      </c>
      <c r="AZ88" t="inlineStr">
        <is>
          <t>rata tal-imgħax</t>
        </is>
      </c>
      <c r="BA88" t="inlineStr">
        <is>
          <t>3</t>
        </is>
      </c>
      <c r="BB88" t="inlineStr">
        <is>
          <t/>
        </is>
      </c>
      <c r="BC88" t="inlineStr">
        <is>
          <t>interestvoet|rente|rentevoet</t>
        </is>
      </c>
      <c r="BD88" t="inlineStr">
        <is>
          <t>3|3|3</t>
        </is>
      </c>
      <c r="BE88" t="inlineStr">
        <is>
          <t>||</t>
        </is>
      </c>
      <c r="BF88" t="inlineStr">
        <is>
          <t>stopa procentowa</t>
        </is>
      </c>
      <c r="BG88" t="inlineStr">
        <is>
          <t>3</t>
        </is>
      </c>
      <c r="BH88" t="inlineStr">
        <is>
          <t/>
        </is>
      </c>
      <c r="BI88" t="inlineStr">
        <is>
          <t>taxa de juro</t>
        </is>
      </c>
      <c r="BJ88" t="inlineStr">
        <is>
          <t>4</t>
        </is>
      </c>
      <c r="BK88" t="inlineStr">
        <is>
          <t/>
        </is>
      </c>
      <c r="BL88" t="inlineStr">
        <is>
          <t>rată a dobânzii</t>
        </is>
      </c>
      <c r="BM88" t="inlineStr">
        <is>
          <t>3</t>
        </is>
      </c>
      <c r="BN88" t="inlineStr">
        <is>
          <t/>
        </is>
      </c>
      <c r="BO88" t="inlineStr">
        <is>
          <t>úroková sadzba|úroková miera</t>
        </is>
      </c>
      <c r="BP88" t="inlineStr">
        <is>
          <t>3|3</t>
        </is>
      </c>
      <c r="BQ88" t="inlineStr">
        <is>
          <t>|</t>
        </is>
      </c>
      <c r="BR88" t="inlineStr">
        <is>
          <t>obrestna mera</t>
        </is>
      </c>
      <c r="BS88" t="inlineStr">
        <is>
          <t>4</t>
        </is>
      </c>
      <c r="BT88" t="inlineStr">
        <is>
          <t/>
        </is>
      </c>
      <c r="BU88" t="inlineStr">
        <is>
          <t>räntesats</t>
        </is>
      </c>
      <c r="BV88" t="inlineStr">
        <is>
          <t>3</t>
        </is>
      </c>
      <c r="BW88" t="inlineStr">
        <is>
          <t/>
        </is>
      </c>
      <c r="BX88" t="inlineStr">
        <is>
          <t/>
        </is>
      </c>
      <c r="BY88" t="inlineStr">
        <is>
          <t>podíl úroku k hodnotě zapůjčeného kapitálu</t>
        </is>
      </c>
      <c r="BZ88" t="inlineStr">
        <is>
          <t/>
        </is>
      </c>
      <c r="CA88" t="inlineStr">
        <is>
          <t/>
        </is>
      </c>
      <c r="CB88" t="inlineStr">
        <is>
          <t>---</t>
        </is>
      </c>
      <c r="CC88" t="inlineStr">
        <is>
          <t>ratio, usually expressed as a percentage per annum, of the amount that a debtor has to pay to the creditor over a given period of time to the amount of the principal of the loan, deposit or debt security</t>
        </is>
      </c>
      <c r="CD88" t="inlineStr">
        <is>
          <t>Porcentaje, expresado normalmente en términos anuales, que se aplica para calcular los intereses pagaderos por el dinero tomado en préstamo, o a percibir en el caso del dinero prestado o depositado en cuenta.</t>
        </is>
      </c>
      <c r="CE88" t="inlineStr">
        <is>
          <t>raha laenamise eest aastas makstav hind, väljendatuna protsentides laenu põhisummast; või vastupidi, panga tasutav intressimäär hoiuse paigutamise eest panka</t>
        </is>
      </c>
      <c r="CF88" t="inlineStr">
        <is>
          <t>"prosentteina ilmaistava (vuotuisen) koron suhde korkoa tuottavaan pääomaan"</t>
        </is>
      </c>
      <c r="CG88" t="inlineStr">
        <is>
          <t>Pourcentage appliqué à une somme placée ou empruntée et donnant les intérêts que rapporte cette somme pour une unité de temps (généralement une période de 12 mois).</t>
        </is>
      </c>
      <c r="CH88" t="inlineStr">
        <is>
          <t/>
        </is>
      </c>
      <c r="CI88" t="inlineStr">
        <is>
          <t/>
        </is>
      </c>
      <c r="CJ88" t="inlineStr">
        <is>
          <t>Egy meghatározott időszakra (rendszerint egy évre) fizetendő kamat összege és a kölcsönzött pénzösszeg közötti - százalékban kifejezett - arány.</t>
        </is>
      </c>
      <c r="CK88" t="inlineStr">
        <is>
          <t>rapporto percentuale tra l'interesse e il capitale preso o dato in prestito</t>
        </is>
      </c>
      <c r="CL88" t="inlineStr">
        <is>
          <t>procentais išreikšta pinigų suma, mokama už suteiktą paskolą, indėlį, skolos vertybinius popierius ir t.t.</t>
        </is>
      </c>
      <c r="CM88" t="inlineStr">
        <is>
          <t>parasti procentos izteikta maksa par aizdotā kapitāla 100 vienībām gada laikā</t>
        </is>
      </c>
      <c r="CN88" t="inlineStr">
        <is>
          <t>il-proporzjon, normalment indikat bħala persentaġġ annwali, tal-ammont li debitur ikollu iħallas lil kreditur matul ċertu perijodu ta' żmien għall-ammont ta' kapital ta' self, depożitu jew investiment</t>
        </is>
      </c>
      <c r="CO88" t="inlineStr">
        <is>
          <t>bedrag dat een debiteur gedurende een bepaalde periode moet betalen aan een crediteur, in verhouding tot het bedrag van het kapitaal van de lening, de deposito of het schuldbewijs, doorgaans uitgedrukt in procenten per jaar</t>
        </is>
      </c>
      <c r="CP88" t="inlineStr">
        <is>
          <t>miernik przychodu, jaki przysługuje posiadaczowi kapitału z racji udostępnienia go innym</t>
        </is>
      </c>
      <c r="CQ88" t="inlineStr">
        <is>
          <t>Rácio, expresso geralmente sob a forma de percentagem anual, do montante que um devedor tem de pagar ao credor ao longo de um dado período de tempo para o principal [ &lt;a href="/entry/result/1121524/all" id="ENTRY_TO_ENTRY_CONVERTER" target="_blank"&gt;IATE:1121524&lt;/a&gt; ] de um empréstimo, depósito ou título de dívida.</t>
        </is>
      </c>
      <c r="CR88" t="inlineStr">
        <is>
          <t>Cotă procentuală ce se aplică de către bănci la creditele acordate și se încasează de către acestea la datele convenite prin contractele de credit sau la disponibilitățile care sunt păstrate în conturi bancare. Mărimea ratei dobânzii este dată de cererea și oferta de resurse pe piața bancară, taxa oficială a scontului, puterea economică a unui stat, rata inflației, politica adoptată de fiecare bancă în parte.</t>
        </is>
      </c>
      <c r="CS88" t="inlineStr">
        <is>
          <t>pomer sumy, ktorú je dlžník povinný zaplatiť veriteľovi za určité obdobie, k sume istiny tvorenej úverom, vkladom alebo dlhovým nástrojom</t>
        </is>
      </c>
      <c r="CT88" t="inlineStr">
        <is>
          <t>cena kredita oziroma cena, ki jo mora kreditojemalec plačati za uporabo prihrankov nekoga drugega; izražena je v odstotkih od vrednosti kredita</t>
        </is>
      </c>
      <c r="CU88" t="inlineStr">
        <is>
          <t/>
        </is>
      </c>
    </row>
    <row r="89">
      <c r="A89" s="1" t="str">
        <f>HYPERLINK("https://iate.europa.eu/entry/result/1364561/all", "1364561")</f>
        <v>1364561</v>
      </c>
      <c r="B89" t="inlineStr">
        <is>
          <t>BUSINESS AND COMPETITION;FINANCE</t>
        </is>
      </c>
      <c r="C89" t="inlineStr">
        <is>
          <t>BUSINESS AND COMPETITION|business organisation;FINANCE</t>
        </is>
      </c>
      <c r="D89" t="inlineStr">
        <is>
          <t>дялов капитал|акционерен капитал</t>
        </is>
      </c>
      <c r="E89" t="inlineStr">
        <is>
          <t>3|3</t>
        </is>
      </c>
      <c r="F89" t="inlineStr">
        <is>
          <t>|</t>
        </is>
      </c>
      <c r="G89" t="inlineStr">
        <is>
          <t>základní kapitál</t>
        </is>
      </c>
      <c r="H89" t="inlineStr">
        <is>
          <t>3</t>
        </is>
      </c>
      <c r="I89" t="inlineStr">
        <is>
          <t/>
        </is>
      </c>
      <c r="J89" t="inlineStr">
        <is>
          <t>anpartskapital|nominel kapital|aktiekapital|selskabskapital</t>
        </is>
      </c>
      <c r="K89" t="inlineStr">
        <is>
          <t>3|3|3|3</t>
        </is>
      </c>
      <c r="L89" t="inlineStr">
        <is>
          <t>|||</t>
        </is>
      </c>
      <c r="M89" t="inlineStr">
        <is>
          <t>Grundkapital|Aktienkapital</t>
        </is>
      </c>
      <c r="N89" t="inlineStr">
        <is>
          <t>3|3</t>
        </is>
      </c>
      <c r="O89" t="inlineStr">
        <is>
          <t>|</t>
        </is>
      </c>
      <c r="P89" t="inlineStr">
        <is>
          <t>χρηματιστηριακό κεφάλαιο|ονομαστικό κεφάλαιο|εταιρικό κεφάλαιο|μετοχικό κεφάλαιο</t>
        </is>
      </c>
      <c r="Q89" t="inlineStr">
        <is>
          <t>3|3|3|3</t>
        </is>
      </c>
      <c r="R89" t="inlineStr">
        <is>
          <t>|||</t>
        </is>
      </c>
      <c r="S89" t="inlineStr">
        <is>
          <t>company capital|corporate capital|stock capital|capital stock|share capital|capital shareholding</t>
        </is>
      </c>
      <c r="T89" t="inlineStr">
        <is>
          <t>1|1|1|3|3|1</t>
        </is>
      </c>
      <c r="U89" t="inlineStr">
        <is>
          <t>||||preferred|</t>
        </is>
      </c>
      <c r="V89" t="inlineStr">
        <is>
          <t>capital nominal|capital social|capital en acciones</t>
        </is>
      </c>
      <c r="W89" t="inlineStr">
        <is>
          <t>3|3|3</t>
        </is>
      </c>
      <c r="X89" t="inlineStr">
        <is>
          <t>||</t>
        </is>
      </c>
      <c r="Y89" t="inlineStr">
        <is>
          <t>aktsiakapital|osakapital</t>
        </is>
      </c>
      <c r="Z89" t="inlineStr">
        <is>
          <t>3|3</t>
        </is>
      </c>
      <c r="AA89" t="inlineStr">
        <is>
          <t>|</t>
        </is>
      </c>
      <c r="AB89" t="inlineStr">
        <is>
          <t>osakepääoma</t>
        </is>
      </c>
      <c r="AC89" t="inlineStr">
        <is>
          <t>3</t>
        </is>
      </c>
      <c r="AD89" t="inlineStr">
        <is>
          <t/>
        </is>
      </c>
      <c r="AE89" t="inlineStr">
        <is>
          <t>capital nominal|capital social|capital-actions</t>
        </is>
      </c>
      <c r="AF89" t="inlineStr">
        <is>
          <t>3|4|4</t>
        </is>
      </c>
      <c r="AG89" t="inlineStr">
        <is>
          <t>||</t>
        </is>
      </c>
      <c r="AH89" t="inlineStr">
        <is>
          <t>scairchaipiteal</t>
        </is>
      </c>
      <c r="AI89" t="inlineStr">
        <is>
          <t>3</t>
        </is>
      </c>
      <c r="AJ89" t="inlineStr">
        <is>
          <t/>
        </is>
      </c>
      <c r="AK89" t="inlineStr">
        <is>
          <t>dionički kapital</t>
        </is>
      </c>
      <c r="AL89" t="inlineStr">
        <is>
          <t>3</t>
        </is>
      </c>
      <c r="AM89" t="inlineStr">
        <is>
          <t/>
        </is>
      </c>
      <c r="AN89" t="inlineStr">
        <is>
          <t>részvénytőke|jegyzett tőke</t>
        </is>
      </c>
      <c r="AO89" t="inlineStr">
        <is>
          <t>4|4</t>
        </is>
      </c>
      <c r="AP89" t="inlineStr">
        <is>
          <t>|</t>
        </is>
      </c>
      <c r="AQ89" t="inlineStr">
        <is>
          <t>capitale azionario|capitale sociale</t>
        </is>
      </c>
      <c r="AR89" t="inlineStr">
        <is>
          <t>3|3</t>
        </is>
      </c>
      <c r="AS89" t="inlineStr">
        <is>
          <t>|</t>
        </is>
      </c>
      <c r="AT89" t="inlineStr">
        <is>
          <t>akcinis kapitalas</t>
        </is>
      </c>
      <c r="AU89" t="inlineStr">
        <is>
          <t>3</t>
        </is>
      </c>
      <c r="AV89" t="inlineStr">
        <is>
          <t/>
        </is>
      </c>
      <c r="AW89" t="inlineStr">
        <is>
          <t>akciju kapitāls</t>
        </is>
      </c>
      <c r="AX89" t="inlineStr">
        <is>
          <t>3</t>
        </is>
      </c>
      <c r="AY89" t="inlineStr">
        <is>
          <t/>
        </is>
      </c>
      <c r="AZ89" t="inlineStr">
        <is>
          <t>kapital azzjonarju|stokk kapitali</t>
        </is>
      </c>
      <c r="BA89" t="inlineStr">
        <is>
          <t>3|3</t>
        </is>
      </c>
      <c r="BB89" t="inlineStr">
        <is>
          <t>|</t>
        </is>
      </c>
      <c r="BC89" t="inlineStr">
        <is>
          <t>aandelenkapitaal</t>
        </is>
      </c>
      <c r="BD89" t="inlineStr">
        <is>
          <t>3</t>
        </is>
      </c>
      <c r="BE89" t="inlineStr">
        <is>
          <t/>
        </is>
      </c>
      <c r="BF89" t="inlineStr">
        <is>
          <t>kapitał zakładowy|kapitał podstawowy</t>
        </is>
      </c>
      <c r="BG89" t="inlineStr">
        <is>
          <t>3|3</t>
        </is>
      </c>
      <c r="BH89" t="inlineStr">
        <is>
          <t>|</t>
        </is>
      </c>
      <c r="BI89" t="inlineStr">
        <is>
          <t>capital social|capital nominal</t>
        </is>
      </c>
      <c r="BJ89" t="inlineStr">
        <is>
          <t>3|3</t>
        </is>
      </c>
      <c r="BK89" t="inlineStr">
        <is>
          <t>|admitted</t>
        </is>
      </c>
      <c r="BL89" t="inlineStr">
        <is>
          <t>capital social</t>
        </is>
      </c>
      <c r="BM89" t="inlineStr">
        <is>
          <t>3</t>
        </is>
      </c>
      <c r="BN89" t="inlineStr">
        <is>
          <t/>
        </is>
      </c>
      <c r="BO89" t="inlineStr">
        <is>
          <t>základné imanie</t>
        </is>
      </c>
      <c r="BP89" t="inlineStr">
        <is>
          <t>3</t>
        </is>
      </c>
      <c r="BQ89" t="inlineStr">
        <is>
          <t/>
        </is>
      </c>
      <c r="BR89" t="inlineStr">
        <is>
          <t>osnovni kapital|delniški kapital</t>
        </is>
      </c>
      <c r="BS89" t="inlineStr">
        <is>
          <t>3|3</t>
        </is>
      </c>
      <c r="BT89" t="inlineStr">
        <is>
          <t>|</t>
        </is>
      </c>
      <c r="BU89" t="inlineStr">
        <is>
          <t>aktiekapital</t>
        </is>
      </c>
      <c r="BV89" t="inlineStr">
        <is>
          <t>3</t>
        </is>
      </c>
      <c r="BW89" t="inlineStr">
        <is>
          <t/>
        </is>
      </c>
      <c r="BX89" t="inlineStr">
        <is>
          <t/>
        </is>
      </c>
      <c r="BY89" t="inlineStr">
        <is>
          <t>součást &lt;i&gt;vlastního kapitálu&lt;/i&gt; [ &lt;a href="/entry/result/2243438/all" id="ENTRY_TO_ENTRY_CONVERTER" target="_blank"&gt;IATE:2243438&lt;/a&gt; ] obchodní korporace (tj. veřejné obchodní společnosti, komanditní společnosti, společnosti s ručením omezeným, akciové společnosti, evropské společnosti, evropského hospodářského zájmového sdružení, družstva a evropské družstevní společnosti) tvořená souhrnem všech vkladů</t>
        </is>
      </c>
      <c r="BZ89" t="inlineStr">
        <is>
          <t>den kapital ejerne/aktionærerne har indskudt i et aktieselskab, eller med andre ord den kapital, som en udstedelse af aktier skaffer</t>
        </is>
      </c>
      <c r="CA89" t="inlineStr">
        <is>
          <t>das in Anteile (Aktien) zerlegte Grundkapital einer Aktiengesellschaft</t>
        </is>
      </c>
      <c r="CB89" t="inlineStr">
        <is>
          <t>Κεφάλαιο καθοριζόμενο από το νόμο για τη σύσταση ανωνύμου εταιρίας.Το μετοχικό κεφάλαιο διαιρείται βάσει του Καταστατικού της εταιρίας σε ίσα μερίδια(τις μετοχές),η ονομαστική αξία των οποίων αναγράφεται επάνω σ αυτές.Το μετοχικό κεφάλαιο καταβάλλεται από τους μετόχους</t>
        </is>
      </c>
      <c r="CC89" t="inlineStr">
        <is>
          <t>all funds raised by a company in exchange for shares of either common or preferred shares of stock</t>
        </is>
      </c>
      <c r="CD89" t="inlineStr">
        <is>
          <t>Capital fijado en la escritura de constitución de una sociedad.</t>
        </is>
      </c>
      <c r="CE89" t="inlineStr">
        <is>
          <t>aktsiaseltsi aktsiatega kaetud kapital ehk aktsiaseltsi aktsiate nimiväärtuste summa</t>
        </is>
      </c>
      <c r="CF89" t="inlineStr">
        <is>
          <t>"yhtiön osakkeiden yhteismäärä niiden nimellisarvojen mukaan laskettuna"</t>
        </is>
      </c>
      <c r="CG89" t="inlineStr">
        <is>
          <t>montant des apports effectués par les actionnaires d'une société et représenté par les actions que celle-ci a émises</t>
        </is>
      </c>
      <c r="CH89" t="inlineStr">
        <is>
          <t/>
        </is>
      </c>
      <c r="CI89" t="inlineStr">
        <is>
          <t>knjigovodstveno prikazana vrijednost ukupnog broja glavnih dionica, a nalazi se u pasivi bilance stanja dioničkog (korporativnog) poduzeća u okviru dioničarske glavnice</t>
        </is>
      </c>
      <c r="CJ89" t="inlineStr">
        <is>
          <t>a saját tőke viszonylag állandó része, mely vagyont a tulajdonosok időbeli korlátozás nélkül – véglegesen – bocsátottak a vállalkozás rendelkezésére, amelyért cserébe részesedést (pl. részvényeket) szereztek a vállalkozásban</t>
        </is>
      </c>
      <c r="CK89" t="inlineStr">
        <is>
          <t>somma dei conferimenti effettuati alla costituzione di una società</t>
        </is>
      </c>
      <c r="CL89" t="inlineStr">
        <is>
          <t>įstatinis kapitalas, gautas išleidus akcijas</t>
        </is>
      </c>
      <c r="CM89" t="inlineStr">
        <is>
          <t>akciju sabiedrības pamatkapitāls, kas ir sadalīts akcijās</t>
        </is>
      </c>
      <c r="CN89" t="inlineStr">
        <is>
          <t>il-fondi kollha miġbura minn kumpanija bi skambju għal ishma li jkunu jew ishma ta' stokk komuni jew ishma ta' stokk preferuti</t>
        </is>
      </c>
      <c r="CO89" t="inlineStr">
        <is>
          <t>"bedrag waartegen een onderneming aandelen aan aandeelhouders heeft uitgegeven of kan uitgeven"</t>
        </is>
      </c>
      <c r="CP89" t="inlineStr">
        <is>
          <t>rzeczywisty wkład właściciela lub współwłaściciela, wniesiony na uruchomienie jednostki gospodarczej z chwilą jej założenia, ewentualnie później podwyższony</t>
        </is>
      </c>
      <c r="CQ89" t="inlineStr">
        <is>
          <t>Montante de entrada, fornecido pelos sócios ou acionistas de uma empresa, para o início da atividade da sociedade.</t>
        </is>
      </c>
      <c r="CR89" t="inlineStr">
        <is>
          <t>totalitatea aporturilor asociaților/acționarilor unei societăți comerciale; aporturile pot fi în numerar, în natură, în creanțe sau în industrie</t>
        </is>
      </c>
      <c r="CS89" t="inlineStr">
        <is>
          <t>základná zložka vlastného imania [ &lt;a href="/entry/result/2243438/all" id="ENTRY_TO_ENTRY_CONVERTER" target="_blank"&gt;IATE:2243438&lt;/a&gt; ] akciovej spoločnosti, ktorá predstavuje súčet nominálnych (menovitých) hodnôt všetkých akcií</t>
        </is>
      </c>
      <c r="CT89" t="inlineStr">
        <is>
          <t/>
        </is>
      </c>
      <c r="CU89" t="inlineStr">
        <is>
          <t>summan av det nominella värdet av ett bolags alla aktier</t>
        </is>
      </c>
    </row>
    <row r="90">
      <c r="A90" s="1" t="str">
        <f>HYPERLINK("https://iate.europa.eu/entry/result/792533/all", "792533")</f>
        <v>792533</v>
      </c>
      <c r="B90" t="inlineStr">
        <is>
          <t>FINANCE;BUSINESS AND COMPETITION</t>
        </is>
      </c>
      <c r="C90" t="inlineStr">
        <is>
          <t>FINANCE|financial institutions and credit;BUSINESS AND COMPETITION|business organisation;BUSINESS AND COMPETITION|accounting</t>
        </is>
      </c>
      <c r="D90" t="inlineStr">
        <is>
          <t>дялово участие|участие</t>
        </is>
      </c>
      <c r="E90" t="inlineStr">
        <is>
          <t>4|4</t>
        </is>
      </c>
      <c r="F90" t="inlineStr">
        <is>
          <t>preferred|</t>
        </is>
      </c>
      <c r="G90" t="inlineStr">
        <is>
          <t>účast</t>
        </is>
      </c>
      <c r="H90" t="inlineStr">
        <is>
          <t>3</t>
        </is>
      </c>
      <c r="I90" t="inlineStr">
        <is>
          <t/>
        </is>
      </c>
      <c r="J90" t="inlineStr">
        <is>
          <t>kapitalinteresse|besiddelse</t>
        </is>
      </c>
      <c r="K90" t="inlineStr">
        <is>
          <t>4|4</t>
        </is>
      </c>
      <c r="L90" t="inlineStr">
        <is>
          <t>|</t>
        </is>
      </c>
      <c r="M90" t="inlineStr">
        <is>
          <t>Beteiligung</t>
        </is>
      </c>
      <c r="N90" t="inlineStr">
        <is>
          <t>3</t>
        </is>
      </c>
      <c r="O90" t="inlineStr">
        <is>
          <t/>
        </is>
      </c>
      <c r="P90" t="inlineStr">
        <is>
          <t>συμμετοχή</t>
        </is>
      </c>
      <c r="Q90" t="inlineStr">
        <is>
          <t>4</t>
        </is>
      </c>
      <c r="R90" t="inlineStr">
        <is>
          <t/>
        </is>
      </c>
      <c r="S90" t="inlineStr">
        <is>
          <t>participation|participating interest|holding</t>
        </is>
      </c>
      <c r="T90" t="inlineStr">
        <is>
          <t>3|3|3</t>
        </is>
      </c>
      <c r="U90" t="inlineStr">
        <is>
          <t>||</t>
        </is>
      </c>
      <c r="V90" t="inlineStr">
        <is>
          <t>participación</t>
        </is>
      </c>
      <c r="W90" t="inlineStr">
        <is>
          <t>3</t>
        </is>
      </c>
      <c r="X90" t="inlineStr">
        <is>
          <t/>
        </is>
      </c>
      <c r="Y90" t="inlineStr">
        <is>
          <t>märkimisväärne osalus|osalus</t>
        </is>
      </c>
      <c r="Z90" t="inlineStr">
        <is>
          <t>4|4</t>
        </is>
      </c>
      <c r="AA90" t="inlineStr">
        <is>
          <t>|</t>
        </is>
      </c>
      <c r="AB90" t="inlineStr">
        <is>
          <t>omistusyhteysyritys|omistusyhteys</t>
        </is>
      </c>
      <c r="AC90" t="inlineStr">
        <is>
          <t>3|3</t>
        </is>
      </c>
      <c r="AD90" t="inlineStr">
        <is>
          <t>|</t>
        </is>
      </c>
      <c r="AE90" t="inlineStr">
        <is>
          <t>participation</t>
        </is>
      </c>
      <c r="AF90" t="inlineStr">
        <is>
          <t>3</t>
        </is>
      </c>
      <c r="AG90" t="inlineStr">
        <is>
          <t/>
        </is>
      </c>
      <c r="AH90" t="inlineStr">
        <is>
          <t>rannpháirteachas|rannpháirtíocht</t>
        </is>
      </c>
      <c r="AI90" t="inlineStr">
        <is>
          <t>3|3</t>
        </is>
      </c>
      <c r="AJ90" t="inlineStr">
        <is>
          <t>|preferred</t>
        </is>
      </c>
      <c r="AK90" t="inlineStr">
        <is>
          <t/>
        </is>
      </c>
      <c r="AL90" t="inlineStr">
        <is>
          <t/>
        </is>
      </c>
      <c r="AM90" t="inlineStr">
        <is>
          <t/>
        </is>
      </c>
      <c r="AN90" t="inlineStr">
        <is>
          <t>számottevő tulajdoni részesedés|részesedés|jelentős tulajdoni részesedés</t>
        </is>
      </c>
      <c r="AO90" t="inlineStr">
        <is>
          <t>4|4|4</t>
        </is>
      </c>
      <c r="AP90" t="inlineStr">
        <is>
          <t>||</t>
        </is>
      </c>
      <c r="AQ90" t="inlineStr">
        <is>
          <t>partecipazione</t>
        </is>
      </c>
      <c r="AR90" t="inlineStr">
        <is>
          <t>3</t>
        </is>
      </c>
      <c r="AS90" t="inlineStr">
        <is>
          <t/>
        </is>
      </c>
      <c r="AT90" t="inlineStr">
        <is>
          <t>dalyvavimas</t>
        </is>
      </c>
      <c r="AU90" t="inlineStr">
        <is>
          <t>3</t>
        </is>
      </c>
      <c r="AV90" t="inlineStr">
        <is>
          <t/>
        </is>
      </c>
      <c r="AW90" t="inlineStr">
        <is>
          <t>dalība</t>
        </is>
      </c>
      <c r="AX90" t="inlineStr">
        <is>
          <t>3</t>
        </is>
      </c>
      <c r="AY90" t="inlineStr">
        <is>
          <t/>
        </is>
      </c>
      <c r="AZ90" t="inlineStr">
        <is>
          <t>parteċipazzjoni</t>
        </is>
      </c>
      <c r="BA90" t="inlineStr">
        <is>
          <t>2</t>
        </is>
      </c>
      <c r="BB90" t="inlineStr">
        <is>
          <t/>
        </is>
      </c>
      <c r="BC90" t="inlineStr">
        <is>
          <t>deelneming</t>
        </is>
      </c>
      <c r="BD90" t="inlineStr">
        <is>
          <t>3</t>
        </is>
      </c>
      <c r="BE90" t="inlineStr">
        <is>
          <t/>
        </is>
      </c>
      <c r="BF90" t="inlineStr">
        <is>
          <t>udział kapitałowy</t>
        </is>
      </c>
      <c r="BG90" t="inlineStr">
        <is>
          <t>3</t>
        </is>
      </c>
      <c r="BH90" t="inlineStr">
        <is>
          <t/>
        </is>
      </c>
      <c r="BI90" t="inlineStr">
        <is>
          <t>participação</t>
        </is>
      </c>
      <c r="BJ90" t="inlineStr">
        <is>
          <t>3</t>
        </is>
      </c>
      <c r="BK90" t="inlineStr">
        <is>
          <t/>
        </is>
      </c>
      <c r="BL90" t="inlineStr">
        <is>
          <t>participare</t>
        </is>
      </c>
      <c r="BM90" t="inlineStr">
        <is>
          <t>3</t>
        </is>
      </c>
      <c r="BN90" t="inlineStr">
        <is>
          <t/>
        </is>
      </c>
      <c r="BO90" t="inlineStr">
        <is>
          <t>účasť</t>
        </is>
      </c>
      <c r="BP90" t="inlineStr">
        <is>
          <t>3</t>
        </is>
      </c>
      <c r="BQ90" t="inlineStr">
        <is>
          <t/>
        </is>
      </c>
      <c r="BR90" t="inlineStr">
        <is>
          <t>udeležba</t>
        </is>
      </c>
      <c r="BS90" t="inlineStr">
        <is>
          <t>3</t>
        </is>
      </c>
      <c r="BT90" t="inlineStr">
        <is>
          <t/>
        </is>
      </c>
      <c r="BU90" t="inlineStr">
        <is>
          <t>ägarintresse</t>
        </is>
      </c>
      <c r="BV90" t="inlineStr">
        <is>
          <t>3</t>
        </is>
      </c>
      <c r="BW90" t="inlineStr">
        <is>
          <t/>
        </is>
      </c>
      <c r="BX90" t="inlineStr">
        <is>
          <t>притежаването, пряко или посредством контрол на 20 % или повече от 20 % от правата на глас или капитала на предприятие</t>
        </is>
      </c>
      <c r="BY90" t="inlineStr">
        <is>
          <t>přímé nebo nepřímé držení nejméně 20 % hlasovacích práv v podniku nebo základního kapitálu podniku</t>
        </is>
      </c>
      <c r="BZ90" t="inlineStr">
        <is>
          <t>"Betegnelsen "kapitalinteresse" er et fællesskabsretligt begreb, der kun har betydning som overbegreb for kapitalandele i dattervirksomheder og i associerede virksomheder." (Olaf Hasselager og Aksel Runge Johansen, Årsregnskabsloven af 1981 med kommentarer, Gad 1987, s. 80)</t>
        </is>
      </c>
      <c r="CA90" t="inlineStr">
        <is>
          <t>"Fall, in dem ein Kreditinstitut direkt oder indirekt mindestens 25 % des Kapitals eines anderen Kreditinstituts oder eines Finanzinstituts hält" (konzernrechtliche Definition).</t>
        </is>
      </c>
      <c r="CB90" t="inlineStr">
        <is>
          <t/>
        </is>
      </c>
      <c r="CC90" t="inlineStr">
        <is>
          <t>"'Participation' means the ownership by a credit institution, directly or indirectly, of 25% or more of the capital of another credit or financial institution" (Article 1 of Council Directive 83/350/EEC of 13 June 1983 on the supervision of credit institutions on a consolidated basis - 31983L0350 )</t>
        </is>
      </c>
      <c r="CD90" t="inlineStr">
        <is>
          <t>Participación en el sentido de la primera frase del artículo 17 de la Directiva 78/660/CEE del Consejo, de 25 de julio de 1978, Cuarta Directiva relativa a las cuentas anuales de determinadas formas de sociedad [ &lt;a href="http://eur-lex.europa.eu/legal-content/ES/TXT/?uri=CELEX:31978L0660" target="_blank"&gt;CELEX:31978L0660/ES&lt;/a&gt; ], o la tenencia directa o indirecta del 20 % o más de los derechos de voto o del capital de una empresa.</t>
        </is>
      </c>
      <c r="CE90" t="inlineStr">
        <is>
          <t>1) kindlustuses: märkimisväärne osalus - otseselt või kontrollsuhte kaudu vähemalt 20% omamine ettevõtja hääleõigusest või kapitalist; 2) krediidiasutused: "osalus" – artikli 57 punktide o ja p, artiklite 71 kuni 73 ja V jaotise 4. peatüki rakendamisel osalus nõukogu 25. juuli 1978. aasta neljanda direktiivi 78/660/EMÜ (mis käsitleb teatavat liiki äriühingute raamatupidamise aastaaruandeid) artikli 17 esimese lause tähenduses või otseselt või kaudselt vähemalt 20 % omamine ettevõtja hääleõigusest või kapitalist;</t>
        </is>
      </c>
      <c r="CF90" t="inlineStr">
        <is>
          <t>1. tilanne, jossa yrityksestä suoraan tai määräysvallan kautta pidetään hallussa vähintään 20 prosenttia yrityksen äänivallasta tai pääomasta 
&lt;p&gt;2. sellainen yrityksellä oleva oikeus toisen yrityksen pääomaan, joka riippumatta siitä, onko siitä annettu arvopaperi vai ei, luo pysyvän yhteyden kyseisten yritysten välille ja jonka tarkoituksena on edistää ensiksi mainitun yrityksen toimintaa, tai sellainen osuus toisen yrityksen pääomasta, joka ylittää prosentuaalisen kynnyksen, jonka jäsenvaltiot saavat vahvistaa enintään 20 prosentiksi&lt;/p&gt;</t>
        </is>
      </c>
      <c r="CG90" t="inlineStr">
        <is>
          <t>aux fins de l'application de l'article 57, points o) et p), des articles 71 à 73 et du titre V, chapitre 4: une participation au sens de l'article 17, première phrase, de la quatrième directive 78/660/CEE du Conseil du 25 juillet1978 concernant les comptes annuels de certaines formes de sociétés (2), ou le fait de détenir, directement ou indirectement, au moins 20 % des droits de vote ou du capital d'une entreprise</t>
        </is>
      </c>
      <c r="CH90" t="inlineStr">
        <is>
          <t/>
        </is>
      </c>
      <c r="CI90" t="inlineStr">
        <is>
          <t/>
        </is>
      </c>
      <c r="CJ90" t="inlineStr">
        <is>
          <t>Egy vállalkozás szavazati jogainak vagy tőkéjének 20%-os vagy azt meghaladó része feletti közvetlen vagy ellenőrzés útján fennálló tulajdon.</t>
        </is>
      </c>
      <c r="CK90" t="inlineStr">
        <is>
          <t>diritti al capitale di altre imprese, rappresentati o no da titoli, i quali, ponendo in essere un legame durevole con esse, sono destinati ad incrementare l'attività della società oppure il fatto di detenere direttamente o indirettamente almeno il 20 % dei diritti di voto o del capitale di un'impresa</t>
        </is>
      </c>
      <c r="CL90" t="inlineStr">
        <is>
          <t>įmonėje tiesiogiai ar kontrolės būdu turima 20 % ar daugiau balsavimo teisių ar įmonės kapitalo nuosavybė</t>
        </is>
      </c>
      <c r="CM90" t="inlineStr">
        <is>
          <t>dalība Padomes Ceturtās Direktīvas 78/660/EEK (1978. gada 25. jūlijs), kas attiecas uz noteiktu veidu sabiedrību gada pārskatiem, 17. panta pirmā teikuma nozīmē vai tiešas vai netiešas īpašumtiesības vismaz uz 20 % balsstiesību vai kapitāla kādā uzņēmumā</t>
        </is>
      </c>
      <c r="CN90" t="inlineStr">
        <is>
          <t/>
        </is>
      </c>
      <c r="CO90" t="inlineStr">
        <is>
          <t>"Financieren van (dus geld beschikbaar stellen voor) een onderneming om daarmee invloed uit te kunnen oefenen in het beleid van die onderneming. De deelneming is dus risicodragend en maakt deel uit van het eigen vermogen van die onderneming. Zij heeft tot doel om tot samenwerking te komen. Een mogelijk vorm is de aanschaf van aandelen van een onderneming, waarvoor al dan niet specifieke rechten gelden."</t>
        </is>
      </c>
      <c r="CP90" t="inlineStr">
        <is>
          <t>udział kapitałowy oznacza własność bezpośrednio lub za pomocą kontroli co najmniej 20 % praw głosu lub kapitału przedsiębiorstwa</t>
        </is>
      </c>
      <c r="CQ90" t="inlineStr">
        <is>
          <t>Participação na acepção do primeiro período do artigo 17.o da quarta Directiva 78/660/CEE do Conselho, de 25 de Julho de 1978, relativa às contas anuais de certas formas de sociedades(16), ou o facto de deter, directa ou indirectamente, 20 % ou mais dos direitos de voto ou do capital de uma empresa.</t>
        </is>
      </c>
      <c r="CR90" t="inlineStr">
        <is>
          <t/>
        </is>
      </c>
      <c r="CS90" t="inlineStr">
        <is>
          <t/>
        </is>
      </c>
      <c r="CT90" t="inlineStr">
        <is>
          <t>lastništvo, neposredno ali obvladovanje, 20 % ali več glasovalnih pravic ali kapitala podjetja</t>
        </is>
      </c>
      <c r="CU90" t="inlineStr">
        <is>
          <t/>
        </is>
      </c>
    </row>
    <row r="91">
      <c r="A91" s="1" t="str">
        <f>HYPERLINK("https://iate.europa.eu/entry/result/792622/all", "792622")</f>
        <v>792622</v>
      </c>
      <c r="B91" t="inlineStr">
        <is>
          <t>PRODUCTION, TECHNOLOGY AND RESEARCH;BUSINESS AND COMPETITION;FINANCE;LAW</t>
        </is>
      </c>
      <c r="C91" t="inlineStr">
        <is>
          <t>PRODUCTION, TECHNOLOGY AND RESEARCH|research and intellectual property|intellectual property;BUSINESS AND COMPETITION|business organisation;FINANCE|insurance|insurance;LAW</t>
        </is>
      </c>
      <c r="D91" t="inlineStr">
        <is>
          <t>седалище|главно управление</t>
        </is>
      </c>
      <c r="E91" t="inlineStr">
        <is>
          <t>2|3</t>
        </is>
      </c>
      <c r="F91" t="inlineStr">
        <is>
          <t>|</t>
        </is>
      </c>
      <c r="G91" t="inlineStr">
        <is>
          <t>sídlo|správní ústředí</t>
        </is>
      </c>
      <c r="H91" t="inlineStr">
        <is>
          <t>3|3</t>
        </is>
      </c>
      <c r="I91" t="inlineStr">
        <is>
          <t>|</t>
        </is>
      </c>
      <c r="J91" t="inlineStr">
        <is>
          <t>hovedsæde|sæde|hjemsted|hovedkontor</t>
        </is>
      </c>
      <c r="K91" t="inlineStr">
        <is>
          <t>4|4|4|4</t>
        </is>
      </c>
      <c r="L91" t="inlineStr">
        <is>
          <t>|||</t>
        </is>
      </c>
      <c r="M91" t="inlineStr">
        <is>
          <t>Sitz|Gesellschaftssitz</t>
        </is>
      </c>
      <c r="N91" t="inlineStr">
        <is>
          <t>3|3</t>
        </is>
      </c>
      <c r="O91" t="inlineStr">
        <is>
          <t>|</t>
        </is>
      </c>
      <c r="P91" t="inlineStr">
        <is>
          <t>εταιρική έδρα</t>
        </is>
      </c>
      <c r="Q91" t="inlineStr">
        <is>
          <t>3</t>
        </is>
      </c>
      <c r="R91" t="inlineStr">
        <is>
          <t/>
        </is>
      </c>
      <c r="S91" t="inlineStr">
        <is>
          <t>head office</t>
        </is>
      </c>
      <c r="T91" t="inlineStr">
        <is>
          <t>3</t>
        </is>
      </c>
      <c r="U91" t="inlineStr">
        <is>
          <t/>
        </is>
      </c>
      <c r="V91" t="inlineStr">
        <is>
          <t>domicilio social</t>
        </is>
      </c>
      <c r="W91" t="inlineStr">
        <is>
          <t>4</t>
        </is>
      </c>
      <c r="X91" t="inlineStr">
        <is>
          <t/>
        </is>
      </c>
      <c r="Y91" t="inlineStr">
        <is>
          <t>peakontor|registrijärgne asukoht</t>
        </is>
      </c>
      <c r="Z91" t="inlineStr">
        <is>
          <t>3|3</t>
        </is>
      </c>
      <c r="AA91" t="inlineStr">
        <is>
          <t>|</t>
        </is>
      </c>
      <c r="AB91" t="inlineStr">
        <is>
          <t>rekisteröity toimipaikka|päätoimipaikka|kotipaikka</t>
        </is>
      </c>
      <c r="AC91" t="inlineStr">
        <is>
          <t>2|3|3</t>
        </is>
      </c>
      <c r="AD91" t="inlineStr">
        <is>
          <t>||</t>
        </is>
      </c>
      <c r="AE91" t="inlineStr">
        <is>
          <t>siège de société|siège|siège social</t>
        </is>
      </c>
      <c r="AF91" t="inlineStr">
        <is>
          <t>2|3|3</t>
        </is>
      </c>
      <c r="AG91" t="inlineStr">
        <is>
          <t>||</t>
        </is>
      </c>
      <c r="AH91" t="inlineStr">
        <is>
          <t>ceannoifig|oifig chláraithe</t>
        </is>
      </c>
      <c r="AI91" t="inlineStr">
        <is>
          <t>3|3</t>
        </is>
      </c>
      <c r="AJ91" t="inlineStr">
        <is>
          <t>|</t>
        </is>
      </c>
      <c r="AK91" t="inlineStr">
        <is>
          <t>registrirano sjedište</t>
        </is>
      </c>
      <c r="AL91" t="inlineStr">
        <is>
          <t>3</t>
        </is>
      </c>
      <c r="AM91" t="inlineStr">
        <is>
          <t/>
        </is>
      </c>
      <c r="AN91" t="inlineStr">
        <is>
          <t>központi ügyintézési hely|központi ügyintézés helye|központi iroda</t>
        </is>
      </c>
      <c r="AO91" t="inlineStr">
        <is>
          <t>3|3|4</t>
        </is>
      </c>
      <c r="AP91" t="inlineStr">
        <is>
          <t>||</t>
        </is>
      </c>
      <c r="AQ91" t="inlineStr">
        <is>
          <t>amministrazione centrale|sede sociale|sede</t>
        </is>
      </c>
      <c r="AR91" t="inlineStr">
        <is>
          <t>4|4|4</t>
        </is>
      </c>
      <c r="AS91" t="inlineStr">
        <is>
          <t>||</t>
        </is>
      </c>
      <c r="AT91" t="inlineStr">
        <is>
          <t>pagrindinė buveinė</t>
        </is>
      </c>
      <c r="AU91" t="inlineStr">
        <is>
          <t>3</t>
        </is>
      </c>
      <c r="AV91" t="inlineStr">
        <is>
          <t/>
        </is>
      </c>
      <c r="AW91" t="inlineStr">
        <is>
          <t>galvenais birojs</t>
        </is>
      </c>
      <c r="AX91" t="inlineStr">
        <is>
          <t>3</t>
        </is>
      </c>
      <c r="AY91" t="inlineStr">
        <is>
          <t/>
        </is>
      </c>
      <c r="AZ91" t="inlineStr">
        <is>
          <t>uffiċċju reġistrat|uffiċċju prinċipali</t>
        </is>
      </c>
      <c r="BA91" t="inlineStr">
        <is>
          <t>4|4</t>
        </is>
      </c>
      <c r="BB91" t="inlineStr">
        <is>
          <t>|</t>
        </is>
      </c>
      <c r="BC91" t="inlineStr">
        <is>
          <t>zetel|hoofdkantoor</t>
        </is>
      </c>
      <c r="BD91" t="inlineStr">
        <is>
          <t>3|3</t>
        </is>
      </c>
      <c r="BE91" t="inlineStr">
        <is>
          <t>|</t>
        </is>
      </c>
      <c r="BF91" t="inlineStr">
        <is>
          <t>siedziba zarządu</t>
        </is>
      </c>
      <c r="BG91" t="inlineStr">
        <is>
          <t>3</t>
        </is>
      </c>
      <c r="BH91" t="inlineStr">
        <is>
          <t/>
        </is>
      </c>
      <c r="BI91" t="inlineStr">
        <is>
          <t>sede social</t>
        </is>
      </c>
      <c r="BJ91" t="inlineStr">
        <is>
          <t>3</t>
        </is>
      </c>
      <c r="BK91" t="inlineStr">
        <is>
          <t/>
        </is>
      </c>
      <c r="BL91" t="inlineStr">
        <is>
          <t>sediu social|sediu</t>
        </is>
      </c>
      <c r="BM91" t="inlineStr">
        <is>
          <t>3|4</t>
        </is>
      </c>
      <c r="BN91" t="inlineStr">
        <is>
          <t>|</t>
        </is>
      </c>
      <c r="BO91" t="inlineStr">
        <is>
          <t>ústredie</t>
        </is>
      </c>
      <c r="BP91" t="inlineStr">
        <is>
          <t>3</t>
        </is>
      </c>
      <c r="BQ91" t="inlineStr">
        <is>
          <t/>
        </is>
      </c>
      <c r="BR91" t="inlineStr">
        <is>
          <t>(glavni) sedež (družbe/podjetja)</t>
        </is>
      </c>
      <c r="BS91" t="inlineStr">
        <is>
          <t>3</t>
        </is>
      </c>
      <c r="BT91" t="inlineStr">
        <is>
          <t/>
        </is>
      </c>
      <c r="BU91" t="inlineStr">
        <is>
          <t>säte|huvudkontor</t>
        </is>
      </c>
      <c r="BV91" t="inlineStr">
        <is>
          <t>3|3</t>
        </is>
      </c>
      <c r="BW91" t="inlineStr">
        <is>
          <t>|</t>
        </is>
      </c>
      <c r="BX91" t="inlineStr">
        <is>
          <t/>
        </is>
      </c>
      <c r="BY91" t="inlineStr">
        <is>
          <t/>
        </is>
      </c>
      <c r="BZ91" t="inlineStr">
        <is>
          <t/>
        </is>
      </c>
      <c r="CA91" t="inlineStr">
        <is>
          <t>in DE und Ö bestimmt die Satzung e. AG bzw. d. Gesellschaftsvertrag e. GmbH den Sitz der Gesellschaft; dieser ist Anknüpfungspunkt für die gerichtl. Zuständigkeit</t>
        </is>
      </c>
      <c r="CB91" t="inlineStr">
        <is>
          <t/>
        </is>
      </c>
      <c r="CC91" t="inlineStr">
        <is>
          <t/>
        </is>
      </c>
      <c r="CD91" t="inlineStr">
        <is>
          <t>El que sirve para determinar el domicilio legal o de derecho de una persona jurídica. Puede ser el que conste en su escritura social o estatutos y en el registro mercantil correspondiente o, en caso de no constar esta circunstancia, el del lugar donde radique el centro de sus operaciones o efectiva administración.</t>
        </is>
      </c>
      <c r="CE91" t="inlineStr">
        <is>
          <t>vt EN ja FR</t>
        </is>
      </c>
      <c r="CF91" t="inlineStr">
        <is>
          <t>" 
&lt;i&gt;&lt;b&gt;oik.&lt;/b&gt;&lt;/i&gt; (...) paikkakunta jossa jk yhtiö, yhdistys tms. toimii t. jossa se on rekisteröity"</t>
        </is>
      </c>
      <c r="CG91" t="inlineStr">
        <is>
          <t/>
        </is>
      </c>
      <c r="CH91" t="inlineStr">
        <is>
          <t/>
        </is>
      </c>
      <c r="CI91" t="inlineStr">
        <is>
          <t/>
        </is>
      </c>
      <c r="CJ91" t="inlineStr">
        <is>
          <t/>
        </is>
      </c>
      <c r="CK91" t="inlineStr">
        <is>
          <t>Il luogo o l'edificio in cui risiedono gli uffici di un ente o di una società, si riuniscono i soci e si svolge l'attività sociale.</t>
        </is>
      </c>
      <c r="CL91" t="inlineStr">
        <is>
          <t/>
        </is>
      </c>
      <c r="CM91" t="inlineStr">
        <is>
          <t/>
        </is>
      </c>
      <c r="CN91" t="inlineStr">
        <is>
          <t/>
        </is>
      </c>
      <c r="CO91" t="inlineStr">
        <is>
          <t>verplicht in de statuten aan te geven adres waar de vennootschap kan bereikt worden</t>
        </is>
      </c>
      <c r="CP91" t="inlineStr">
        <is>
          <t>Oficjalny adres przedsiębiorstwa.</t>
        </is>
      </c>
      <c r="CQ91" t="inlineStr">
        <is>
          <t>Lugar, especificado nos estatutos de uma sociedade, que constitui o seu domicílio e que determina, em princípio, a sua nacionalidade.</t>
        </is>
      </c>
      <c r="CR91" t="inlineStr">
        <is>
          <t>clădire sau loc unde își are administrația și unde își desfășoară activitatea o instituție sau o organizație</t>
        </is>
      </c>
      <c r="CS91" t="inlineStr">
        <is>
          <t/>
        </is>
      </c>
      <c r="CT91" t="inlineStr">
        <is>
          <t>1) formalni sedež podjetja; 
&lt;br&gt;2) kot je vpisan v sodni register; 
&lt;br&gt;3) kraj, prostor, kjer je osredotočeno poslovodenje podjetja</t>
        </is>
      </c>
      <c r="CU91" t="inlineStr">
        <is>
          <t/>
        </is>
      </c>
    </row>
    <row r="92">
      <c r="A92" s="1" t="str">
        <f>HYPERLINK("https://iate.europa.eu/entry/result/1239932/all", "1239932")</f>
        <v>1239932</v>
      </c>
      <c r="B92" t="inlineStr">
        <is>
          <t>ECONOMICS;BUSINESS AND COMPETITION;FINANCE</t>
        </is>
      </c>
      <c r="C92" t="inlineStr">
        <is>
          <t>ECONOMICS;BUSINESS AND COMPETITION|business organisation;FINANCE|insurance</t>
        </is>
      </c>
      <c r="D92" t="inlineStr">
        <is>
          <t>предприятие майка|дружество майка</t>
        </is>
      </c>
      <c r="E92" t="inlineStr">
        <is>
          <t>3|3</t>
        </is>
      </c>
      <c r="F92" t="inlineStr">
        <is>
          <t>|</t>
        </is>
      </c>
      <c r="G92" t="inlineStr">
        <is>
          <t>mateřská společnost|mateřský podnik</t>
        </is>
      </c>
      <c r="H92" t="inlineStr">
        <is>
          <t>3|3</t>
        </is>
      </c>
      <c r="I92" t="inlineStr">
        <is>
          <t>|</t>
        </is>
      </c>
      <c r="J92" t="inlineStr">
        <is>
          <t>kontrollerende selskab|modervirksomhed|moderselskab</t>
        </is>
      </c>
      <c r="K92" t="inlineStr">
        <is>
          <t>2|3|3</t>
        </is>
      </c>
      <c r="L92" t="inlineStr">
        <is>
          <t>||</t>
        </is>
      </c>
      <c r="M92" t="inlineStr">
        <is>
          <t>Muttergesellschaft|Mutterunternehmen</t>
        </is>
      </c>
      <c r="N92" t="inlineStr">
        <is>
          <t>3|3</t>
        </is>
      </c>
      <c r="O92" t="inlineStr">
        <is>
          <t>|</t>
        </is>
      </c>
      <c r="P92" t="inlineStr">
        <is>
          <t>μητρική εταιρεία|μητρική επιχείρηση</t>
        </is>
      </c>
      <c r="Q92" t="inlineStr">
        <is>
          <t>3|3</t>
        </is>
      </c>
      <c r="R92" t="inlineStr">
        <is>
          <t>|</t>
        </is>
      </c>
      <c r="S92" t="inlineStr">
        <is>
          <t>mother company|parent|parent undertaking|parent entity|parent company</t>
        </is>
      </c>
      <c r="T92" t="inlineStr">
        <is>
          <t>3|3|3|3|3</t>
        </is>
      </c>
      <c r="U92" t="inlineStr">
        <is>
          <t>obsolete||||</t>
        </is>
      </c>
      <c r="V92" t="inlineStr">
        <is>
          <t>empresa matriz|sociedad madre|sociedad matriz</t>
        </is>
      </c>
      <c r="W92" t="inlineStr">
        <is>
          <t>3|2|4</t>
        </is>
      </c>
      <c r="X92" t="inlineStr">
        <is>
          <t>preferred||</t>
        </is>
      </c>
      <c r="Y92" t="inlineStr">
        <is>
          <t>emaettevõte|emaettevõtja</t>
        </is>
      </c>
      <c r="Z92" t="inlineStr">
        <is>
          <t>3|3</t>
        </is>
      </c>
      <c r="AA92" t="inlineStr">
        <is>
          <t>|</t>
        </is>
      </c>
      <c r="AB92" t="inlineStr">
        <is>
          <t>emäyhtiö|emoyhtiö|emoyritys</t>
        </is>
      </c>
      <c r="AC92" t="inlineStr">
        <is>
          <t>3|3|3</t>
        </is>
      </c>
      <c r="AD92" t="inlineStr">
        <is>
          <t>||</t>
        </is>
      </c>
      <c r="AE92" t="inlineStr">
        <is>
          <t>maison mère|entité mère|société dominante|société mère</t>
        </is>
      </c>
      <c r="AF92" t="inlineStr">
        <is>
          <t>3|3|3|3</t>
        </is>
      </c>
      <c r="AG92" t="inlineStr">
        <is>
          <t>|||</t>
        </is>
      </c>
      <c r="AH92" t="inlineStr">
        <is>
          <t>máthairchuideachta|máthairghnóthas</t>
        </is>
      </c>
      <c r="AI92" t="inlineStr">
        <is>
          <t>3|4</t>
        </is>
      </c>
      <c r="AJ92" t="inlineStr">
        <is>
          <t>|preferred</t>
        </is>
      </c>
      <c r="AK92" t="inlineStr">
        <is>
          <t>matično društvo</t>
        </is>
      </c>
      <c r="AL92" t="inlineStr">
        <is>
          <t>3</t>
        </is>
      </c>
      <c r="AM92" t="inlineStr">
        <is>
          <t/>
        </is>
      </c>
      <c r="AN92" t="inlineStr">
        <is>
          <t>anyavállalat</t>
        </is>
      </c>
      <c r="AO92" t="inlineStr">
        <is>
          <t>4</t>
        </is>
      </c>
      <c r="AP92" t="inlineStr">
        <is>
          <t/>
        </is>
      </c>
      <c r="AQ92" t="inlineStr">
        <is>
          <t>società controllante|entità controllante|società madre|società dominante|impresa madre|controllante</t>
        </is>
      </c>
      <c r="AR92" t="inlineStr">
        <is>
          <t>3|3|3|3|3|3</t>
        </is>
      </c>
      <c r="AS92" t="inlineStr">
        <is>
          <t>|||||</t>
        </is>
      </c>
      <c r="AT92" t="inlineStr">
        <is>
          <t>patronuojančioji bendrovė|patronuojančioji įmonė</t>
        </is>
      </c>
      <c r="AU92" t="inlineStr">
        <is>
          <t>4|4</t>
        </is>
      </c>
      <c r="AV92" t="inlineStr">
        <is>
          <t>|</t>
        </is>
      </c>
      <c r="AW92" t="inlineStr">
        <is>
          <t>mātesuzņēmums</t>
        </is>
      </c>
      <c r="AX92" t="inlineStr">
        <is>
          <t>3</t>
        </is>
      </c>
      <c r="AY92" t="inlineStr">
        <is>
          <t/>
        </is>
      </c>
      <c r="AZ92" t="inlineStr">
        <is>
          <t>impriża omm|kumpanija omm</t>
        </is>
      </c>
      <c r="BA92" t="inlineStr">
        <is>
          <t>3|3</t>
        </is>
      </c>
      <c r="BB92" t="inlineStr">
        <is>
          <t>preferred|preferred</t>
        </is>
      </c>
      <c r="BC92" t="inlineStr">
        <is>
          <t>moedervennootschap|moederbedrijf|beheersende vennootschap|moeder|moederonderneming|moedermaatschappij|moederinstelling</t>
        </is>
      </c>
      <c r="BD92" t="inlineStr">
        <is>
          <t>3|3|3|3|3|3|3</t>
        </is>
      </c>
      <c r="BE92" t="inlineStr">
        <is>
          <t>||||||</t>
        </is>
      </c>
      <c r="BF92" t="inlineStr">
        <is>
          <t>spółka dominująca|jednostka dominująca</t>
        </is>
      </c>
      <c r="BG92" t="inlineStr">
        <is>
          <t>3|3</t>
        </is>
      </c>
      <c r="BH92" t="inlineStr">
        <is>
          <t>|</t>
        </is>
      </c>
      <c r="BI92" t="inlineStr">
        <is>
          <t>sociedade-mãe|entidade-mãe|empresa-mãe</t>
        </is>
      </c>
      <c r="BJ92" t="inlineStr">
        <is>
          <t>3|3|3</t>
        </is>
      </c>
      <c r="BK92" t="inlineStr">
        <is>
          <t>||</t>
        </is>
      </c>
      <c r="BL92" t="inlineStr">
        <is>
          <t>întreprindere-mamă|societate-mamă</t>
        </is>
      </c>
      <c r="BM92" t="inlineStr">
        <is>
          <t>3|3</t>
        </is>
      </c>
      <c r="BN92" t="inlineStr">
        <is>
          <t>|</t>
        </is>
      </c>
      <c r="BO92" t="inlineStr">
        <is>
          <t>materský podnik|materská spoločnosť|materský subjekt</t>
        </is>
      </c>
      <c r="BP92" t="inlineStr">
        <is>
          <t>3|3|3</t>
        </is>
      </c>
      <c r="BQ92" t="inlineStr">
        <is>
          <t>||</t>
        </is>
      </c>
      <c r="BR92" t="inlineStr">
        <is>
          <t>matična družba|obvladujoča družba|nadrejena družba</t>
        </is>
      </c>
      <c r="BS92" t="inlineStr">
        <is>
          <t>3|3|3</t>
        </is>
      </c>
      <c r="BT92" t="inlineStr">
        <is>
          <t>||</t>
        </is>
      </c>
      <c r="BU92" t="inlineStr">
        <is>
          <t>moderföretag|moderbolag</t>
        </is>
      </c>
      <c r="BV92" t="inlineStr">
        <is>
          <t>3|3</t>
        </is>
      </c>
      <c r="BW92" t="inlineStr">
        <is>
          <t>|</t>
        </is>
      </c>
      <c r="BX92" t="inlineStr">
        <is>
          <t/>
        </is>
      </c>
      <c r="BY92" t="inlineStr">
        <is>
          <t>obchodní korporace, která je ovládající osobou</t>
        </is>
      </c>
      <c r="BZ92" t="inlineStr">
        <is>
          <t>selskab, som på grund af aktiebesiddelse eller aftale har en bestemmende indflydelse på en anden retlig selvstændig virksomhed</t>
        </is>
      </c>
      <c r="CA92" t="inlineStr">
        <is>
          <t>Gesellschaft, die kapitalmäßig (aufgrund von Beteiligungen) oder sonst unmittelbar oder mittelbar einen beherrschenden Einfluss auf ein oder mehrere andere Unternehmen (Tochtergesellschaft) ausüben kann</t>
        </is>
      </c>
      <c r="CB92" t="inlineStr">
        <is>
          <t>οντότητα που ελέγχει μία ή περισσότερες θυγατρικές οντότητες</t>
        </is>
      </c>
      <c r="CC92" t="inlineStr">
        <is>
          <t>company which controls another company [its subsidiary] by holding a majority of the voting rights in it or otherwise having the power to exercise dominant influence over it</t>
        </is>
      </c>
      <c r="CD92" t="inlineStr">
        <is>
          <t>En
un grupo de sociedades, la que ejerce la dirección y el control
económico del grupo, ostentando la mayoría del capital, la mayoría de votos o
la capacidad de designar la mitad más uno de los miembros de los órganos de
gobierno.</t>
        </is>
      </c>
      <c r="CE92" t="inlineStr">
        <is>
          <t>(majandus)üksus, millel on üks või mitu tütarettevõtet</t>
        </is>
      </c>
      <c r="CF92" t="inlineStr">
        <is>
          <t>&lt;div&gt;
 1. konsernin yritys, jolla on vähintään yksi tytäryritys ja jonka äänivallasta millään yrityksellä ei ole yli 50 prosentin osuutta&lt;/div&gt; 
&lt;div&gt;
 2. yritys, jolla on määräysvalta yhdessä tai useammassa tytäryrityksessä &lt;/div&gt;</t>
        </is>
      </c>
      <c r="CG92" t="inlineStr">
        <is>
          <t>société de tête d'un groupe d'entreprises dont elle contrôle une part significative du capital et/ou des droits de vote</t>
        </is>
      </c>
      <c r="CH92" t="inlineStr">
        <is>
          <t/>
        </is>
      </c>
      <c r="CI92" t="inlineStr">
        <is>
          <t>društvo koje kontrolira drugo društvo (društvo kći) tako da drži većinu njegovih dionica s pravom glasa ili na drugi način ima ključan utjecaj na njega</t>
        </is>
      </c>
      <c r="CJ92" t="inlineStr">
        <is>
          <t>minden olyan vállalkozás, amely egy másik vállalkozás működésére ellenőrző befolyást gyakorol</t>
        </is>
      </c>
      <c r="CK92" t="inlineStr">
        <is>
          <t>impresa che controlla una o più altre imprese o che, a giudizio delle autorità competenti, esercita effettivamente un'influenza dominante su un'altra impresa o su altre imprese</t>
        </is>
      </c>
      <c r="CL92" t="inlineStr">
        <is>
          <t>įmonė, kuri kitai įmonei gali daryti tiesioginį ar netiesioginį lemiamą poveikį</t>
        </is>
      </c>
      <c r="CM92" t="inlineStr">
        <is>
          <t>galvenais uzņēmums, kuram kādā citā uzņēmumā (vai vairākos uzņēmumos) ir līdzdalības daļa, kas pārsniedz 50 procentus no pamatkapitāla, vai balsu vairākums un kurš nosaka visas uzņēmumu apvienības attīstības virzību, stratēģiju un taktiku</t>
        </is>
      </c>
      <c r="CN92" t="inlineStr">
        <is>
          <t>kumpanija li tikkontrolla kumpanija oħra [sussidjarja tagħha] billi jkollha l-maġġoranza tad-drittijiet tal-vot tagħha jew inkella billi jkollha s-setgħa li teżerċita influwenza dominanti fuqha</t>
        </is>
      </c>
      <c r="CO92" t="inlineStr">
        <is>
          <t>vennootschap die eigenaar is van een of meerdere andere vennootschappen en genoeg aandelen van een ander, juridisch zelfstandig bedrijf heeft om zeggenschap in dat bedrijf te hebben</t>
        </is>
      </c>
      <c r="CP92" t="inlineStr">
        <is>
          <t>jednostka posiadająca większość głosów w jednostce zależnej lub mająca prawo do powoływania lub odwoływania większości członków organu administracyjnego, zarządzającego lub nadzorczego jednostki zależnej, a jednocześnie będąca akcjonariuszem lub udziałowcem tej jednostki, lub mająca prawo do wywierania dominującego wpływu na jednostkę zależną, której jest akcjonariuszem bądź udziałowcem albo inna jednostka, która w rzeczywistości wywiera dominujący wpływ na jednostki zależne</t>
        </is>
      </c>
      <c r="CQ92" t="inlineStr">
        <is>
          <t>Empresa que controla uma ou mais empresas filiais.</t>
        </is>
      </c>
      <c r="CR92" t="inlineStr">
        <is>
          <t>o entitate care se află în oricare din următoarele situații: 
&lt;br&gt;a) are majoritatea drepturilor de vot într-o altă entitate (o filială); 
&lt;br&gt;b) are dreptul de a numi sau de a înlocui majoritatea membrilor organelor de conducere, administrare sau de supraveghere ale altei entități (o filială) și este în același timp acționar/asociat sau membru al acelei entități; 
&lt;br&gt;c) are dreptul de a exercita o influență dominantă asupra unei entități (o filială) al cărei acționar/asociat sau membru este, în virtutea unui contract încheiat cu acea entitate sau a unor prevederi din actul constitutiv al entității, în cazul în care legislația aplicabilă filialei îi permite acesteia să fie supusă unor astfel de contracte sau prevederi; 
&lt;br&gt;d) este acționar/asociat sau membru al unei entități și majoritatea membrilor organelor de conducere, administrare sau de supraveghere ale acelei filiale, aflați în funcție în exercițiul financiar în curs, în exercițiul financiar anterior și până la data la care sunt întocmite situațiile financiare anuale consolidate, au fost numiți numai ca rezultat al exercitării drepturilor sale de vot; această prevedere nu se aplică în situația în care o altă entitate are față de filială drepturile prevăzute la lit. a), b) sau c); 
&lt;br&gt;e) este acționar/asociat sau membru al unei entități și controlează singură, în baza unui acord încheiat cu alți acționari/asociați sau membri ai acelei entități (o filială), majoritatea drepturilor de vot în acea filială; 
&lt;br&gt;f) are dreptul de a exercita sau exercită în fapt o influență dominantă sau un control asupra altei entități (o filială); 
&lt;br&gt;g) societatea-mamă împreună cu o altă entitate (o filială) sunt conduse pe o bază unică de către societatea-mamă;</t>
        </is>
      </c>
      <c r="CS92" t="inlineStr">
        <is>
          <t>podnik, ktorý má rozhodujúci vplyv v jednom alebo viacerých dcérskych podnikoch</t>
        </is>
      </c>
      <c r="CT92" t="inlineStr">
        <is>
          <t>družba ali podjetje, ki je s svojim kapitalom ustanovilo 
&lt;b&gt;hčerinsko podjetje&lt;/b&gt; [ &lt;a href="/entry/result/792540/all" id="ENTRY_TO_ENTRY_CONVERTER" target="_blank"&gt;IATE:792540&lt;/a&gt; ] oz. ki ima več kot 50 % delnic nekega drugega podjetja</t>
        </is>
      </c>
      <c r="CU92" t="inlineStr">
        <is>
          <t>företag som 
&lt;br&gt; a) innehar en majoritet av rösterna för aktierna eller andelarna i ett annat företag (dotterföretaget), eller 
&lt;br&gt;har rätt att utse eller entlediga en majoritet av ledamöterna i ett annat företags (dotterföretagets) förvaltnings-, lednings- eller tillsynsorgan och samtidigt är aktieägare eller delägare i detta företag, eller 
&lt;br&gt; c) har rätt att utöva ett bestämmande inflytande över ett företag (dotterföretaget) i vilket det är aktieägare eller delägare (...), eller 
&lt;br&gt; d) är aktieägare eller delägare i ett företag, och 
&lt;br&gt; aa) en majoritet av de ledamöter i företagets (dotterföretagets) förvaltnings-, lednings- eller tillsynsorgan som har utfört sitt uppdrag under räkenskapsåret, (eller) under det föregående räkenskapsåret (...), har utsetts enbart på grund av den nämnde aktieägarens eller delägarens sätt att utöva sin rösträtt, eller 
&lt;br&gt; bb) till följd av avtal med andra aktieägare eller delägare i företaget (dotterföretaget) ensam förfogar över en majoritet av rösterna för aktierna eller andelarna i det företaget</t>
        </is>
      </c>
    </row>
    <row r="93">
      <c r="A93" s="1" t="str">
        <f>HYPERLINK("https://iate.europa.eu/entry/result/3504391/all", "3504391")</f>
        <v>3504391</v>
      </c>
      <c r="B93" t="inlineStr">
        <is>
          <t>FINANCE</t>
        </is>
      </c>
      <c r="C93" t="inlineStr">
        <is>
          <t>FINANCE</t>
        </is>
      </c>
      <c r="D93" t="inlineStr">
        <is>
          <t>оценка</t>
        </is>
      </c>
      <c r="E93" t="inlineStr">
        <is>
          <t>3</t>
        </is>
      </c>
      <c r="F93" t="inlineStr">
        <is>
          <t/>
        </is>
      </c>
      <c r="G93" t="inlineStr">
        <is>
          <t/>
        </is>
      </c>
      <c r="H93" t="inlineStr">
        <is>
          <t/>
        </is>
      </c>
      <c r="I93" t="inlineStr">
        <is>
          <t/>
        </is>
      </c>
      <c r="J93" t="inlineStr">
        <is>
          <t/>
        </is>
      </c>
      <c r="K93" t="inlineStr">
        <is>
          <t/>
        </is>
      </c>
      <c r="L93" t="inlineStr">
        <is>
          <t/>
        </is>
      </c>
      <c r="M93" t="inlineStr">
        <is>
          <t>Bewertung</t>
        </is>
      </c>
      <c r="N93" t="inlineStr">
        <is>
          <t>3</t>
        </is>
      </c>
      <c r="O93" t="inlineStr">
        <is>
          <t/>
        </is>
      </c>
      <c r="P93" t="inlineStr">
        <is>
          <t>αποτίμηση</t>
        </is>
      </c>
      <c r="Q93" t="inlineStr">
        <is>
          <t>4</t>
        </is>
      </c>
      <c r="R93" t="inlineStr">
        <is>
          <t/>
        </is>
      </c>
      <c r="S93" t="inlineStr">
        <is>
          <t>valuation</t>
        </is>
      </c>
      <c r="T93" t="inlineStr">
        <is>
          <t>3</t>
        </is>
      </c>
      <c r="U93" t="inlineStr">
        <is>
          <t/>
        </is>
      </c>
      <c r="V93" t="inlineStr">
        <is>
          <t>valoración</t>
        </is>
      </c>
      <c r="W93" t="inlineStr">
        <is>
          <t>2</t>
        </is>
      </c>
      <c r="X93" t="inlineStr">
        <is>
          <t/>
        </is>
      </c>
      <c r="Y93" t="inlineStr">
        <is>
          <t>väärtuse hindamine</t>
        </is>
      </c>
      <c r="Z93" t="inlineStr">
        <is>
          <t>3</t>
        </is>
      </c>
      <c r="AA93" t="inlineStr">
        <is>
          <t/>
        </is>
      </c>
      <c r="AB93" t="inlineStr">
        <is>
          <t>arvonmääritys</t>
        </is>
      </c>
      <c r="AC93" t="inlineStr">
        <is>
          <t>2</t>
        </is>
      </c>
      <c r="AD93" t="inlineStr">
        <is>
          <t/>
        </is>
      </c>
      <c r="AE93" t="inlineStr">
        <is>
          <t>valorisation|évaluation</t>
        </is>
      </c>
      <c r="AF93" t="inlineStr">
        <is>
          <t>3|3</t>
        </is>
      </c>
      <c r="AG93" t="inlineStr">
        <is>
          <t>|</t>
        </is>
      </c>
      <c r="AH93" t="inlineStr">
        <is>
          <t>luacháil</t>
        </is>
      </c>
      <c r="AI93" t="inlineStr">
        <is>
          <t>3</t>
        </is>
      </c>
      <c r="AJ93" t="inlineStr">
        <is>
          <t/>
        </is>
      </c>
      <c r="AK93" t="inlineStr">
        <is>
          <t/>
        </is>
      </c>
      <c r="AL93" t="inlineStr">
        <is>
          <t/>
        </is>
      </c>
      <c r="AM93" t="inlineStr">
        <is>
          <t/>
        </is>
      </c>
      <c r="AN93" t="inlineStr">
        <is>
          <t>értékmegállapítás</t>
        </is>
      </c>
      <c r="AO93" t="inlineStr">
        <is>
          <t>4</t>
        </is>
      </c>
      <c r="AP93" t="inlineStr">
        <is>
          <t/>
        </is>
      </c>
      <c r="AQ93" t="inlineStr">
        <is>
          <t>valutazione</t>
        </is>
      </c>
      <c r="AR93" t="inlineStr">
        <is>
          <t>3</t>
        </is>
      </c>
      <c r="AS93" t="inlineStr">
        <is>
          <t/>
        </is>
      </c>
      <c r="AT93" t="inlineStr">
        <is>
          <t>vertinimas</t>
        </is>
      </c>
      <c r="AU93" t="inlineStr">
        <is>
          <t>3</t>
        </is>
      </c>
      <c r="AV93" t="inlineStr">
        <is>
          <t/>
        </is>
      </c>
      <c r="AW93" t="inlineStr">
        <is>
          <t>vērtējums|novērtējums|novērtēšana</t>
        </is>
      </c>
      <c r="AX93" t="inlineStr">
        <is>
          <t>2|2|2</t>
        </is>
      </c>
      <c r="AY93" t="inlineStr">
        <is>
          <t>||</t>
        </is>
      </c>
      <c r="AZ93" t="inlineStr">
        <is>
          <t>valutazzjoni|stima</t>
        </is>
      </c>
      <c r="BA93" t="inlineStr">
        <is>
          <t>3|3</t>
        </is>
      </c>
      <c r="BB93" t="inlineStr">
        <is>
          <t>|</t>
        </is>
      </c>
      <c r="BC93" t="inlineStr">
        <is>
          <t>waardering</t>
        </is>
      </c>
      <c r="BD93" t="inlineStr">
        <is>
          <t>3</t>
        </is>
      </c>
      <c r="BE93" t="inlineStr">
        <is>
          <t/>
        </is>
      </c>
      <c r="BF93" t="inlineStr">
        <is>
          <t>wycena</t>
        </is>
      </c>
      <c r="BG93" t="inlineStr">
        <is>
          <t>3</t>
        </is>
      </c>
      <c r="BH93" t="inlineStr">
        <is>
          <t/>
        </is>
      </c>
      <c r="BI93" t="inlineStr">
        <is>
          <t>avaliação</t>
        </is>
      </c>
      <c r="BJ93" t="inlineStr">
        <is>
          <t>3</t>
        </is>
      </c>
      <c r="BK93" t="inlineStr">
        <is>
          <t/>
        </is>
      </c>
      <c r="BL93" t="inlineStr">
        <is>
          <t>evaluare</t>
        </is>
      </c>
      <c r="BM93" t="inlineStr">
        <is>
          <t>2</t>
        </is>
      </c>
      <c r="BN93" t="inlineStr">
        <is>
          <t/>
        </is>
      </c>
      <c r="BO93" t="inlineStr">
        <is>
          <t/>
        </is>
      </c>
      <c r="BP93" t="inlineStr">
        <is>
          <t/>
        </is>
      </c>
      <c r="BQ93" t="inlineStr">
        <is>
          <t/>
        </is>
      </c>
      <c r="BR93" t="inlineStr">
        <is>
          <t>vrednotenje</t>
        </is>
      </c>
      <c r="BS93" t="inlineStr">
        <is>
          <t>3</t>
        </is>
      </c>
      <c r="BT93" t="inlineStr">
        <is>
          <t/>
        </is>
      </c>
      <c r="BU93" t="inlineStr">
        <is>
          <t/>
        </is>
      </c>
      <c r="BV93" t="inlineStr">
        <is>
          <t/>
        </is>
      </c>
      <c r="BW93" t="inlineStr">
        <is>
          <t/>
        </is>
      </c>
      <c r="BX93" t="inlineStr">
        <is>
          <t>определяне стойността на нещо</t>
        </is>
      </c>
      <c r="BY93" t="inlineStr">
        <is>
          <t/>
        </is>
      </c>
      <c r="BZ93" t="inlineStr">
        <is>
          <t/>
        </is>
      </c>
      <c r="CA93" t="inlineStr">
        <is>
          <t>Einschätzung des Wertes oder der Bedeutung eines Sachverhaltes oder Gegenstandes</t>
        </is>
      </c>
      <c r="CB93" t="inlineStr">
        <is>
          <t/>
        </is>
      </c>
      <c r="CC93" t="inlineStr">
        <is>
          <t>action of estimating or fixing the monetary value of something, especially by a professional valuator</t>
        </is>
      </c>
      <c r="CD93" t="inlineStr">
        <is>
          <t>Estimación realizada por un perito del valor de mercado de un bien o título.</t>
        </is>
      </c>
      <c r="CE93" t="inlineStr">
        <is>
          <t/>
        </is>
      </c>
      <c r="CF93" t="inlineStr">
        <is>
          <t/>
        </is>
      </c>
      <c r="CG93" t="inlineStr">
        <is>
          <t>action de déterminer la valeur d'une chose</t>
        </is>
      </c>
      <c r="CH93" t="inlineStr">
        <is>
          <t/>
        </is>
      </c>
      <c r="CI93" t="inlineStr">
        <is>
          <t/>
        </is>
      </c>
      <c r="CJ93" t="inlineStr">
        <is>
          <t>Károk, vagyontárgyak és eszközök értékének megállapítása.</t>
        </is>
      </c>
      <c r="CK93" t="inlineStr">
        <is>
          <t>processo di stima o determinazione del valore monetario di un bene o un servizio sulla base di criteri riconosciuti e accettati</t>
        </is>
      </c>
      <c r="CL93" t="inlineStr">
        <is>
          <t/>
        </is>
      </c>
      <c r="CM93" t="inlineStr">
        <is>
          <t>Preces, īpašuma vērtības, cenas noteikšana.</t>
        </is>
      </c>
      <c r="CN93" t="inlineStr">
        <is>
          <t>kalkolu ta' kemm jiswa oġġett jew entità</t>
        </is>
      </c>
      <c r="CO93" t="inlineStr">
        <is>
          <t/>
        </is>
      </c>
      <c r="CP93" t="inlineStr">
        <is>
          <t>określenie wartości materialnej czegoś</t>
        </is>
      </c>
      <c r="CQ93" t="inlineStr">
        <is>
          <t/>
        </is>
      </c>
      <c r="CR93" t="inlineStr">
        <is>
          <t>proces de stabilire a valorii unui activ</t>
        </is>
      </c>
      <c r="CS93" t="inlineStr">
        <is>
          <t/>
        </is>
      </c>
      <c r="CT93" t="inlineStr">
        <is>
          <t>postopek, pri katerem na podlagi uporabe posameznih metod ugotavljamo vrednost sredstva, obveznosti ali celega podjetja in jo izrazimo v obliki denarnega zneska</t>
        </is>
      </c>
      <c r="CU93" t="inlineStr">
        <is>
          <t/>
        </is>
      </c>
    </row>
    <row r="94">
      <c r="A94" s="1" t="str">
        <f>HYPERLINK("https://iate.europa.eu/entry/result/1074298/all", "1074298")</f>
        <v>1074298</v>
      </c>
      <c r="B94" t="inlineStr">
        <is>
          <t>BUSINESS AND COMPETITION;FINANCE;LAW</t>
        </is>
      </c>
      <c r="C94" t="inlineStr">
        <is>
          <t>BUSINESS AND COMPETITION|business organisation;FINANCE;LAW;BUSINESS AND COMPETITION|accounting</t>
        </is>
      </c>
      <c r="D94" t="inlineStr">
        <is>
          <t/>
        </is>
      </c>
      <c r="E94" t="inlineStr">
        <is>
          <t/>
        </is>
      </c>
      <c r="F94" t="inlineStr">
        <is>
          <t/>
        </is>
      </c>
      <c r="G94" t="inlineStr">
        <is>
          <t/>
        </is>
      </c>
      <c r="H94" t="inlineStr">
        <is>
          <t/>
        </is>
      </c>
      <c r="I94" t="inlineStr">
        <is>
          <t/>
        </is>
      </c>
      <c r="J94" t="inlineStr">
        <is>
          <t>aktionær|indehaver af kapitalandele</t>
        </is>
      </c>
      <c r="K94" t="inlineStr">
        <is>
          <t>3|4</t>
        </is>
      </c>
      <c r="L94" t="inlineStr">
        <is>
          <t>|</t>
        </is>
      </c>
      <c r="M94" t="inlineStr">
        <is>
          <t>Aktionär|Aktieninhaber|Gesellschafter|Anteilseigner|Inhaber von Aktien|Aktienbesitzer</t>
        </is>
      </c>
      <c r="N94" t="inlineStr">
        <is>
          <t>3|3|3|3|3|3</t>
        </is>
      </c>
      <c r="O94" t="inlineStr">
        <is>
          <t>|||||</t>
        </is>
      </c>
      <c r="P94" t="inlineStr">
        <is>
          <t>μέτοχος|μεριδιούχος</t>
        </is>
      </c>
      <c r="Q94" t="inlineStr">
        <is>
          <t>3|3</t>
        </is>
      </c>
      <c r="R94" t="inlineStr">
        <is>
          <t>|</t>
        </is>
      </c>
      <c r="S94" t="inlineStr">
        <is>
          <t>shareholder|stockholder</t>
        </is>
      </c>
      <c r="T94" t="inlineStr">
        <is>
          <t>3|3</t>
        </is>
      </c>
      <c r="U94" t="inlineStr">
        <is>
          <t>|</t>
        </is>
      </c>
      <c r="V94" t="inlineStr">
        <is>
          <t>accionista</t>
        </is>
      </c>
      <c r="W94" t="inlineStr">
        <is>
          <t>3</t>
        </is>
      </c>
      <c r="X94" t="inlineStr">
        <is>
          <t/>
        </is>
      </c>
      <c r="Y94" t="inlineStr">
        <is>
          <t>omanik|aktsionär</t>
        </is>
      </c>
      <c r="Z94" t="inlineStr">
        <is>
          <t>3|3</t>
        </is>
      </c>
      <c r="AA94" t="inlineStr">
        <is>
          <t>|</t>
        </is>
      </c>
      <c r="AB94" t="inlineStr">
        <is>
          <t>osakkeenomistaja|osakas</t>
        </is>
      </c>
      <c r="AC94" t="inlineStr">
        <is>
          <t>3|3</t>
        </is>
      </c>
      <c r="AD94" t="inlineStr">
        <is>
          <t>|</t>
        </is>
      </c>
      <c r="AE94" t="inlineStr">
        <is>
          <t>porteurs d'actions|actionnaire|détenteur de parts|détenteur d'actions</t>
        </is>
      </c>
      <c r="AF94" t="inlineStr">
        <is>
          <t>1|3|2|2</t>
        </is>
      </c>
      <c r="AG94" t="inlineStr">
        <is>
          <t>|||</t>
        </is>
      </c>
      <c r="AH94" t="inlineStr">
        <is>
          <t>scairshealbhóir</t>
        </is>
      </c>
      <c r="AI94" t="inlineStr">
        <is>
          <t>3</t>
        </is>
      </c>
      <c r="AJ94" t="inlineStr">
        <is>
          <t/>
        </is>
      </c>
      <c r="AK94" t="inlineStr">
        <is>
          <t>dioničar</t>
        </is>
      </c>
      <c r="AL94" t="inlineStr">
        <is>
          <t>3</t>
        </is>
      </c>
      <c r="AM94" t="inlineStr">
        <is>
          <t/>
        </is>
      </c>
      <c r="AN94" t="inlineStr">
        <is>
          <t>részvényes</t>
        </is>
      </c>
      <c r="AO94" t="inlineStr">
        <is>
          <t>3</t>
        </is>
      </c>
      <c r="AP94" t="inlineStr">
        <is>
          <t/>
        </is>
      </c>
      <c r="AQ94" t="inlineStr">
        <is>
          <t>azionista|partecipante al capitale</t>
        </is>
      </c>
      <c r="AR94" t="inlineStr">
        <is>
          <t>3|1</t>
        </is>
      </c>
      <c r="AS94" t="inlineStr">
        <is>
          <t>|</t>
        </is>
      </c>
      <c r="AT94" t="inlineStr">
        <is>
          <t>akcininkas</t>
        </is>
      </c>
      <c r="AU94" t="inlineStr">
        <is>
          <t>4</t>
        </is>
      </c>
      <c r="AV94" t="inlineStr">
        <is>
          <t/>
        </is>
      </c>
      <c r="AW94" t="inlineStr">
        <is>
          <t>akcionārs|kapitāldaļas turētājs|kapitāla daļas īpašnieks</t>
        </is>
      </c>
      <c r="AX94" t="inlineStr">
        <is>
          <t>3|2|3</t>
        </is>
      </c>
      <c r="AY94" t="inlineStr">
        <is>
          <t>||</t>
        </is>
      </c>
      <c r="AZ94" t="inlineStr">
        <is>
          <t>azzjonist</t>
        </is>
      </c>
      <c r="BA94" t="inlineStr">
        <is>
          <t>3</t>
        </is>
      </c>
      <c r="BB94" t="inlineStr">
        <is>
          <t/>
        </is>
      </c>
      <c r="BC94" t="inlineStr">
        <is>
          <t>aandeelhouder</t>
        </is>
      </c>
      <c r="BD94" t="inlineStr">
        <is>
          <t>3</t>
        </is>
      </c>
      <c r="BE94" t="inlineStr">
        <is>
          <t/>
        </is>
      </c>
      <c r="BF94" t="inlineStr">
        <is>
          <t>udziałowiec|akcjonariusz</t>
        </is>
      </c>
      <c r="BG94" t="inlineStr">
        <is>
          <t>3|3</t>
        </is>
      </c>
      <c r="BH94" t="inlineStr">
        <is>
          <t>|</t>
        </is>
      </c>
      <c r="BI94" t="inlineStr">
        <is>
          <t>titular de ações|acionista</t>
        </is>
      </c>
      <c r="BJ94" t="inlineStr">
        <is>
          <t>3|3</t>
        </is>
      </c>
      <c r="BK94" t="inlineStr">
        <is>
          <t>|</t>
        </is>
      </c>
      <c r="BL94" t="inlineStr">
        <is>
          <t>acționar</t>
        </is>
      </c>
      <c r="BM94" t="inlineStr">
        <is>
          <t>3</t>
        </is>
      </c>
      <c r="BN94" t="inlineStr">
        <is>
          <t/>
        </is>
      </c>
      <c r="BO94" t="inlineStr">
        <is>
          <t>akcionár</t>
        </is>
      </c>
      <c r="BP94" t="inlineStr">
        <is>
          <t>3</t>
        </is>
      </c>
      <c r="BQ94" t="inlineStr">
        <is>
          <t/>
        </is>
      </c>
      <c r="BR94" t="inlineStr">
        <is>
          <t>delničar</t>
        </is>
      </c>
      <c r="BS94" t="inlineStr">
        <is>
          <t>3</t>
        </is>
      </c>
      <c r="BT94" t="inlineStr">
        <is>
          <t/>
        </is>
      </c>
      <c r="BU94" t="inlineStr">
        <is>
          <t>aktie- eller andelsägare|aktieägare|andelsägare</t>
        </is>
      </c>
      <c r="BV94" t="inlineStr">
        <is>
          <t>2|3|2</t>
        </is>
      </c>
      <c r="BW94" t="inlineStr">
        <is>
          <t>||</t>
        </is>
      </c>
      <c r="BX94" t="inlineStr">
        <is>
          <t/>
        </is>
      </c>
      <c r="BY94" t="inlineStr">
        <is>
          <t/>
        </is>
      </c>
      <c r="BZ94" t="inlineStr">
        <is>
          <t/>
        </is>
      </c>
      <c r="CA94" t="inlineStr">
        <is>
          <t>Inhaber von Stamm-oder Vorzugsaktien; durch Erwerb von Aktien trägt er zur Bereitstellung von risikotragendem Kapital jener Unternehmen bei, die sich der AG-Form bedienen ;</t>
        </is>
      </c>
      <c r="CB94" t="inlineStr">
        <is>
          <t/>
        </is>
      </c>
      <c r="CC94" t="inlineStr">
        <is>
          <t>person, company, or institution that owns at least one share of a company’s stock, which is known as equity</t>
        </is>
      </c>
      <c r="CD94" t="inlineStr">
        <is>
          <t>Titular o propietario de acciones o de otros instrumentos de capital.</t>
        </is>
      </c>
      <c r="CE94" t="inlineStr">
        <is>
          <t/>
        </is>
      </c>
      <c r="CF94" t="inlineStr">
        <is>
          <t>"henkilö, jolla on osuus jhk omaisuuteen, yritykseen tms.; yhtiön jäsen, yhtiömies, osakkeenomistaja"</t>
        </is>
      </c>
      <c r="CG94" t="inlineStr">
        <is>
          <t>titulaire d'une action lui donnant le titre d'associé et lui conférant un certain nombre de droits ;</t>
        </is>
      </c>
      <c r="CH94" t="inlineStr">
        <is>
          <t/>
        </is>
      </c>
      <c r="CI94" t="inlineStr">
        <is>
          <t/>
        </is>
      </c>
      <c r="CJ94" t="inlineStr">
        <is>
          <t/>
        </is>
      </c>
      <c r="CK94" t="inlineStr">
        <is>
          <t/>
        </is>
      </c>
      <c r="CL94" t="inlineStr">
        <is>
          <t>bendrovės narys, įstatymu nustatyta tvarka įgijęs jos akcijų</t>
        </is>
      </c>
      <c r="CM94" t="inlineStr">
        <is>
          <t/>
        </is>
      </c>
      <c r="CN94" t="inlineStr">
        <is>
          <t/>
        </is>
      </c>
      <c r="CO94" t="inlineStr">
        <is>
          <t>"aandeelhouder (vennootschapsrecht): deelnemer in het maatschappelijk kapitaal (...), vennoot, rechthebbende op een aandeel in een vennootschap (...)."</t>
        </is>
      </c>
      <c r="CP94" t="inlineStr">
        <is>
          <t/>
        </is>
      </c>
      <c r="CQ94" t="inlineStr">
        <is>
          <t/>
        </is>
      </c>
      <c r="CR94" t="inlineStr">
        <is>
          <t/>
        </is>
      </c>
      <c r="CS94" t="inlineStr">
        <is>
          <t/>
        </is>
      </c>
      <c r="CT94" t="inlineStr">
        <is>
          <t>lastnik kapitalskega deleža v delniški družbi</t>
        </is>
      </c>
      <c r="CU94" t="inlineStr">
        <is>
          <t>"aktieägare, ägare av andel i aktiebolag. Till varje aktie är fogad en rätt att delta i förvaltningen av bolaget genom att på bolagsstämma utöva rösträtt. I regel är därtill ägarna av aktierna berättigade till del i bolagets vinst."</t>
        </is>
      </c>
    </row>
    <row r="95">
      <c r="A95" s="1" t="str">
        <f>HYPERLINK("https://iate.europa.eu/entry/result/1443423/all", "1443423")</f>
        <v>1443423</v>
      </c>
      <c r="B95" t="inlineStr">
        <is>
          <t>FINANCE;BUSINESS AND COMPETITION</t>
        </is>
      </c>
      <c r="C95" t="inlineStr">
        <is>
          <t>FINANCE|financial institutions and credit;BUSINESS AND COMPETITION|legal form of organisations;FINANCE|financing and investment;FINANCE|free movement of capital|financial market</t>
        </is>
      </c>
      <c r="D95" t="inlineStr">
        <is>
          <t>инвестиционен посредник</t>
        </is>
      </c>
      <c r="E95" t="inlineStr">
        <is>
          <t>4</t>
        </is>
      </c>
      <c r="F95" t="inlineStr">
        <is>
          <t/>
        </is>
      </c>
      <c r="G95" t="inlineStr">
        <is>
          <t>investiční podnik</t>
        </is>
      </c>
      <c r="H95" t="inlineStr">
        <is>
          <t>3</t>
        </is>
      </c>
      <c r="I95" t="inlineStr">
        <is>
          <t/>
        </is>
      </c>
      <c r="J95" t="inlineStr">
        <is>
          <t>investeringsselskab|investeringsfirma</t>
        </is>
      </c>
      <c r="K95" t="inlineStr">
        <is>
          <t>3|3</t>
        </is>
      </c>
      <c r="L95" t="inlineStr">
        <is>
          <t>|</t>
        </is>
      </c>
      <c r="M95" t="inlineStr">
        <is>
          <t>Wertpapierfirma</t>
        </is>
      </c>
      <c r="N95" t="inlineStr">
        <is>
          <t>3</t>
        </is>
      </c>
      <c r="O95" t="inlineStr">
        <is>
          <t/>
        </is>
      </c>
      <c r="P95" t="inlineStr">
        <is>
          <t>επιχείρηση επενδύσεων|επιχείρηση παροχής επενδυτικών υπηρεσιών|ΕΠΕΥ</t>
        </is>
      </c>
      <c r="Q95" t="inlineStr">
        <is>
          <t>3|3|3</t>
        </is>
      </c>
      <c r="R95" t="inlineStr">
        <is>
          <t>|preferred|</t>
        </is>
      </c>
      <c r="S95" t="inlineStr">
        <is>
          <t>investment firm</t>
        </is>
      </c>
      <c r="T95" t="inlineStr">
        <is>
          <t>3</t>
        </is>
      </c>
      <c r="U95" t="inlineStr">
        <is>
          <t/>
        </is>
      </c>
      <c r="V95" t="inlineStr">
        <is>
          <t>empresa de servicios de inversión|empresa de inversión</t>
        </is>
      </c>
      <c r="W95" t="inlineStr">
        <is>
          <t>3|3</t>
        </is>
      </c>
      <c r="X95" t="inlineStr">
        <is>
          <t>|</t>
        </is>
      </c>
      <c r="Y95" t="inlineStr">
        <is>
          <t>investeerimisühing</t>
        </is>
      </c>
      <c r="Z95" t="inlineStr">
        <is>
          <t>4</t>
        </is>
      </c>
      <c r="AA95" t="inlineStr">
        <is>
          <t/>
        </is>
      </c>
      <c r="AB95" t="inlineStr">
        <is>
          <t>sijoituspalveluyritys</t>
        </is>
      </c>
      <c r="AC95" t="inlineStr">
        <is>
          <t>3</t>
        </is>
      </c>
      <c r="AD95" t="inlineStr">
        <is>
          <t/>
        </is>
      </c>
      <c r="AE95" t="inlineStr">
        <is>
          <t>entreprise d'investissement|société d'investissement</t>
        </is>
      </c>
      <c r="AF95" t="inlineStr">
        <is>
          <t>3|2</t>
        </is>
      </c>
      <c r="AG95" t="inlineStr">
        <is>
          <t>|</t>
        </is>
      </c>
      <c r="AH95" t="inlineStr">
        <is>
          <t>gnólacht infheistíochta</t>
        </is>
      </c>
      <c r="AI95" t="inlineStr">
        <is>
          <t>3</t>
        </is>
      </c>
      <c r="AJ95" t="inlineStr">
        <is>
          <t/>
        </is>
      </c>
      <c r="AK95" t="inlineStr">
        <is>
          <t>investicijsko društvo</t>
        </is>
      </c>
      <c r="AL95" t="inlineStr">
        <is>
          <t>3</t>
        </is>
      </c>
      <c r="AM95" t="inlineStr">
        <is>
          <t/>
        </is>
      </c>
      <c r="AN95" t="inlineStr">
        <is>
          <t>befektetési vállalkozás</t>
        </is>
      </c>
      <c r="AO95" t="inlineStr">
        <is>
          <t>4</t>
        </is>
      </c>
      <c r="AP95" t="inlineStr">
        <is>
          <t/>
        </is>
      </c>
      <c r="AQ95" t="inlineStr">
        <is>
          <t>impresa di investimento</t>
        </is>
      </c>
      <c r="AR95" t="inlineStr">
        <is>
          <t>3</t>
        </is>
      </c>
      <c r="AS95" t="inlineStr">
        <is>
          <t/>
        </is>
      </c>
      <c r="AT95" t="inlineStr">
        <is>
          <t>investicinė įmonė</t>
        </is>
      </c>
      <c r="AU95" t="inlineStr">
        <is>
          <t>4</t>
        </is>
      </c>
      <c r="AV95" t="inlineStr">
        <is>
          <t/>
        </is>
      </c>
      <c r="AW95" t="inlineStr">
        <is>
          <t>ieguldījumu brokeru sabiedrība</t>
        </is>
      </c>
      <c r="AX95" t="inlineStr">
        <is>
          <t>3</t>
        </is>
      </c>
      <c r="AY95" t="inlineStr">
        <is>
          <t/>
        </is>
      </c>
      <c r="AZ95" t="inlineStr">
        <is>
          <t>ditta ta' investiment|ditta tal-investiment</t>
        </is>
      </c>
      <c r="BA95" t="inlineStr">
        <is>
          <t>3|2</t>
        </is>
      </c>
      <c r="BB95" t="inlineStr">
        <is>
          <t>|</t>
        </is>
      </c>
      <c r="BC95" t="inlineStr">
        <is>
          <t>beleggingsonderneming</t>
        </is>
      </c>
      <c r="BD95" t="inlineStr">
        <is>
          <t>3</t>
        </is>
      </c>
      <c r="BE95" t="inlineStr">
        <is>
          <t/>
        </is>
      </c>
      <c r="BF95" t="inlineStr">
        <is>
          <t>przedsiębiorstwo inwestycyjne|firma inwestycyjna</t>
        </is>
      </c>
      <c r="BG95" t="inlineStr">
        <is>
          <t>3|3</t>
        </is>
      </c>
      <c r="BH95" t="inlineStr">
        <is>
          <t>|</t>
        </is>
      </c>
      <c r="BI95" t="inlineStr">
        <is>
          <t>empresa de investimento</t>
        </is>
      </c>
      <c r="BJ95" t="inlineStr">
        <is>
          <t>3</t>
        </is>
      </c>
      <c r="BK95" t="inlineStr">
        <is>
          <t/>
        </is>
      </c>
      <c r="BL95" t="inlineStr">
        <is>
          <t>firmă de investiții</t>
        </is>
      </c>
      <c r="BM95" t="inlineStr">
        <is>
          <t>3</t>
        </is>
      </c>
      <c r="BN95" t="inlineStr">
        <is>
          <t/>
        </is>
      </c>
      <c r="BO95" t="inlineStr">
        <is>
          <t>investičná spoločnosť</t>
        </is>
      </c>
      <c r="BP95" t="inlineStr">
        <is>
          <t>3</t>
        </is>
      </c>
      <c r="BQ95" t="inlineStr">
        <is>
          <t/>
        </is>
      </c>
      <c r="BR95" t="inlineStr">
        <is>
          <t>investicijsko podjetje</t>
        </is>
      </c>
      <c r="BS95" t="inlineStr">
        <is>
          <t>3</t>
        </is>
      </c>
      <c r="BT95" t="inlineStr">
        <is>
          <t/>
        </is>
      </c>
      <c r="BU95" t="inlineStr">
        <is>
          <t>värdepappersföretag</t>
        </is>
      </c>
      <c r="BV95" t="inlineStr">
        <is>
          <t>3</t>
        </is>
      </c>
      <c r="BW95" t="inlineStr">
        <is>
          <t/>
        </is>
      </c>
      <c r="BX95" t="inlineStr">
        <is>
          <t>лице, което по занятие предоставя една или повече инвестиционни услуги и/или извършва една или повече инвестиционни дейности</t>
        </is>
      </c>
      <c r="BY95" t="inlineStr">
        <is>
          <t>právnická osoba, jejímž obvyklým předmětem činnosti či podnikání je odborné poskytování jedné nebo více investičních služeb třetí osobě nebo odborný výkon jedné nebo více investičních činností</t>
        </is>
      </c>
      <c r="BZ95" t="inlineStr">
        <is>
          <t>juridisk person, hvis sædvanlige erhverv eller virksomhed består i at yde
én eller flere former for investeringsservice til tredjemand og/eller at udøve
én eller flere investeringsaktiviteter på erhvervsmæssigt grundlag</t>
        </is>
      </c>
      <c r="CA95" t="inlineStr">
        <is>
          <t>jede juristische Person, die im Rahmen ihrer üblichen beruflichen oder gewerblichen Tätigkeit gewerbsmäßig eine oder mehrere Wertpapierdienstleistungen für Dritte erbringt und/oder eine oder mehrere Anlagetätigkeiten ausübt</t>
        </is>
      </c>
      <c r="CB95" t="inlineStr">
        <is>
          <t>κάθε νομικό πρόσωπο του οποίου η συνήθης επιχειρηματική δραστηριότητα είναι η παροχή μιας ή περισσότερων επενδυτικών υπηρεσιών σε τρίτους και/ή η άσκηση μιας ή περισσότερων επενδυτικών δραστηριοτήτων σε επαγγελματική βάση</t>
        </is>
      </c>
      <c r="CC95" t="inlineStr">
        <is>
          <t>legal person whose regular occupation or business is the provision of one or more investment services to third parties or the performance of one or more investment activities on a professional basis</t>
        </is>
      </c>
      <c r="CD95" t="inlineStr">
        <is>
          <t>&lt;div&gt;Toda persona jurídica cuya profesión o actividad habituales consisten en prestar uno o más servicios de inversión o en realizar una o más actividades de inversión con carácter profesional a terceros.&lt;br&gt;&lt;/div&gt;</t>
        </is>
      </c>
      <c r="CE95" t="inlineStr">
        <is>
          <t>juriidiline isik, kelle püsiv kutsetegevus või ärivaldkond on ühe või mitme investeerimisteenuse osutamine kolmandatele isikutele ja/või ühe või mitme investeerimistegevusega tegelemine kutsetegevusena</t>
        </is>
      </c>
      <c r="CF95" t="inlineStr">
        <is>
          <t>oikeushenkilö, jonka tavanomaisena ammatti- tai liiketoimintana on yhden tai useamman sijoituspalvelun ammattimainen tarjoaminen kolmansille osapuolille ja/tai yhden tai useamman sijoitustoimen ammattimainen harjoittaminen</t>
        </is>
      </c>
      <c r="CG95" t="inlineStr">
        <is>
          <t>toute personne morale dont l’occupation ou l’activité habituelle 
consiste à fournir un ou plusieurs services d’investissement à des tiers
 et/ou à exercer une ou plusieurs activités d’investissement à titre 
professionnel</t>
        </is>
      </c>
      <c r="CH95" t="inlineStr">
        <is>
          <t/>
        </is>
      </c>
      <c r="CI95" t="inlineStr">
        <is>
          <t>svaka pravna osoba čija je redovna djelatnost ili poslovanje pružanje 
jedne ili više investicijskih usluga trećim stranama i/ili obavljanje 
jedne ili više investicijskih aktivnosti na profesionalnoj osnovi</t>
        </is>
      </c>
      <c r="CJ95" t="inlineStr">
        <is>
          <t>minden olyan jogi személy, amelynek rendes üzleti tevékenysége harmadik személyek részére egy vagy több befektetési szolgáltatás nyújtása és/vagy egy vagy több befektetési tevékenység végzése hivatásos alapon</t>
        </is>
      </c>
      <c r="CK95" t="inlineStr">
        <is>
          <t>qualsiasi persona giuridica la cui occupazione o attività abituale consiste nel prestare uno o più servizi di investimento a terzi e/o nell’effettuare una o più attività di investimento a titolo professionale</t>
        </is>
      </c>
      <c r="CL95" t="inlineStr">
        <is>
          <t>juridinis asmuo, kurio nuolatinis darbas ar veikla yra profesionalus vienos ar daugiau investicinių paslaugų teikimas trečiosioms šalims ir (arba) vienos ar daugiau investicinių veiklų atlikimas</t>
        </is>
      </c>
      <c r="CM95" t="inlineStr">
        <is>
          <t>jebkura juridiska persona, kuras pastāvīgā nodarbošanās vai darījumdarbība ir profesionāla viena vai vairāku ieguldījumu pakalpojumu sniegšana trešām personām un/vai profesionāla vienas vai vairāku ieguldījumu darbību veikšana</t>
        </is>
      </c>
      <c r="CN95" t="inlineStr">
        <is>
          <t>kwalunkwe persuna ġuridika li l-okkupazzjoni jew in-negozju regolari tagħha jkun il-forniment ta’ servizz ta’ investiment wieħed jew aktar lil partijiet terzi u/jew it-twettiq ta’ attività ta’ investiment waħda jew aktar fuq bażi professjonali</t>
        </is>
      </c>
      <c r="CO95" t="inlineStr">
        <is>
          <t>rechtspersoon waarvan het gewone beroep of bedrijf bestaat in het beroepsmatig verlenen van een of meer beleggingsdiensten voor derden en/of het beroepsmatig verrichten van een of meer beleggingsactiviteiten</t>
        </is>
      </c>
      <c r="CP95" t="inlineStr">
        <is>
          <t>każda osoba prawna, której regularna działalność zawodowa lub gospodarcza polega na świadczeniu jednej lub większej liczby usług inwestycyjnych na rzecz osób trzecich i/lub prowadzeniu jednego, lub większej liczby zakresów działalności inwestycyjnej</t>
        </is>
      </c>
      <c r="CQ95" t="inlineStr">
        <is>
          <t>Qualquer pessoa coletiva cuja ocupação ou atividade habitual consiste na prestação de um ou mais serviços de investimento a terceiros e/ou na execução de uma ou mais atividades de investimento a título profissional.</t>
        </is>
      </c>
      <c r="CR95" t="inlineStr">
        <is>
          <t>orice persoană juridică a cărei activitate curentă o constituie prestarea unuia sau a mai multor servicii de investiții către terți și/sau desfășurarea uneia sau a mai multor activități de investiții pe baze profesionale, incluzând societățile de servicii de investiții financiare</t>
        </is>
      </c>
      <c r="CS95" t="inlineStr">
        <is>
          <t>každá právnická osoba, ktorej bežné podnikanie alebo činnosť predstavuje poskytovanie jednej alebo viacerých investičných služieb tretím stranám a/alebo vykonávanie jednej alebo viacerých investičných činností na profesionálnom základe</t>
        </is>
      </c>
      <c r="CT95" t="inlineStr">
        <is>
          <t>&lt;div&gt;pravna oseba, katere redna dejavnost ali posel je profesionalno opravljanje ene ali več investicijskih storitev za tretje stranke in/ali profesionalno opravljanje enega ali več investicijskih poslov&lt;br&gt;&lt;/div&gt;</t>
        </is>
      </c>
      <c r="CU95" t="inlineStr">
        <is>
          <t>juridisk person vars regelmässiga verksamhet eller rörelse består i att yrkesmässigt tillhandahålla en eller flera investeringstjänster till tredjepart och/eller att utföra en eller flera investeringsverksamheter</t>
        </is>
      </c>
    </row>
    <row r="96">
      <c r="A96" s="1" t="str">
        <f>HYPERLINK("https://iate.europa.eu/entry/result/381054/all", "381054")</f>
        <v>381054</v>
      </c>
      <c r="B96" t="inlineStr">
        <is>
          <t>LAW;FINANCE</t>
        </is>
      </c>
      <c r="C96" t="inlineStr">
        <is>
          <t>LAW|criminal law;FINANCE</t>
        </is>
      </c>
      <c r="D96" t="inlineStr">
        <is>
          <t>борба срещу изпирането на пари|мерки срещу изпирането на пари</t>
        </is>
      </c>
      <c r="E96" t="inlineStr">
        <is>
          <t>3|3</t>
        </is>
      </c>
      <c r="F96" t="inlineStr">
        <is>
          <t>|</t>
        </is>
      </c>
      <c r="G96" t="inlineStr">
        <is>
          <t>AML|boj proti praní peněz</t>
        </is>
      </c>
      <c r="H96" t="inlineStr">
        <is>
          <t>3|3</t>
        </is>
      </c>
      <c r="I96" t="inlineStr">
        <is>
          <t>|</t>
        </is>
      </c>
      <c r="J96" t="inlineStr">
        <is>
          <t>bekæmpelse af hvidvaskning af penge|AML|bekæmpelse af hvidvask af penge</t>
        </is>
      </c>
      <c r="K96" t="inlineStr">
        <is>
          <t>3|3|3</t>
        </is>
      </c>
      <c r="L96" t="inlineStr">
        <is>
          <t>||preferred</t>
        </is>
      </c>
      <c r="M96" t="inlineStr">
        <is>
          <t>AML|Bekämpfung der Geldwäsche</t>
        </is>
      </c>
      <c r="N96" t="inlineStr">
        <is>
          <t>3|3</t>
        </is>
      </c>
      <c r="O96" t="inlineStr">
        <is>
          <t>|</t>
        </is>
      </c>
      <c r="P96" t="inlineStr">
        <is>
          <t>καταπολέμηση της νομιμοποίησης εσόδων από εγκληματικές δραστηριότητες|καταπολέμηση της νομιμοποίησης εσόδων από παράνομες δραστηριότητες</t>
        </is>
      </c>
      <c r="Q96" t="inlineStr">
        <is>
          <t>3|3</t>
        </is>
      </c>
      <c r="R96" t="inlineStr">
        <is>
          <t>preferred|</t>
        </is>
      </c>
      <c r="S96" t="inlineStr">
        <is>
          <t>anti-money laundering|AML|anti money laundering|anti-money-laundering</t>
        </is>
      </c>
      <c r="T96" t="inlineStr">
        <is>
          <t>3|3|3|1</t>
        </is>
      </c>
      <c r="U96" t="inlineStr">
        <is>
          <t>admitted||preferred|</t>
        </is>
      </c>
      <c r="V96" t="inlineStr">
        <is>
          <t>PBC|LBC|lucha contra el blanqueo de capitales|prevención del blanqueo de capitales</t>
        </is>
      </c>
      <c r="W96" t="inlineStr">
        <is>
          <t>3|3|3|3</t>
        </is>
      </c>
      <c r="X96" t="inlineStr">
        <is>
          <t>|||</t>
        </is>
      </c>
      <c r="Y96" t="inlineStr">
        <is>
          <t>rahapesuvastane tegevus|rahapesuvastased meetmed|rahapesuvastane võitlus</t>
        </is>
      </c>
      <c r="Z96" t="inlineStr">
        <is>
          <t>3|2|3</t>
        </is>
      </c>
      <c r="AA96" t="inlineStr">
        <is>
          <t>||</t>
        </is>
      </c>
      <c r="AB96" t="inlineStr">
        <is>
          <t>rahanpesun torjunta</t>
        </is>
      </c>
      <c r="AC96" t="inlineStr">
        <is>
          <t>3</t>
        </is>
      </c>
      <c r="AD96" t="inlineStr">
        <is>
          <t/>
        </is>
      </c>
      <c r="AE96" t="inlineStr">
        <is>
          <t>lutte contre le blanchiment des capitaux|LBC</t>
        </is>
      </c>
      <c r="AF96" t="inlineStr">
        <is>
          <t>3|3</t>
        </is>
      </c>
      <c r="AG96" t="inlineStr">
        <is>
          <t>|</t>
        </is>
      </c>
      <c r="AH96" t="inlineStr">
        <is>
          <t>comhrac i gcoinne sciúradh airgid|AML|frithsciúradh airgid</t>
        </is>
      </c>
      <c r="AI96" t="inlineStr">
        <is>
          <t>0|3|3</t>
        </is>
      </c>
      <c r="AJ96" t="inlineStr">
        <is>
          <t>||preferred</t>
        </is>
      </c>
      <c r="AK96" t="inlineStr">
        <is>
          <t>borba protiv pranja novca</t>
        </is>
      </c>
      <c r="AL96" t="inlineStr">
        <is>
          <t>3</t>
        </is>
      </c>
      <c r="AM96" t="inlineStr">
        <is>
          <t/>
        </is>
      </c>
      <c r="AN96" t="inlineStr">
        <is>
          <t>AML|pénzmosás elleni küzdelem</t>
        </is>
      </c>
      <c r="AO96" t="inlineStr">
        <is>
          <t>3|4</t>
        </is>
      </c>
      <c r="AP96" t="inlineStr">
        <is>
          <t>admitted|preferred</t>
        </is>
      </c>
      <c r="AQ96" t="inlineStr">
        <is>
          <t>antiriciclaggio|AML</t>
        </is>
      </c>
      <c r="AR96" t="inlineStr">
        <is>
          <t>3|3</t>
        </is>
      </c>
      <c r="AS96" t="inlineStr">
        <is>
          <t>|</t>
        </is>
      </c>
      <c r="AT96" t="inlineStr">
        <is>
          <t>kova su pinigų plovimu</t>
        </is>
      </c>
      <c r="AU96" t="inlineStr">
        <is>
          <t>3</t>
        </is>
      </c>
      <c r="AV96" t="inlineStr">
        <is>
          <t/>
        </is>
      </c>
      <c r="AW96" t="inlineStr">
        <is>
          <t>nelikumīgi iegūtu līdzekļu legalizēšanas novēršana|cīņa pret nelikumīgi iegūtu līdzekļu legalizēšanu</t>
        </is>
      </c>
      <c r="AX96" t="inlineStr">
        <is>
          <t>3|3</t>
        </is>
      </c>
      <c r="AY96" t="inlineStr">
        <is>
          <t>|</t>
        </is>
      </c>
      <c r="AZ96" t="inlineStr">
        <is>
          <t>AML|ġlieda kontra l-ħasil tal-flus</t>
        </is>
      </c>
      <c r="BA96" t="inlineStr">
        <is>
          <t>3|3</t>
        </is>
      </c>
      <c r="BB96" t="inlineStr">
        <is>
          <t>|</t>
        </is>
      </c>
      <c r="BC96" t="inlineStr">
        <is>
          <t>bestrijding van witwassen|AML</t>
        </is>
      </c>
      <c r="BD96" t="inlineStr">
        <is>
          <t>3|3</t>
        </is>
      </c>
      <c r="BE96" t="inlineStr">
        <is>
          <t>|</t>
        </is>
      </c>
      <c r="BF96" t="inlineStr">
        <is>
          <t>przeciwdziałanie praniu pieniędzy|AML</t>
        </is>
      </c>
      <c r="BG96" t="inlineStr">
        <is>
          <t>3|2</t>
        </is>
      </c>
      <c r="BH96" t="inlineStr">
        <is>
          <t>|</t>
        </is>
      </c>
      <c r="BI96" t="inlineStr">
        <is>
          <t>CBC|LBC|luta contra o branqueamento de capitais|combate ao branqueamento de capitais</t>
        </is>
      </c>
      <c r="BJ96" t="inlineStr">
        <is>
          <t>3|3|3|3</t>
        </is>
      </c>
      <c r="BK96" t="inlineStr">
        <is>
          <t>|||</t>
        </is>
      </c>
      <c r="BL96" t="inlineStr">
        <is>
          <t>combatere a spălării banilor</t>
        </is>
      </c>
      <c r="BM96" t="inlineStr">
        <is>
          <t>3</t>
        </is>
      </c>
      <c r="BN96" t="inlineStr">
        <is>
          <t/>
        </is>
      </c>
      <c r="BO96" t="inlineStr">
        <is>
          <t>boj proti praniu špinavých peňazí|AML</t>
        </is>
      </c>
      <c r="BP96" t="inlineStr">
        <is>
          <t>3|3</t>
        </is>
      </c>
      <c r="BQ96" t="inlineStr">
        <is>
          <t>|</t>
        </is>
      </c>
      <c r="BR96" t="inlineStr">
        <is>
          <t>preprečevanje pranja denarja</t>
        </is>
      </c>
      <c r="BS96" t="inlineStr">
        <is>
          <t>3</t>
        </is>
      </c>
      <c r="BT96" t="inlineStr">
        <is>
          <t/>
        </is>
      </c>
      <c r="BU96" t="inlineStr">
        <is>
          <t>bekämpning av penningtvätt</t>
        </is>
      </c>
      <c r="BV96" t="inlineStr">
        <is>
          <t>3</t>
        </is>
      </c>
      <c r="BW96" t="inlineStr">
        <is>
          <t/>
        </is>
      </c>
      <c r="BX96" t="inlineStr">
        <is>
          <t/>
        </is>
      </c>
      <c r="BY96" t="inlineStr">
        <is>
          <t>prevence a odhalování nelegálních zdrojů příjmů získaných trestnou činností a zabránění jejich legalizaci</t>
        </is>
      </c>
      <c r="BZ96" t="inlineStr">
        <is>
          <t>handling til at forhindre, afsløre og bekæmpe sløring af oprindelsen af et økonomisk udbytte opnået ved en strafbar lovovertrædelse</t>
        </is>
      </c>
      <c r="CA96" t="inlineStr">
        <is>
          <t>Bekämpfung der Einschleusung von illegal erwirtschafteten Geldern in den legalen Finanz- und Wirtschaftskreislauf</t>
        </is>
      </c>
      <c r="CB96" t="inlineStr">
        <is>
          <t/>
        </is>
      </c>
      <c r="CC96" t="inlineStr">
        <is>
          <t>action to prevent, detect and combat the concealment of the illicit source of assets obtained or generated by criminal activity</t>
        </is>
      </c>
      <c r="CD96" t="inlineStr">
        <is>
          <t/>
        </is>
      </c>
      <c r="CE96" t="inlineStr">
        <is>
          <t/>
        </is>
      </c>
      <c r="CF96" t="inlineStr">
        <is>
          <t/>
        </is>
      </c>
      <c r="CG96" t="inlineStr">
        <is>
          <t>actions menées pour lutter contre les opérations visant à dissimuler la source d'actifs illicites et le lien entre ces actifs et le délit initial</t>
        </is>
      </c>
      <c r="CH96" t="inlineStr">
        <is>
          <t/>
        </is>
      </c>
      <c r="CI96" t="inlineStr">
        <is>
          <t/>
        </is>
      </c>
      <c r="CJ96" t="inlineStr">
        <is>
          <t/>
        </is>
      </c>
      <c r="CK96" t="inlineStr">
        <is>
          <t/>
        </is>
      </c>
      <c r="CL96" t="inlineStr">
        <is>
          <t>veiksmai, kuriais siekiama užkirsti kelią neteisėtam lėšų iš nusikalstamos veiklos gavimui, išsiaiškinti tokius šaltinius ir kovoti su jų slėpimu</t>
        </is>
      </c>
      <c r="CM96" t="inlineStr">
        <is>
          <t/>
        </is>
      </c>
      <c r="CN96" t="inlineStr">
        <is>
          <t>it-teħid ta' diversi miżuri bħala prevenzjoni tal-użu ta' sistema finanzjarja għal finijiet ta' ħasil ta' flus [ &lt;a href="/entry/result/855787/all" id="ENTRY_TO_ENTRY_CONVERTER" target="_blank"&gt;IATE:855787&lt;/a&gt; ] u l-indirizzar ta' movimenti ta' ħlasijiet illeċiti. Fil-livell tal-UE dan isir, fost l-oħrajn, permezz ta' kooperazzjoni bejn l-Istati Membri, l-aċċess tal-unitajiet ta' intelligence finanzjarja għall-informazzjoni kondiviża bejn l-Istati Membri u l-armonizzazzjoni ta' sanzjonijiet b'rabta ma' reati ta' ħasil ta' flus</t>
        </is>
      </c>
      <c r="CO96" t="inlineStr">
        <is>
          <t/>
        </is>
      </c>
      <c r="CP96" t="inlineStr">
        <is>
          <t/>
        </is>
      </c>
      <c r="CQ96" t="inlineStr">
        <is>
          <t>Ação que visa prevenir, detetar e combater a ocultação de fontes ilegais de rendimento obtidas ou resultantes de atividades criminosas.</t>
        </is>
      </c>
      <c r="CR96" t="inlineStr">
        <is>
          <t/>
        </is>
      </c>
      <c r="CS96" t="inlineStr">
        <is>
          <t>prevencia a odhaľovanie nelegálnych zdrojov príjmov získaných trestnou činnosťou a zabránenie ich legalizácii</t>
        </is>
      </c>
      <c r="CT96" t="inlineStr">
        <is>
          <t/>
        </is>
      </c>
      <c r="CU96" t="inlineStr">
        <is>
          <t/>
        </is>
      </c>
    </row>
    <row r="97">
      <c r="A97" s="1" t="str">
        <f>HYPERLINK("https://iate.europa.eu/entry/result/3592356/all", "3592356")</f>
        <v>3592356</v>
      </c>
      <c r="B97" t="inlineStr">
        <is>
          <t>FINANCE</t>
        </is>
      </c>
      <c r="C97" t="inlineStr">
        <is>
          <t>FINANCE|financial institutions and credit</t>
        </is>
      </c>
      <c r="D97" t="inlineStr">
        <is>
          <t>постоянни общи разходи</t>
        </is>
      </c>
      <c r="E97" t="inlineStr">
        <is>
          <t>3</t>
        </is>
      </c>
      <c r="F97" t="inlineStr">
        <is>
          <t/>
        </is>
      </c>
      <c r="G97" t="inlineStr">
        <is>
          <t>fixní režijní náklady</t>
        </is>
      </c>
      <c r="H97" t="inlineStr">
        <is>
          <t>3</t>
        </is>
      </c>
      <c r="I97" t="inlineStr">
        <is>
          <t/>
        </is>
      </c>
      <c r="J97" t="inlineStr">
        <is>
          <t>faste overheadomkostninger|faste omkostninger|faste generalomkostninger</t>
        </is>
      </c>
      <c r="K97" t="inlineStr">
        <is>
          <t>3|3|3</t>
        </is>
      </c>
      <c r="L97" t="inlineStr">
        <is>
          <t>|admitted|</t>
        </is>
      </c>
      <c r="M97" t="inlineStr">
        <is>
          <t>fixe Gemeinkosten</t>
        </is>
      </c>
      <c r="N97" t="inlineStr">
        <is>
          <t>3</t>
        </is>
      </c>
      <c r="O97" t="inlineStr">
        <is>
          <t/>
        </is>
      </c>
      <c r="P97" t="inlineStr">
        <is>
          <t>πάγια έξοδα|πάγιες δαπάνες</t>
        </is>
      </c>
      <c r="Q97" t="inlineStr">
        <is>
          <t>3|3</t>
        </is>
      </c>
      <c r="R97" t="inlineStr">
        <is>
          <t>|</t>
        </is>
      </c>
      <c r="S97" t="inlineStr">
        <is>
          <t>fixed overhead|fixed overhead costs|fixed overheads</t>
        </is>
      </c>
      <c r="T97" t="inlineStr">
        <is>
          <t>1|3|3</t>
        </is>
      </c>
      <c r="U97" t="inlineStr">
        <is>
          <t>||</t>
        </is>
      </c>
      <c r="V97" t="inlineStr">
        <is>
          <t>gastos fijos generales</t>
        </is>
      </c>
      <c r="W97" t="inlineStr">
        <is>
          <t>3</t>
        </is>
      </c>
      <c r="X97" t="inlineStr">
        <is>
          <t/>
        </is>
      </c>
      <c r="Y97" t="inlineStr">
        <is>
          <t>püsivad üldkulud</t>
        </is>
      </c>
      <c r="Z97" t="inlineStr">
        <is>
          <t>3</t>
        </is>
      </c>
      <c r="AA97" t="inlineStr">
        <is>
          <t/>
        </is>
      </c>
      <c r="AB97" t="inlineStr">
        <is>
          <t>kiinteät yleiskustannukset</t>
        </is>
      </c>
      <c r="AC97" t="inlineStr">
        <is>
          <t>3</t>
        </is>
      </c>
      <c r="AD97" t="inlineStr">
        <is>
          <t/>
        </is>
      </c>
      <c r="AE97" t="inlineStr">
        <is>
          <t>frais généraux fixes</t>
        </is>
      </c>
      <c r="AF97" t="inlineStr">
        <is>
          <t>3</t>
        </is>
      </c>
      <c r="AG97" t="inlineStr">
        <is>
          <t/>
        </is>
      </c>
      <c r="AH97" t="inlineStr">
        <is>
          <t/>
        </is>
      </c>
      <c r="AI97" t="inlineStr">
        <is>
          <t/>
        </is>
      </c>
      <c r="AJ97" t="inlineStr">
        <is>
          <t/>
        </is>
      </c>
      <c r="AK97" t="inlineStr">
        <is>
          <t>fiksni opći troškovi</t>
        </is>
      </c>
      <c r="AL97" t="inlineStr">
        <is>
          <t>3</t>
        </is>
      </c>
      <c r="AM97" t="inlineStr">
        <is>
          <t/>
        </is>
      </c>
      <c r="AN97" t="inlineStr">
        <is>
          <t>állandó általános költségek</t>
        </is>
      </c>
      <c r="AO97" t="inlineStr">
        <is>
          <t>3</t>
        </is>
      </c>
      <c r="AP97" t="inlineStr">
        <is>
          <t/>
        </is>
      </c>
      <c r="AQ97" t="inlineStr">
        <is>
          <t>spese fisse generali</t>
        </is>
      </c>
      <c r="AR97" t="inlineStr">
        <is>
          <t>3</t>
        </is>
      </c>
      <c r="AS97" t="inlineStr">
        <is>
          <t/>
        </is>
      </c>
      <c r="AT97" t="inlineStr">
        <is>
          <t>pastoviosios netiesioginės išlaidos|pastoviosios pridėtinės išlaidos|pastovieji netiesioginiai kaštai</t>
        </is>
      </c>
      <c r="AU97" t="inlineStr">
        <is>
          <t>3|3|3</t>
        </is>
      </c>
      <c r="AV97" t="inlineStr">
        <is>
          <t>|admitted|</t>
        </is>
      </c>
      <c r="AW97" t="inlineStr">
        <is>
          <t>fiksētie pieskaitāmie izdevumi</t>
        </is>
      </c>
      <c r="AX97" t="inlineStr">
        <is>
          <t>3</t>
        </is>
      </c>
      <c r="AY97" t="inlineStr">
        <is>
          <t/>
        </is>
      </c>
      <c r="AZ97" t="inlineStr">
        <is>
          <t>spejjeż ġenerali fissi</t>
        </is>
      </c>
      <c r="BA97" t="inlineStr">
        <is>
          <t>3</t>
        </is>
      </c>
      <c r="BB97" t="inlineStr">
        <is>
          <t/>
        </is>
      </c>
      <c r="BC97" t="inlineStr">
        <is>
          <t>vaste kosten</t>
        </is>
      </c>
      <c r="BD97" t="inlineStr">
        <is>
          <t>3</t>
        </is>
      </c>
      <c r="BE97" t="inlineStr">
        <is>
          <t/>
        </is>
      </c>
      <c r="BF97" t="inlineStr">
        <is>
          <t>stałe koszty pośrednie</t>
        </is>
      </c>
      <c r="BG97" t="inlineStr">
        <is>
          <t>3</t>
        </is>
      </c>
      <c r="BH97" t="inlineStr">
        <is>
          <t/>
        </is>
      </c>
      <c r="BI97" t="inlineStr">
        <is>
          <t>despesas gerais fixas</t>
        </is>
      </c>
      <c r="BJ97" t="inlineStr">
        <is>
          <t>3</t>
        </is>
      </c>
      <c r="BK97" t="inlineStr">
        <is>
          <t/>
        </is>
      </c>
      <c r="BL97" t="inlineStr">
        <is>
          <t>cheltuieli generale fixe</t>
        </is>
      </c>
      <c r="BM97" t="inlineStr">
        <is>
          <t>3</t>
        </is>
      </c>
      <c r="BN97" t="inlineStr">
        <is>
          <t/>
        </is>
      </c>
      <c r="BO97" t="inlineStr">
        <is>
          <t>fixné režijné náklady</t>
        </is>
      </c>
      <c r="BP97" t="inlineStr">
        <is>
          <t>3</t>
        </is>
      </c>
      <c r="BQ97" t="inlineStr">
        <is>
          <t/>
        </is>
      </c>
      <c r="BR97" t="inlineStr">
        <is>
          <t>stalni splošni stroški</t>
        </is>
      </c>
      <c r="BS97" t="inlineStr">
        <is>
          <t>3</t>
        </is>
      </c>
      <c r="BT97" t="inlineStr">
        <is>
          <t/>
        </is>
      </c>
      <c r="BU97" t="inlineStr">
        <is>
          <t>fasta omkostnader</t>
        </is>
      </c>
      <c r="BV97" t="inlineStr">
        <is>
          <t>3</t>
        </is>
      </c>
      <c r="BW97" t="inlineStr">
        <is>
          <t/>
        </is>
      </c>
      <c r="BX97" t="inlineStr">
        <is>
          <t/>
        </is>
      </c>
      <c r="BY97" t="inlineStr">
        <is>
          <t>&lt;a href="https://iate.europa.eu/entry/result/1239624/cs" target="_blank"&gt;režijní náklady&lt;/a&gt;, které se s objemem výkonů výrazně nemění, resp. na objem výkonů významně nereagují</t>
        </is>
      </c>
      <c r="BZ97" t="inlineStr">
        <is>
          <t>løbende omkostninger i forbindelse med drift af en virksomhed, der ikke varierer proportionalt med indtjeningsaktiviteternes omfang</t>
        </is>
      </c>
      <c r="CA97" t="inlineStr">
        <is>
          <t>fixer Anteil der Kosten, die einem Kostenträger (Produkt, Dienstleistung, Auftrag) nicht direkt zugerechnet werden können</t>
        </is>
      </c>
      <c r="CB97" t="inlineStr">
        <is>
          <t>τρέχουσες δαπάνες για τη λειτουργία μιας επιχείρησης, οι οποίες δεν μεταβάλλονται ανάλογα με τον όγκο δραστηριότητας</t>
        </is>
      </c>
      <c r="CC97" t="inlineStr">
        <is>
          <t>ongoing expenses involved in operating a business, that do not change even while the volume of activity changes</t>
        </is>
      </c>
      <c r="CD97" t="inlineStr">
        <is>
          <t>Gastos corrientes vinculados al funcionamiento de una empresa, que que no cambian aunque varíe su actividad.</t>
        </is>
      </c>
      <c r="CE97" t="inlineStr">
        <is>
          <t>ettevõtte toimimisega seotud kulud, mis ei ole otseselt seotud tootmisega ja jäävad muutumatuks sõltumata toodangumahu suurenemisest või vähenemisest</t>
        </is>
      </c>
      <c r="CF97" t="inlineStr">
        <is>
          <t>yrityksen liiketoiminnan jatkuvat kulut, jotka eivät riipu yrityksen tuottamien tavaroiden tai palveluiden tasosta</t>
        </is>
      </c>
      <c r="CG97" t="inlineStr">
        <is>
          <t>pour une entreprise, coûts constants comme par exemple les salaires,
la location des bureaux ou les assurances</t>
        </is>
      </c>
      <c r="CH97" t="inlineStr">
        <is>
          <t/>
        </is>
      </c>
      <c r="CI97" t="inlineStr">
        <is>
          <t/>
        </is>
      </c>
      <c r="CJ97" t="inlineStr">
        <is>
          <t>üzleti tevékenység folytatásával összefüggésben folyamatos jelleggel felmerülő költségek, amelyek összege független a tevékenység volumenétől</t>
        </is>
      </c>
      <c r="CK97" t="inlineStr">
        <is>
          <t>costi
di funzionamentro di un'azienda che rimangono costanti nel tempo e non cambiano con le variazioni del volume di attività</t>
        </is>
      </c>
      <c r="CL97" t="inlineStr">
        <is>
          <t>ekonominės veiklos kaštai, kurie nekinta keičiantis veiklos apimčiai ir kurie nėra tiesiogiai skiriami veiklai įgyvendinti, tačiau yra būtini ir tiesiogiai susiję su tiesioginiais kaštais</t>
        </is>
      </c>
      <c r="CM97" t="inlineStr">
        <is>
          <t/>
        </is>
      </c>
      <c r="CN97" t="inlineStr">
        <is>
          <t>spejjeż kontinwi marbuta mal-operat ta' negozju, li jibqgħu dejjem kostanti anke meta l-volum tal-attività tal-produzzjoni jinbidel</t>
        </is>
      </c>
      <c r="CO97" t="inlineStr">
        <is>
          <t>"kosten die niet afhankelijk zijn van de omvang van de activiteiten van een onderneming en die dus steeds doorlopen"</t>
        </is>
      </c>
      <c r="CP97" t="inlineStr">
        <is>
          <t>koszty prowadzenia działalności, których nie można połączyć bezpośrednio z wytwarzanym produktem, a które nie zmieniają się, nawet jeśli zmianie ulegnie rozmiar działalności</t>
        </is>
      </c>
      <c r="CQ97" t="inlineStr">
        <is>
          <t>Despesas correntes relacionadas com a operação de uma empresa, que não se alteram mesmo quando o volume de atividade muda, como por exemplo, rendas, salários, impostos e seguros.</t>
        </is>
      </c>
      <c r="CR97" t="inlineStr">
        <is>
          <t/>
        </is>
      </c>
      <c r="CS97" t="inlineStr">
        <is>
          <t>priebežné a stále výdavky spojené s prevádzkou podniku, ktoré sa nemenia ani pri zmene objemu činnosti, napr. mzdy, prenájom priestorov alebo poistenie</t>
        </is>
      </c>
      <c r="CT97" t="inlineStr">
        <is>
          <t/>
        </is>
      </c>
      <c r="CU97" t="inlineStr">
        <is>
          <t/>
        </is>
      </c>
    </row>
    <row r="98">
      <c r="A98" s="1" t="str">
        <f>HYPERLINK("https://iate.europa.eu/entry/result/1071733/all", "1071733")</f>
        <v>1071733</v>
      </c>
      <c r="B98" t="inlineStr">
        <is>
          <t>FINANCE;BUSINESS AND COMPETITION</t>
        </is>
      </c>
      <c r="C98" t="inlineStr">
        <is>
          <t>FINANCE|financial institutions and credit|banking;BUSINESS AND COMPETITION|accounting</t>
        </is>
      </c>
      <c r="D98" t="inlineStr">
        <is>
          <t/>
        </is>
      </c>
      <c r="E98" t="inlineStr">
        <is>
          <t/>
        </is>
      </c>
      <c r="F98" t="inlineStr">
        <is>
          <t/>
        </is>
      </c>
      <c r="G98" t="inlineStr">
        <is>
          <t/>
        </is>
      </c>
      <c r="H98" t="inlineStr">
        <is>
          <t/>
        </is>
      </c>
      <c r="I98" t="inlineStr">
        <is>
          <t/>
        </is>
      </c>
      <c r="J98" t="inlineStr">
        <is>
          <t>forretningsbank|erhvervsbank</t>
        </is>
      </c>
      <c r="K98" t="inlineStr">
        <is>
          <t>3|3</t>
        </is>
      </c>
      <c r="L98" t="inlineStr">
        <is>
          <t>|</t>
        </is>
      </c>
      <c r="M98" t="inlineStr">
        <is>
          <t>Kreditbank|Geschäftsbank|Handelsbank|Geschaeftsbank</t>
        </is>
      </c>
      <c r="N98" t="inlineStr">
        <is>
          <t>3|3|3|3</t>
        </is>
      </c>
      <c r="O98" t="inlineStr">
        <is>
          <t>|||</t>
        </is>
      </c>
      <c r="P98" t="inlineStr">
        <is>
          <t>εμπορική τράπεζα</t>
        </is>
      </c>
      <c r="Q98" t="inlineStr">
        <is>
          <t>3</t>
        </is>
      </c>
      <c r="R98" t="inlineStr">
        <is>
          <t/>
        </is>
      </c>
      <c r="S98" t="inlineStr">
        <is>
          <t>chartered bank|bank of commerce|trade bank|commercial bank</t>
        </is>
      </c>
      <c r="T98" t="inlineStr">
        <is>
          <t>3|3|3|3</t>
        </is>
      </c>
      <c r="U98" t="inlineStr">
        <is>
          <t>|||</t>
        </is>
      </c>
      <c r="V98" t="inlineStr">
        <is>
          <t>banco comercial|entidad financiera</t>
        </is>
      </c>
      <c r="W98" t="inlineStr">
        <is>
          <t>3|3</t>
        </is>
      </c>
      <c r="X98" t="inlineStr">
        <is>
          <t>|</t>
        </is>
      </c>
      <c r="Y98" t="inlineStr">
        <is>
          <t>äripank|kommertspank</t>
        </is>
      </c>
      <c r="Z98" t="inlineStr">
        <is>
          <t>3|3</t>
        </is>
      </c>
      <c r="AA98" t="inlineStr">
        <is>
          <t>|</t>
        </is>
      </c>
      <c r="AB98" t="inlineStr">
        <is>
          <t>liikepankki</t>
        </is>
      </c>
      <c r="AC98" t="inlineStr">
        <is>
          <t>2</t>
        </is>
      </c>
      <c r="AD98" t="inlineStr">
        <is>
          <t/>
        </is>
      </c>
      <c r="AE98" t="inlineStr">
        <is>
          <t>banque commerciale|banque de dépôts</t>
        </is>
      </c>
      <c r="AF98" t="inlineStr">
        <is>
          <t>2|2</t>
        </is>
      </c>
      <c r="AG98" t="inlineStr">
        <is>
          <t>|</t>
        </is>
      </c>
      <c r="AH98" t="inlineStr">
        <is>
          <t/>
        </is>
      </c>
      <c r="AI98" t="inlineStr">
        <is>
          <t/>
        </is>
      </c>
      <c r="AJ98" t="inlineStr">
        <is>
          <t/>
        </is>
      </c>
      <c r="AK98" t="inlineStr">
        <is>
          <t/>
        </is>
      </c>
      <c r="AL98" t="inlineStr">
        <is>
          <t/>
        </is>
      </c>
      <c r="AM98" t="inlineStr">
        <is>
          <t/>
        </is>
      </c>
      <c r="AN98" t="inlineStr">
        <is>
          <t/>
        </is>
      </c>
      <c r="AO98" t="inlineStr">
        <is>
          <t/>
        </is>
      </c>
      <c r="AP98" t="inlineStr">
        <is>
          <t/>
        </is>
      </c>
      <c r="AQ98" t="inlineStr">
        <is>
          <t>banca di credito ordinario|banca commerciale</t>
        </is>
      </c>
      <c r="AR98" t="inlineStr">
        <is>
          <t>3|3</t>
        </is>
      </c>
      <c r="AS98" t="inlineStr">
        <is>
          <t>|</t>
        </is>
      </c>
      <c r="AT98" t="inlineStr">
        <is>
          <t/>
        </is>
      </c>
      <c r="AU98" t="inlineStr">
        <is>
          <t/>
        </is>
      </c>
      <c r="AV98" t="inlineStr">
        <is>
          <t/>
        </is>
      </c>
      <c r="AW98" t="inlineStr">
        <is>
          <t/>
        </is>
      </c>
      <c r="AX98" t="inlineStr">
        <is>
          <t/>
        </is>
      </c>
      <c r="AY98" t="inlineStr">
        <is>
          <t/>
        </is>
      </c>
      <c r="AZ98" t="inlineStr">
        <is>
          <t/>
        </is>
      </c>
      <c r="BA98" t="inlineStr">
        <is>
          <t/>
        </is>
      </c>
      <c r="BB98" t="inlineStr">
        <is>
          <t/>
        </is>
      </c>
      <c r="BC98" t="inlineStr">
        <is>
          <t>commerciële bank|handelsbank</t>
        </is>
      </c>
      <c r="BD98" t="inlineStr">
        <is>
          <t>3|3</t>
        </is>
      </c>
      <c r="BE98" t="inlineStr">
        <is>
          <t>|</t>
        </is>
      </c>
      <c r="BF98" t="inlineStr">
        <is>
          <t>bank komercyjny</t>
        </is>
      </c>
      <c r="BG98" t="inlineStr">
        <is>
          <t>3</t>
        </is>
      </c>
      <c r="BH98" t="inlineStr">
        <is>
          <t/>
        </is>
      </c>
      <c r="BI98" t="inlineStr">
        <is>
          <t>banco comercial</t>
        </is>
      </c>
      <c r="BJ98" t="inlineStr">
        <is>
          <t>3</t>
        </is>
      </c>
      <c r="BK98" t="inlineStr">
        <is>
          <t/>
        </is>
      </c>
      <c r="BL98" t="inlineStr">
        <is>
          <t>bancă comercială</t>
        </is>
      </c>
      <c r="BM98" t="inlineStr">
        <is>
          <t>3</t>
        </is>
      </c>
      <c r="BN98" t="inlineStr">
        <is>
          <t/>
        </is>
      </c>
      <c r="BO98" t="inlineStr">
        <is>
          <t>komerčná banka|obchodná banka</t>
        </is>
      </c>
      <c r="BP98" t="inlineStr">
        <is>
          <t>3|3</t>
        </is>
      </c>
      <c r="BQ98" t="inlineStr">
        <is>
          <t>|</t>
        </is>
      </c>
      <c r="BR98" t="inlineStr">
        <is>
          <t/>
        </is>
      </c>
      <c r="BS98" t="inlineStr">
        <is>
          <t/>
        </is>
      </c>
      <c r="BT98" t="inlineStr">
        <is>
          <t/>
        </is>
      </c>
      <c r="BU98" t="inlineStr">
        <is>
          <t>affärsbank</t>
        </is>
      </c>
      <c r="BV98" t="inlineStr">
        <is>
          <t>3</t>
        </is>
      </c>
      <c r="BW98" t="inlineStr">
        <is>
          <t/>
        </is>
      </c>
      <c r="BX98" t="inlineStr">
        <is>
          <t/>
        </is>
      </c>
      <c r="BY98" t="inlineStr">
        <is>
          <t/>
        </is>
      </c>
      <c r="BZ98" t="inlineStr">
        <is>
          <t>bank som driver almindelig bankvirksomhed, herunder modtager indskud fra og yder lån til private og erhvervskunder</t>
        </is>
      </c>
      <c r="CA98" t="inlineStr">
        <is>
          <t>In der Statistik der Deutschen Bundesbank gelten als Kreditbanken: Grossbanken, Regionalbanken, Zweigniederlassungen ausländischer Banken und Privatbankiers; keine Kreditbanken sind danach Sparkassen, Kreditgenossenschaften, Realkreditinstitute.</t>
        </is>
      </c>
      <c r="CB98" t="inlineStr">
        <is>
          <t/>
        </is>
      </c>
      <c r="CC98" t="inlineStr">
        <is>
          <t>bank providing a wide range of banking services, including receiving deposits from the public and the making of loans</t>
        </is>
      </c>
      <c r="CD98" t="inlineStr">
        <is>
          <t>Entidad dedicada a la recepción de depósitos y la concesión de préstamos al público.</t>
        </is>
      </c>
      <c r="CE98" t="inlineStr">
        <is>
          <t>rahaasutus, mis kogub lühiajalisi hoiuseid, peab rahaturu deposiitarveid, müüb reisitšekke ning osutab muid rahandusteenuseid, samuti laenab üksikisikutele ja ettevõtetele</t>
        </is>
      </c>
      <c r="CF98" t="inlineStr">
        <is>
          <t>kauppaa ja teollisuutta luotottava sekä muuta pankkitoimintaa harjoittava osakeyhtiömuotoinen pankki</t>
        </is>
      </c>
      <c r="CG98" t="inlineStr">
        <is>
          <t>banque qui peut recevoir des fonds du public à vue ou à moins de deux ans à terme</t>
        </is>
      </c>
      <c r="CH98" t="inlineStr">
        <is>
          <t/>
        </is>
      </c>
      <c r="CI98" t="inlineStr">
        <is>
          <t/>
        </is>
      </c>
      <c r="CJ98" t="inlineStr">
        <is>
          <t/>
        </is>
      </c>
      <c r="CK98" t="inlineStr">
        <is>
          <t>banca che svolge operazioni di provvista rimborsabili a vista o con breve preavviso e operazioni di impiego quali anticipazioni, sconti, ecc.,a breve scadenza</t>
        </is>
      </c>
      <c r="CL98" t="inlineStr">
        <is>
          <t/>
        </is>
      </c>
      <c r="CM98" t="inlineStr">
        <is>
          <t/>
        </is>
      </c>
      <c r="CN98" t="inlineStr">
        <is>
          <t/>
        </is>
      </c>
      <c r="CO98" t="inlineStr">
        <is>
          <t/>
        </is>
      </c>
      <c r="CP98" t="inlineStr">
        <is>
          <t>Banki komercyjne należą do grupy instytucji zwanych pośrednikami finansowymi. Ich funkcją jest przyjmowanie depozytów od gospodarstw domowych i przedsiębiorstw oraz udzielanie kredytów.</t>
        </is>
      </c>
      <c r="CQ98" t="inlineStr">
        <is>
          <t>Banco que presta uma vasta gama de serviços bancários, incluindo a receção de depósitos do público e a concessão de empréstimos.</t>
        </is>
      </c>
      <c r="CR98" t="inlineStr">
        <is>
          <t/>
        </is>
      </c>
      <c r="CS98" t="inlineStr">
        <is>
          <t>špecifický podnikateľský subjekt, ktorého cieľom je dosahovať zisk</t>
        </is>
      </c>
      <c r="CT98" t="inlineStr">
        <is>
          <t/>
        </is>
      </c>
      <c r="CU98" t="inlineStr">
        <is>
          <t/>
        </is>
      </c>
    </row>
    <row r="99">
      <c r="A99" s="1" t="str">
        <f>HYPERLINK("https://iate.europa.eu/entry/result/3590946/all", "3590946")</f>
        <v>3590946</v>
      </c>
      <c r="B99" t="inlineStr">
        <is>
          <t>FINANCE</t>
        </is>
      </c>
      <c r="C99" t="inlineStr">
        <is>
          <t>FINANCE|financial institutions and credit|financial services</t>
        </is>
      </c>
      <c r="D99" t="inlineStr">
        <is>
          <t>отворени финанси|отворено финансиране</t>
        </is>
      </c>
      <c r="E99" t="inlineStr">
        <is>
          <t>3|3</t>
        </is>
      </c>
      <c r="F99" t="inlineStr">
        <is>
          <t>|</t>
        </is>
      </c>
      <c r="G99" t="inlineStr">
        <is>
          <t>otevřené finance</t>
        </is>
      </c>
      <c r="H99" t="inlineStr">
        <is>
          <t>3</t>
        </is>
      </c>
      <c r="I99" t="inlineStr">
        <is>
          <t/>
        </is>
      </c>
      <c r="J99" t="inlineStr">
        <is>
          <t>åben finansiering|åben finans</t>
        </is>
      </c>
      <c r="K99" t="inlineStr">
        <is>
          <t>3|3</t>
        </is>
      </c>
      <c r="L99" t="inlineStr">
        <is>
          <t>|</t>
        </is>
      </c>
      <c r="M99" t="inlineStr">
        <is>
          <t>offenes Finanzwesen</t>
        </is>
      </c>
      <c r="N99" t="inlineStr">
        <is>
          <t>3</t>
        </is>
      </c>
      <c r="O99" t="inlineStr">
        <is>
          <t/>
        </is>
      </c>
      <c r="P99" t="inlineStr">
        <is>
          <t>ανοικτή χρηματοδότηση</t>
        </is>
      </c>
      <c r="Q99" t="inlineStr">
        <is>
          <t>3</t>
        </is>
      </c>
      <c r="R99" t="inlineStr">
        <is>
          <t/>
        </is>
      </c>
      <c r="S99" t="inlineStr">
        <is>
          <t>open finance</t>
        </is>
      </c>
      <c r="T99" t="inlineStr">
        <is>
          <t>3</t>
        </is>
      </c>
      <c r="U99" t="inlineStr">
        <is>
          <t/>
        </is>
      </c>
      <c r="V99" t="inlineStr">
        <is>
          <t>finanzas abiertas</t>
        </is>
      </c>
      <c r="W99" t="inlineStr">
        <is>
          <t>3</t>
        </is>
      </c>
      <c r="X99" t="inlineStr">
        <is>
          <t/>
        </is>
      </c>
      <c r="Y99" t="inlineStr">
        <is>
          <t>avatud rahandus</t>
        </is>
      </c>
      <c r="Z99" t="inlineStr">
        <is>
          <t>3</t>
        </is>
      </c>
      <c r="AA99" t="inlineStr">
        <is>
          <t/>
        </is>
      </c>
      <c r="AB99" t="inlineStr">
        <is>
          <t>avoin rahoitus</t>
        </is>
      </c>
      <c r="AC99" t="inlineStr">
        <is>
          <t>3</t>
        </is>
      </c>
      <c r="AD99" t="inlineStr">
        <is>
          <t/>
        </is>
      </c>
      <c r="AE99" t="inlineStr">
        <is>
          <t>finance ouverte</t>
        </is>
      </c>
      <c r="AF99" t="inlineStr">
        <is>
          <t>3</t>
        </is>
      </c>
      <c r="AG99" t="inlineStr">
        <is>
          <t/>
        </is>
      </c>
      <c r="AH99" t="inlineStr">
        <is>
          <t>airgeadas oscailte</t>
        </is>
      </c>
      <c r="AI99" t="inlineStr">
        <is>
          <t>3</t>
        </is>
      </c>
      <c r="AJ99" t="inlineStr">
        <is>
          <t/>
        </is>
      </c>
      <c r="AK99" t="inlineStr">
        <is>
          <t>otvorene financije</t>
        </is>
      </c>
      <c r="AL99" t="inlineStr">
        <is>
          <t>3</t>
        </is>
      </c>
      <c r="AM99" t="inlineStr">
        <is>
          <t/>
        </is>
      </c>
      <c r="AN99" t="inlineStr">
        <is>
          <t>nyílt pénzügyi szolgáltatási tevékenység</t>
        </is>
      </c>
      <c r="AO99" t="inlineStr">
        <is>
          <t>3</t>
        </is>
      </c>
      <c r="AP99" t="inlineStr">
        <is>
          <t/>
        </is>
      </c>
      <c r="AQ99" t="inlineStr">
        <is>
          <t>finanza aperta</t>
        </is>
      </c>
      <c r="AR99" t="inlineStr">
        <is>
          <t>3</t>
        </is>
      </c>
      <c r="AS99" t="inlineStr">
        <is>
          <t/>
        </is>
      </c>
      <c r="AT99" t="inlineStr">
        <is>
          <t>atvirieji finansai</t>
        </is>
      </c>
      <c r="AU99" t="inlineStr">
        <is>
          <t>3</t>
        </is>
      </c>
      <c r="AV99" t="inlineStr">
        <is>
          <t/>
        </is>
      </c>
      <c r="AW99" t="inlineStr">
        <is>
          <t>atvērta finanšu darbība</t>
        </is>
      </c>
      <c r="AX99" t="inlineStr">
        <is>
          <t>2</t>
        </is>
      </c>
      <c r="AY99" t="inlineStr">
        <is>
          <t/>
        </is>
      </c>
      <c r="AZ99" t="inlineStr">
        <is>
          <t>finanzi miftuħa</t>
        </is>
      </c>
      <c r="BA99" t="inlineStr">
        <is>
          <t>3</t>
        </is>
      </c>
      <c r="BB99" t="inlineStr">
        <is>
          <t/>
        </is>
      </c>
      <c r="BC99" t="inlineStr">
        <is>
          <t>open geldwezen</t>
        </is>
      </c>
      <c r="BD99" t="inlineStr">
        <is>
          <t>3</t>
        </is>
      </c>
      <c r="BE99" t="inlineStr">
        <is>
          <t/>
        </is>
      </c>
      <c r="BF99" t="inlineStr">
        <is>
          <t>otwarte finanse</t>
        </is>
      </c>
      <c r="BG99" t="inlineStr">
        <is>
          <t>3</t>
        </is>
      </c>
      <c r="BH99" t="inlineStr">
        <is>
          <t/>
        </is>
      </c>
      <c r="BI99" t="inlineStr">
        <is>
          <t>financiamento aberto</t>
        </is>
      </c>
      <c r="BJ99" t="inlineStr">
        <is>
          <t>3</t>
        </is>
      </c>
      <c r="BK99" t="inlineStr">
        <is>
          <t/>
        </is>
      </c>
      <c r="BL99" t="inlineStr">
        <is>
          <t>finanțare deschisă</t>
        </is>
      </c>
      <c r="BM99" t="inlineStr">
        <is>
          <t>3</t>
        </is>
      </c>
      <c r="BN99" t="inlineStr">
        <is>
          <t/>
        </is>
      </c>
      <c r="BO99" t="inlineStr">
        <is>
          <t>otvorené financie</t>
        </is>
      </c>
      <c r="BP99" t="inlineStr">
        <is>
          <t>3</t>
        </is>
      </c>
      <c r="BQ99" t="inlineStr">
        <is>
          <t/>
        </is>
      </c>
      <c r="BR99" t="inlineStr">
        <is>
          <t>odprte finance</t>
        </is>
      </c>
      <c r="BS99" t="inlineStr">
        <is>
          <t>3</t>
        </is>
      </c>
      <c r="BT99" t="inlineStr">
        <is>
          <t/>
        </is>
      </c>
      <c r="BU99" t="inlineStr">
        <is>
          <t>öppna finansiella tjänster</t>
        </is>
      </c>
      <c r="BV99" t="inlineStr">
        <is>
          <t>3</t>
        </is>
      </c>
      <c r="BW99" t="inlineStr">
        <is>
          <t/>
        </is>
      </c>
      <c r="BX99" t="inlineStr">
        <is>
          <t/>
        </is>
      </c>
      <c r="BY99" t="inlineStr">
        <is>
          <t/>
        </is>
      </c>
      <c r="BZ99" t="inlineStr">
        <is>
          <t/>
        </is>
      </c>
      <c r="CA99" t="inlineStr">
        <is>
          <t/>
        </is>
      </c>
      <c r="CB99" t="inlineStr">
        <is>
          <t>ανταλλαγή και χρήση δεδομένων, κατόπιν έγκρισης του πελάτη, από τράπεζες και τρίτους παρόχους για τη δημιουργία νέων υπηρεσιών</t>
        </is>
      </c>
      <c r="CC99" t="inlineStr">
        <is>
          <t>&lt;div&gt;
&lt;div&gt;
&lt;div&gt;
 extension
 of &lt;a href="http://iate.europa.eu/entry/result/3574070/en" target="_blank"&gt;open banking&lt;/a&gt; data-sharing
 principles to enable third party providers to access customers' data across a
 broader range of financial sectors and products, including savings and
 investments&lt;/div&gt;&lt;/div&gt;&lt;/div&gt;</t>
        </is>
      </c>
      <c r="CD99" t="inlineStr">
        <is>
          <t>Intercambio y utilización de los datos de los clientes, con su consentimiento, por parte de los bancos y proveedores terceros con vistas a la creación de nuevos servicios.</t>
        </is>
      </c>
      <c r="CE99" t="inlineStr">
        <is>
          <t/>
        </is>
      </c>
      <c r="CF99" t="inlineStr">
        <is>
          <t/>
        </is>
      </c>
      <c r="CG99" t="inlineStr">
        <is>
          <t>partage
et utilisation par les banques et prestataires tiers, avec la permission du
client, de données pour la création de nouveaux services</t>
        </is>
      </c>
      <c r="CH99" t="inlineStr">
        <is>
          <t/>
        </is>
      </c>
      <c r="CI99" t="inlineStr">
        <is>
          <t/>
        </is>
      </c>
      <c r="CJ99" t="inlineStr">
        <is>
          <t/>
        </is>
      </c>
      <c r="CK99" t="inlineStr">
        <is>
          <t>condivisione e l'uso di dati, con il consenso del cliente, da parte di banche e fornitori terzi per creare nuovi servizi</t>
        </is>
      </c>
      <c r="CL99" t="inlineStr">
        <is>
          <t/>
        </is>
      </c>
      <c r="CM99" t="inlineStr">
        <is>
          <t>atvērtai banku darbībai raksturīgo datu kopīgas lietošanas principu piemērošana, nodrošinot, ka trešās personas – pakalpojumu sniedzēji var piekļūt klientu datiem plašākā finanšu nozares sektoru un produktu klāstā, tostarp attiecībā uz uzkrājumiem un ieguldījumiem</t>
        </is>
      </c>
      <c r="CN99" t="inlineStr">
        <is>
          <t>estensjoni tal-prinċipji tal-kondiviżjoni tad-&lt;i&gt;data &lt;/i&gt;tas-servizzi bankarji miftuħa biex fornituri terzi jkunu jistgħu jaċċessaw id-&lt;i&gt;data &lt;/i&gt;tal-konsumaturi fuq firxa usa' ta' setturi u prodotti finanzjarji, inklużi tfaddil u investimenti</t>
        </is>
      </c>
      <c r="CO99" t="inlineStr">
        <is>
          <t>uitbreiding
 op de uitwisseling van gegevens in het kader van open bankieren om derde
 aanbieders toegang te verlenen tot klantgegevens tussen meer financiële
 sectoren en producten, met inbegrip van spaargeld en beleggingen</t>
        </is>
      </c>
      <c r="CP99" t="inlineStr">
        <is>
          <t>technologie umożliwiające klientom usług finansowych i podmiotom trzecim dostęp do danych klientów tworzonych i pozyskiwanych na potrzeby usług finansowych</t>
        </is>
      </c>
      <c r="CQ99" t="inlineStr">
        <is>
          <t>Alargamento dos princípios de partilha de dados no setor bancário para permitir que prestadores terceiros tenham acesso aos dados dos clientes numa vasta gama de setores e produtos financeiros, incluindo poupanças e investimentos.</t>
        </is>
      </c>
      <c r="CR99" t="inlineStr">
        <is>
          <t/>
        </is>
      </c>
      <c r="CS99" t="inlineStr">
        <is>
          <t>rozšírenie princípov zdieľania údajov &lt;a href="https://iate.europa.eu/entry/result/3574070/sk" target="_blank"&gt;otvoreného bankovníctva&lt;/a&gt; s cieľom umožniť tretím poskytovateľom prístup k údajom zákazníkov v širokom spektre finančných sektorov a produktov vrátane sporenia a investícií</t>
        </is>
      </c>
      <c r="CT99" t="inlineStr">
        <is>
          <t/>
        </is>
      </c>
      <c r="CU99" t="inlineStr">
        <is>
          <t/>
        </is>
      </c>
    </row>
    <row r="100">
      <c r="A100" s="1" t="str">
        <f>HYPERLINK("https://iate.europa.eu/entry/result/748440/all", "748440")</f>
        <v>748440</v>
      </c>
      <c r="B100" t="inlineStr">
        <is>
          <t>FINANCE;BUSINESS AND COMPETITION</t>
        </is>
      </c>
      <c r="C100" t="inlineStr">
        <is>
          <t>FINANCE|budget;BUSINESS AND COMPETITION|accounting</t>
        </is>
      </c>
      <c r="D100" t="inlineStr">
        <is>
          <t/>
        </is>
      </c>
      <c r="E100" t="inlineStr">
        <is>
          <t/>
        </is>
      </c>
      <c r="F100" t="inlineStr">
        <is>
          <t/>
        </is>
      </c>
      <c r="G100" t="inlineStr">
        <is>
          <t>finanční audit</t>
        </is>
      </c>
      <c r="H100" t="inlineStr">
        <is>
          <t>3</t>
        </is>
      </c>
      <c r="I100" t="inlineStr">
        <is>
          <t/>
        </is>
      </c>
      <c r="J100" t="inlineStr">
        <is>
          <t>finansiel revision</t>
        </is>
      </c>
      <c r="K100" t="inlineStr">
        <is>
          <t>3</t>
        </is>
      </c>
      <c r="L100" t="inlineStr">
        <is>
          <t/>
        </is>
      </c>
      <c r="M100" t="inlineStr">
        <is>
          <t>Prüfung der Rechnungsführung</t>
        </is>
      </c>
      <c r="N100" t="inlineStr">
        <is>
          <t>3</t>
        </is>
      </c>
      <c r="O100" t="inlineStr">
        <is>
          <t/>
        </is>
      </c>
      <c r="P100" t="inlineStr">
        <is>
          <t>δημοσιονομικός έλεγχος</t>
        </is>
      </c>
      <c r="Q100" t="inlineStr">
        <is>
          <t>3</t>
        </is>
      </c>
      <c r="R100" t="inlineStr">
        <is>
          <t/>
        </is>
      </c>
      <c r="S100" t="inlineStr">
        <is>
          <t>regularity audit|financial audit</t>
        </is>
      </c>
      <c r="T100" t="inlineStr">
        <is>
          <t>3|3</t>
        </is>
      </c>
      <c r="U100" t="inlineStr">
        <is>
          <t>|</t>
        </is>
      </c>
      <c r="V100" t="inlineStr">
        <is>
          <t>auditoría de regularidad|auditoría financiera</t>
        </is>
      </c>
      <c r="W100" t="inlineStr">
        <is>
          <t>3|3</t>
        </is>
      </c>
      <c r="X100" t="inlineStr">
        <is>
          <t>|</t>
        </is>
      </c>
      <c r="Y100" t="inlineStr">
        <is>
          <t/>
        </is>
      </c>
      <c r="Z100" t="inlineStr">
        <is>
          <t/>
        </is>
      </c>
      <c r="AA100" t="inlineStr">
        <is>
          <t/>
        </is>
      </c>
      <c r="AB100" t="inlineStr">
        <is>
          <t>tilintarkastus|asianmukaisuuden tarkastus</t>
        </is>
      </c>
      <c r="AC100" t="inlineStr">
        <is>
          <t>3|3</t>
        </is>
      </c>
      <c r="AD100" t="inlineStr">
        <is>
          <t>|</t>
        </is>
      </c>
      <c r="AE100" t="inlineStr">
        <is>
          <t>contrôle de régularité|audit financier</t>
        </is>
      </c>
      <c r="AF100" t="inlineStr">
        <is>
          <t>3|3</t>
        </is>
      </c>
      <c r="AG100" t="inlineStr">
        <is>
          <t>|</t>
        </is>
      </c>
      <c r="AH100" t="inlineStr">
        <is>
          <t/>
        </is>
      </c>
      <c r="AI100" t="inlineStr">
        <is>
          <t/>
        </is>
      </c>
      <c r="AJ100" t="inlineStr">
        <is>
          <t/>
        </is>
      </c>
      <c r="AK100" t="inlineStr">
        <is>
          <t/>
        </is>
      </c>
      <c r="AL100" t="inlineStr">
        <is>
          <t/>
        </is>
      </c>
      <c r="AM100" t="inlineStr">
        <is>
          <t/>
        </is>
      </c>
      <c r="AN100" t="inlineStr">
        <is>
          <t/>
        </is>
      </c>
      <c r="AO100" t="inlineStr">
        <is>
          <t/>
        </is>
      </c>
      <c r="AP100" t="inlineStr">
        <is>
          <t/>
        </is>
      </c>
      <c r="AQ100" t="inlineStr">
        <is>
          <t>controllo finanziario|controllo sulla regolare esposizione</t>
        </is>
      </c>
      <c r="AR100" t="inlineStr">
        <is>
          <t>3|3</t>
        </is>
      </c>
      <c r="AS100" t="inlineStr">
        <is>
          <t>|</t>
        </is>
      </c>
      <c r="AT100" t="inlineStr">
        <is>
          <t/>
        </is>
      </c>
      <c r="AU100" t="inlineStr">
        <is>
          <t/>
        </is>
      </c>
      <c r="AV100" t="inlineStr">
        <is>
          <t/>
        </is>
      </c>
      <c r="AW100" t="inlineStr">
        <is>
          <t/>
        </is>
      </c>
      <c r="AX100" t="inlineStr">
        <is>
          <t/>
        </is>
      </c>
      <c r="AY100" t="inlineStr">
        <is>
          <t/>
        </is>
      </c>
      <c r="AZ100" t="inlineStr">
        <is>
          <t>awditu finanzjarju|awditu tar-regolarità</t>
        </is>
      </c>
      <c r="BA100" t="inlineStr">
        <is>
          <t>4|3</t>
        </is>
      </c>
      <c r="BB100" t="inlineStr">
        <is>
          <t>|</t>
        </is>
      </c>
      <c r="BC100" t="inlineStr">
        <is>
          <t>financiële controle</t>
        </is>
      </c>
      <c r="BD100" t="inlineStr">
        <is>
          <t>3</t>
        </is>
      </c>
      <c r="BE100" t="inlineStr">
        <is>
          <t/>
        </is>
      </c>
      <c r="BF100" t="inlineStr">
        <is>
          <t/>
        </is>
      </c>
      <c r="BG100" t="inlineStr">
        <is>
          <t/>
        </is>
      </c>
      <c r="BH100" t="inlineStr">
        <is>
          <t/>
        </is>
      </c>
      <c r="BI100" t="inlineStr">
        <is>
          <t>auditoria de regularidade|auditoria financeira</t>
        </is>
      </c>
      <c r="BJ100" t="inlineStr">
        <is>
          <t>3|3</t>
        </is>
      </c>
      <c r="BK100" t="inlineStr">
        <is>
          <t>|</t>
        </is>
      </c>
      <c r="BL100" t="inlineStr">
        <is>
          <t>audit financiar</t>
        </is>
      </c>
      <c r="BM100" t="inlineStr">
        <is>
          <t>3</t>
        </is>
      </c>
      <c r="BN100" t="inlineStr">
        <is>
          <t/>
        </is>
      </c>
      <c r="BO100" t="inlineStr">
        <is>
          <t>finančný audit</t>
        </is>
      </c>
      <c r="BP100" t="inlineStr">
        <is>
          <t>3</t>
        </is>
      </c>
      <c r="BQ100" t="inlineStr">
        <is>
          <t/>
        </is>
      </c>
      <c r="BR100" t="inlineStr">
        <is>
          <t/>
        </is>
      </c>
      <c r="BS100" t="inlineStr">
        <is>
          <t/>
        </is>
      </c>
      <c r="BT100" t="inlineStr">
        <is>
          <t/>
        </is>
      </c>
      <c r="BU100" t="inlineStr">
        <is>
          <t/>
        </is>
      </c>
      <c r="BV100" t="inlineStr">
        <is>
          <t/>
        </is>
      </c>
      <c r="BW100" t="inlineStr">
        <is>
          <t/>
        </is>
      </c>
      <c r="BX100" t="inlineStr">
        <is>
          <t/>
        </is>
      </c>
      <c r="BY100" t="inlineStr">
        <is>
          <t/>
        </is>
      </c>
      <c r="BZ100" t="inlineStr">
        <is>
          <t/>
        </is>
      </c>
      <c r="CA100" t="inlineStr">
        <is>
          <t/>
        </is>
      </c>
      <c r="CB100" t="inlineStr">
        <is>
          <t/>
        </is>
      </c>
      <c r="CC100" t="inlineStr">
        <is>
          <t>(I) Attestation of financial accountability of accountable entities, involving examination and evaluation of financial records and expression of opinions on financial statements; attestation of financial accountability of the government administration as a whole; audit of financial systems and transactions, including an evaluation of compliance with applicable statutes and regulations; audit of internal control and internal audit functions; audit of the probity and propriety of administrative decisions taken within the audited entity; and reporting of any other matters arising from or relating to the audit that the SAI considers should be disclosed.</t>
        </is>
      </c>
      <c r="CD100" t="inlineStr">
        <is>
          <t>(I) Comprende la certificación de las cuentas rendidas por las entidades obligadas a ello, que incluye el examen y la evaluación de los registros contables y la expresión de la opinión que merezcan los estados financieros; la certificación de la Cuenta General del Estado; la fiscalización de las operaciones y de los sistemas financieros así como la valoración del cumplimiento de las disposiciones legales y reglamentarias aplicables; la fiscalización de los sistemas de control y de auditoría internos; la fiscalización de la probidad y corrección de las decisiones administartivas adoptadas en el seno de la entidad fiscalizada; y el informe acerca de cualquier otra cuestión surgida como consecuencia de la fiscalización o relacionada con ella y que las EFS consideren que debe ser puesta de manifiesto.</t>
        </is>
      </c>
      <c r="CE100" t="inlineStr">
        <is>
          <t/>
        </is>
      </c>
      <c r="CF100" t="inlineStr">
        <is>
          <t/>
        </is>
      </c>
      <c r="CG100" t="inlineStr">
        <is>
          <t>(I) Certification de la responsabilité financière des entités appelées à rendre compte, impliquant l'examen et l'évaluation des documents comptables et l'expression d'opinions sur les états financiers; certification de la responsabilité financière de l'administration publique considérées dans son ensemble; contrôle du système financier et des transactions, comprenant l'appréciation sur leur conformité avec les statuts et règles en vigueur; vérification du contrôle interne et des fonctions d'audit interne; contrôle de la rectitude et de la pertinence des décisions administratives à l'intérieur de l'entité contrôlée; et rapport sur tous autres sujets, soulevés par le contrôle ou en relation avec lui, que l'ISC considère comme devant être soulevés.</t>
        </is>
      </c>
      <c r="CH100" t="inlineStr">
        <is>
          <t/>
        </is>
      </c>
      <c r="CI100" t="inlineStr">
        <is>
          <t/>
        </is>
      </c>
      <c r="CJ100" t="inlineStr">
        <is>
          <t/>
        </is>
      </c>
      <c r="CK100" t="inlineStr">
        <is>
          <t/>
        </is>
      </c>
      <c r="CL100" t="inlineStr">
        <is>
          <t/>
        </is>
      </c>
      <c r="CM100" t="inlineStr">
        <is>
          <t/>
        </is>
      </c>
      <c r="CN100" t="inlineStr">
        <is>
          <t>dikjarazzjoni ta’ assigurazzjoni dwar l-affidabbiltà tal-kontijiet u dwar ir-regolarità tat-tranżazzjonijiet ta’ bażi</t>
        </is>
      </c>
      <c r="CO100" t="inlineStr">
        <is>
          <t/>
        </is>
      </c>
      <c r="CP100" t="inlineStr">
        <is>
          <t/>
        </is>
      </c>
      <c r="CQ100" t="inlineStr">
        <is>
          <t/>
        </is>
      </c>
      <c r="CR100" t="inlineStr">
        <is>
          <t/>
        </is>
      </c>
      <c r="CS100" t="inlineStr">
        <is>
          <t>audit, ktorým sa hodnotí, či údaje v účtovnej závierke auditovaného subjektu zodpovedajú skutočnému stavu majetku a záväzkov, zdrojov financovania a hospodárenia s majetkom, a dodržiavanie rozpočtu auditovaným subjektom</t>
        </is>
      </c>
      <c r="CT100" t="inlineStr">
        <is>
          <t/>
        </is>
      </c>
      <c r="CU100" t="inlineStr">
        <is>
          <t/>
        </is>
      </c>
    </row>
    <row r="101">
      <c r="A101" s="1" t="str">
        <f>HYPERLINK("https://iate.europa.eu/entry/result/1465043/all", "1465043")</f>
        <v>1465043</v>
      </c>
      <c r="B101" t="inlineStr">
        <is>
          <t>FINANCE;BUSINESS AND COMPETITION</t>
        </is>
      </c>
      <c r="C101" t="inlineStr">
        <is>
          <t>FINANCE;BUSINESS AND COMPETITION|management|financial management;BUSINESS AND COMPETITION|accounting</t>
        </is>
      </c>
      <c r="D101" t="inlineStr">
        <is>
          <t>печалба преди лихви и данъци|EBIT</t>
        </is>
      </c>
      <c r="E101" t="inlineStr">
        <is>
          <t>3|3</t>
        </is>
      </c>
      <c r="F101" t="inlineStr">
        <is>
          <t>|</t>
        </is>
      </c>
      <c r="G101" t="inlineStr">
        <is>
          <t>zisk před úroky a zdaněním|EBIT</t>
        </is>
      </c>
      <c r="H101" t="inlineStr">
        <is>
          <t>3|3</t>
        </is>
      </c>
      <c r="I101" t="inlineStr">
        <is>
          <t>|</t>
        </is>
      </c>
      <c r="J101" t="inlineStr">
        <is>
          <t>resultat før renter og skatter|EBIT|indkomst før renter og skat|indtjening før renter og skat</t>
        </is>
      </c>
      <c r="K101" t="inlineStr">
        <is>
          <t>3|3|3|3</t>
        </is>
      </c>
      <c r="L101" t="inlineStr">
        <is>
          <t>|||</t>
        </is>
      </c>
      <c r="M101" t="inlineStr">
        <is>
          <t>operatives Ergebnis|Betriebsergebnis|Gewinn vor Zinsen und Steuern|Ergebnis vor Zinsen und Steuern|EBIT</t>
        </is>
      </c>
      <c r="N101" t="inlineStr">
        <is>
          <t>3|3|3|3|3</t>
        </is>
      </c>
      <c r="O101" t="inlineStr">
        <is>
          <t>||||</t>
        </is>
      </c>
      <c r="P101" t="inlineStr">
        <is>
          <t>κέρδη προ τόκων και φόρων|ΕΒΙΤ</t>
        </is>
      </c>
      <c r="Q101" t="inlineStr">
        <is>
          <t>3|3</t>
        </is>
      </c>
      <c r="R101" t="inlineStr">
        <is>
          <t>|</t>
        </is>
      </c>
      <c r="S101" t="inlineStr">
        <is>
          <t>earnings before interest and taxes|EBIT|operative result|earnings before interest and tax|operating result</t>
        </is>
      </c>
      <c r="T101" t="inlineStr">
        <is>
          <t>3|3|1|3|2</t>
        </is>
      </c>
      <c r="U101" t="inlineStr">
        <is>
          <t>||||</t>
        </is>
      </c>
      <c r="V101" t="inlineStr">
        <is>
          <t>resultado neto de explotación|resultados de explotación|EBIT|resultados antes de intereses e impuestos|beneficio antes de intereses e impuestos|BAII</t>
        </is>
      </c>
      <c r="W101" t="inlineStr">
        <is>
          <t>3|2|2|2|3|3</t>
        </is>
      </c>
      <c r="X101" t="inlineStr">
        <is>
          <t>|||||</t>
        </is>
      </c>
      <c r="Y101" t="inlineStr">
        <is>
          <t>intressi- ja maksueelne kasum|EBIT|ärikasum</t>
        </is>
      </c>
      <c r="Z101" t="inlineStr">
        <is>
          <t>3|3|3</t>
        </is>
      </c>
      <c r="AA101" t="inlineStr">
        <is>
          <t>||</t>
        </is>
      </c>
      <c r="AB101" t="inlineStr">
        <is>
          <t>liikevoitto|tulos ennen korkoja ja veroja|EBIT</t>
        </is>
      </c>
      <c r="AC101" t="inlineStr">
        <is>
          <t>3|3|3</t>
        </is>
      </c>
      <c r="AD101" t="inlineStr">
        <is>
          <t>||</t>
        </is>
      </c>
      <c r="AE101" t="inlineStr">
        <is>
          <t>résultat opérationnel|résultat d'exploitation|bénéfice avant intérêts et impôts|résultat avant intérêts et impôts</t>
        </is>
      </c>
      <c r="AF101" t="inlineStr">
        <is>
          <t>3|3|3|3</t>
        </is>
      </c>
      <c r="AG101" t="inlineStr">
        <is>
          <t>|||</t>
        </is>
      </c>
      <c r="AH101" t="inlineStr">
        <is>
          <t>tuilleamh roimh ús agus cáin</t>
        </is>
      </c>
      <c r="AI101" t="inlineStr">
        <is>
          <t>3</t>
        </is>
      </c>
      <c r="AJ101" t="inlineStr">
        <is>
          <t/>
        </is>
      </c>
      <c r="AK101" t="inlineStr">
        <is>
          <t>EBIT|dobit prije kamata i poreza|operativni rezultati</t>
        </is>
      </c>
      <c r="AL101" t="inlineStr">
        <is>
          <t>3|3|3</t>
        </is>
      </c>
      <c r="AM101" t="inlineStr">
        <is>
          <t>||</t>
        </is>
      </c>
      <c r="AN101" t="inlineStr">
        <is>
          <t>kamatfizetés és adózás előtti eredmény</t>
        </is>
      </c>
      <c r="AO101" t="inlineStr">
        <is>
          <t>4</t>
        </is>
      </c>
      <c r="AP101" t="inlineStr">
        <is>
          <t/>
        </is>
      </c>
      <c r="AQ101" t="inlineStr">
        <is>
          <t>utile al lordo di interessi, imposte e tasse|EBIT|utili al lordo di interessi e imposte</t>
        </is>
      </c>
      <c r="AR101" t="inlineStr">
        <is>
          <t>3|3|3</t>
        </is>
      </c>
      <c r="AS101" t="inlineStr">
        <is>
          <t>||</t>
        </is>
      </c>
      <c r="AT101" t="inlineStr">
        <is>
          <t>EBIT|pajamos neatskaičius palūkanų ir mokesčių</t>
        </is>
      </c>
      <c r="AU101" t="inlineStr">
        <is>
          <t>3|3</t>
        </is>
      </c>
      <c r="AV101" t="inlineStr">
        <is>
          <t>|</t>
        </is>
      </c>
      <c r="AW101" t="inlineStr">
        <is>
          <t>&lt;i&gt;EBIT&lt;/i&gt;|peļņa pirms procentu maksājumiem un nodokļiem</t>
        </is>
      </c>
      <c r="AX101" t="inlineStr">
        <is>
          <t>3|3</t>
        </is>
      </c>
      <c r="AY101" t="inlineStr">
        <is>
          <t>|</t>
        </is>
      </c>
      <c r="AZ101" t="inlineStr">
        <is>
          <t>EBIT|qligħ qabel l-imgħax u t-taxxa</t>
        </is>
      </c>
      <c r="BA101" t="inlineStr">
        <is>
          <t>3|3</t>
        </is>
      </c>
      <c r="BB101" t="inlineStr">
        <is>
          <t>|</t>
        </is>
      </c>
      <c r="BC101" t="inlineStr">
        <is>
          <t>ebit|winst vóór interest en belastingen|operationeel resultaat vóór interest en winstbelastingen|winst voor belasting en financiële kosten</t>
        </is>
      </c>
      <c r="BD101" t="inlineStr">
        <is>
          <t>3|3|2|3</t>
        </is>
      </c>
      <c r="BE101" t="inlineStr">
        <is>
          <t>|||</t>
        </is>
      </c>
      <c r="BF101" t="inlineStr">
        <is>
          <t>wynik finansowy przed odsetkami i opodatkowaniem|EBIT</t>
        </is>
      </c>
      <c r="BG101" t="inlineStr">
        <is>
          <t>3|3</t>
        </is>
      </c>
      <c r="BH101" t="inlineStr">
        <is>
          <t>|</t>
        </is>
      </c>
      <c r="BI101" t="inlineStr">
        <is>
          <t>resultados antes de impostos e encargos financeiros|resultados antes de juros e impostos|RAJI|EBIT</t>
        </is>
      </c>
      <c r="BJ101" t="inlineStr">
        <is>
          <t>3|3|3|3</t>
        </is>
      </c>
      <c r="BK101" t="inlineStr">
        <is>
          <t>|||</t>
        </is>
      </c>
      <c r="BL101" t="inlineStr">
        <is>
          <t>câștiguri înainte de dobânzi și impozite|EBIT</t>
        </is>
      </c>
      <c r="BM101" t="inlineStr">
        <is>
          <t>3|3</t>
        </is>
      </c>
      <c r="BN101" t="inlineStr">
        <is>
          <t>|</t>
        </is>
      </c>
      <c r="BO101" t="inlineStr">
        <is>
          <t>EBIT|príjmy pred započítaním úrokov a daní</t>
        </is>
      </c>
      <c r="BP101" t="inlineStr">
        <is>
          <t>3|3</t>
        </is>
      </c>
      <c r="BQ101" t="inlineStr">
        <is>
          <t>|</t>
        </is>
      </c>
      <c r="BR101" t="inlineStr">
        <is>
          <t>poslovni izid iz poslovanja|EBIT|dobiček iz poslovanja pred obrestmi in davki|dobiček pred obrestmi in davki</t>
        </is>
      </c>
      <c r="BS101" t="inlineStr">
        <is>
          <t>2|3|3|3</t>
        </is>
      </c>
      <c r="BT101" t="inlineStr">
        <is>
          <t>admitted|||preferred</t>
        </is>
      </c>
      <c r="BU101" t="inlineStr">
        <is>
          <t>vinst före räntor och skatt|rörelseresultat före finansiella intäkter och kostnader|EBIT|rörelseresultat|rörelseresultat före räntor och skatt</t>
        </is>
      </c>
      <c r="BV101" t="inlineStr">
        <is>
          <t>3|3|2|3|3</t>
        </is>
      </c>
      <c r="BW101" t="inlineStr">
        <is>
          <t>||||</t>
        </is>
      </c>
      <c r="BX101" t="inlineStr">
        <is>
          <t>измерител на финансовите резултати на предприятията, който се равнява на счетоводната печалба минус финансовите разходи, преди да се удържат лихвите и данъците</t>
        </is>
      </c>
      <c r="BY101" t="inlineStr">
        <is>
          <t>ukazatel ziskovosti společnosti vypočítaný jako výnosy snížené o náklady kromě daní a úroků</t>
        </is>
      </c>
      <c r="BZ101" t="inlineStr">
        <is>
          <t>indikator for et selskabs indtjening før renteudgifter og indkomstskatter</t>
        </is>
      </c>
      <c r="CA101" t="inlineStr">
        <is>
          <t>betriebswirtschaftliche Kennzahl, die Auskunft über den Gewinn eines Unternehmens gibt</t>
        </is>
      </c>
      <c r="CB101" t="inlineStr">
        <is>
          <t>Υπολογίζεται εάν διαιρέσουμε τα καθαρά κέρδη προ χρηματοοικονομικών εξόδων και φόρων με το σύνολο του ενεργητικού. Δείχνει την αναλογία των αποτελεσμάτων εκμετάλλευσης προς το σύνολο του ενεργητικού. Μετρά την αποδοτικότητα των περιουσιακών στοιχείων της επιχείρησης.</t>
        </is>
      </c>
      <c r="CC101" t="inlineStr">
        <is>
          <t>indicator of a company's profitability, calculated as revenue minus expenses, excluding tax and interest</t>
        </is>
      </c>
      <c r="CD101" t="inlineStr">
        <is>
          <t>Resultado de la explotación de una empresa sin tener en cuenta los costes financieros ni el coste fiscal representado por el impuesto de sociedades.</t>
        </is>
      </c>
      <c r="CE101" t="inlineStr">
        <is>
          <t>kasum enne intressikulude ja ettevõtte tulumaksu mahaarvamist</t>
        </is>
      </c>
      <c r="CF101" t="inlineStr">
        <is>
          <t/>
        </is>
      </c>
      <c r="CG101" t="inlineStr">
        <is>
          <t>élément du compte de résultat d'une entreprise qui correspond à la différence entre les produits et les charges liées à l'exploitation des seuls facteurs de production</t>
        </is>
      </c>
      <c r="CH101" t="inlineStr">
        <is>
          <t/>
        </is>
      </c>
      <c r="CI101" t="inlineStr">
        <is>
          <t>mjerilo uspješnosti poslovanja trgovačkog društva, računa se kao razlika između ukupnog prihoda i ukupnih rashoda</t>
        </is>
      </c>
      <c r="CJ101" t="inlineStr">
        <is>
          <t>A vállalat nyereségességét kifejező mutató, amely például az adózás előtti eredmény és a kifizetett kamatok összegeként számítható ki.</t>
        </is>
      </c>
      <c r="CK101" t="inlineStr">
        <is>
          <t>margine reddituale che misura l'utile di un'azienda prima degli interessi, delle imposte, delle tasse e delle componenti straordinarie</t>
        </is>
      </c>
      <c r="CL101" t="inlineStr">
        <is>
          <t>įmonės pelningumo rodiklis, apskaičiuotas kaip pajamos, iš kurių atimamos išlaidos ir į kurias neįtraukiami mokesčiai ir palūkanos</t>
        </is>
      </c>
      <c r="CM101" t="inlineStr">
        <is>
          <t/>
        </is>
      </c>
      <c r="CN101" t="inlineStr">
        <is>
          <t>indikatur tal-profitabbiltà ta' kumpannija, ikkalkulat bħala l-ispejjeż imnaqqsa mid-dħul, minbarra t-taxxa u l-imgħax</t>
        </is>
      </c>
      <c r="CO101" t="inlineStr">
        <is>
          <t>kengetal waarmee de operationele winst (of het bedrijfsresultaat) wordt aangegeven, te weten de netto-omzet min de gemaakte kosten om die omzet te behalen, waarbij de rente, belastingen en bijzondere baten buiten beschouwing worden gelaten</t>
        </is>
      </c>
      <c r="CP101" t="inlineStr">
        <is>
          <t>wynik operacyjny (zysk lub strata) przed zapłatą odsetek i podatkiem dochodowym</t>
        </is>
      </c>
      <c r="CQ101" t="inlineStr">
        <is>
          <t>Indicador financeiro que revela o resultado da empresa antes do apuramento dos juros financeiros e do cálculo do imposto, ou seja o resultado operacional da empresa. 
&lt;br&gt;O EBIT determina-se, a partir da demonstração de resultados, através da diferença entre as receitas e as despesas da empresa.</t>
        </is>
      </c>
      <c r="CR101" t="inlineStr">
        <is>
          <t/>
        </is>
      </c>
      <c r="CS101" t="inlineStr">
        <is>
          <t>ukazovateľ ziskovosti spoločnosti vypočítaný ako príjmy znížené o výdavky okrem dane a úrokov</t>
        </is>
      </c>
      <c r="CT101" t="inlineStr">
        <is>
          <t>razlika med prihodki in odhodki brez vključenih obresti, ki pripadajo posojilo- in kreditodajalcem; poslovni izid, ki bi ga podjetje doseglo, če ne bi bilo financirano s posojili in odloženimi plačili</t>
        </is>
      </c>
      <c r="CU101" t="inlineStr">
        <is>
          <t>mått på ett företags operativa lönsamhet som beräknar resultatet före finansiella poster och skatter</t>
        </is>
      </c>
    </row>
    <row r="102">
      <c r="A102" s="1" t="str">
        <f>HYPERLINK("https://iate.europa.eu/entry/result/3581681/all", "3581681")</f>
        <v>3581681</v>
      </c>
      <c r="B102" t="inlineStr">
        <is>
          <t>FINANCE;EDUCATION AND COMMUNICATIONS</t>
        </is>
      </c>
      <c r="C102" t="inlineStr">
        <is>
          <t>FINANCE|taxation;FINANCE|financing and investment;EDUCATION AND COMMUNICATIONS|information technology and data processing|computer system|information technology applications</t>
        </is>
      </c>
      <c r="D102" t="inlineStr">
        <is>
          <t>криптоактив</t>
        </is>
      </c>
      <c r="E102" t="inlineStr">
        <is>
          <t>3</t>
        </is>
      </c>
      <c r="F102" t="inlineStr">
        <is>
          <t/>
        </is>
      </c>
      <c r="G102" t="inlineStr">
        <is>
          <t>kryptoaktivum|virtuální aktivum</t>
        </is>
      </c>
      <c r="H102" t="inlineStr">
        <is>
          <t>3|3</t>
        </is>
      </c>
      <c r="I102" t="inlineStr">
        <is>
          <t>|</t>
        </is>
      </c>
      <c r="J102" t="inlineStr">
        <is>
          <t>kryptoaktiv|virtuelt aktiv</t>
        </is>
      </c>
      <c r="K102" t="inlineStr">
        <is>
          <t>3|3</t>
        </is>
      </c>
      <c r="L102" t="inlineStr">
        <is>
          <t>|</t>
        </is>
      </c>
      <c r="M102" t="inlineStr">
        <is>
          <t>Kryptowert|Kryptoanlage</t>
        </is>
      </c>
      <c r="N102" t="inlineStr">
        <is>
          <t>3|3</t>
        </is>
      </c>
      <c r="O102" t="inlineStr">
        <is>
          <t>|</t>
        </is>
      </c>
      <c r="P102" t="inlineStr">
        <is>
          <t>κρυπτοπεριουσιακό στοιχείο|κρυπτοστοιχείο</t>
        </is>
      </c>
      <c r="Q102" t="inlineStr">
        <is>
          <t>3|3</t>
        </is>
      </c>
      <c r="R102" t="inlineStr">
        <is>
          <t>|preferred</t>
        </is>
      </c>
      <c r="S102" t="inlineStr">
        <is>
          <t>crypto-asset|crypto asset|cryptoasset|virtual asset</t>
        </is>
      </c>
      <c r="T102" t="inlineStr">
        <is>
          <t>3|1|1|3</t>
        </is>
      </c>
      <c r="U102" t="inlineStr">
        <is>
          <t>|||</t>
        </is>
      </c>
      <c r="V102" t="inlineStr">
        <is>
          <t>criptoactivo</t>
        </is>
      </c>
      <c r="W102" t="inlineStr">
        <is>
          <t>4</t>
        </is>
      </c>
      <c r="X102" t="inlineStr">
        <is>
          <t/>
        </is>
      </c>
      <c r="Y102" t="inlineStr">
        <is>
          <t>krüptovara</t>
        </is>
      </c>
      <c r="Z102" t="inlineStr">
        <is>
          <t>3</t>
        </is>
      </c>
      <c r="AA102" t="inlineStr">
        <is>
          <t/>
        </is>
      </c>
      <c r="AB102" t="inlineStr">
        <is>
          <t>virtuaalinen omaisuus|virtuaalivara|krypto-omaisuus|virtuaaliomaisuus|kryptovara</t>
        </is>
      </c>
      <c r="AC102" t="inlineStr">
        <is>
          <t>3|3|3|3|3</t>
        </is>
      </c>
      <c r="AD102" t="inlineStr">
        <is>
          <t>||||</t>
        </is>
      </c>
      <c r="AE102" t="inlineStr">
        <is>
          <t>crypto-actif|actif virtuel|actif cryptographique</t>
        </is>
      </c>
      <c r="AF102" t="inlineStr">
        <is>
          <t>3|3|3</t>
        </is>
      </c>
      <c r="AG102" t="inlineStr">
        <is>
          <t>preferred||</t>
        </is>
      </c>
      <c r="AH102" t="inlineStr">
        <is>
          <t>cripteashócmhainn|criptea-shócmhainn</t>
        </is>
      </c>
      <c r="AI102" t="inlineStr">
        <is>
          <t>3|3</t>
        </is>
      </c>
      <c r="AJ102" t="inlineStr">
        <is>
          <t>|</t>
        </is>
      </c>
      <c r="AK102" t="inlineStr">
        <is>
          <t>virtualna imovina|kriptoimovina</t>
        </is>
      </c>
      <c r="AL102" t="inlineStr">
        <is>
          <t>3|2</t>
        </is>
      </c>
      <c r="AM102" t="inlineStr">
        <is>
          <t>|</t>
        </is>
      </c>
      <c r="AN102" t="inlineStr">
        <is>
          <t>kriptoeszköz</t>
        </is>
      </c>
      <c r="AO102" t="inlineStr">
        <is>
          <t>3</t>
        </is>
      </c>
      <c r="AP102" t="inlineStr">
        <is>
          <t/>
        </is>
      </c>
      <c r="AQ102" t="inlineStr">
        <is>
          <t>cripto-attività|attività virtuale</t>
        </is>
      </c>
      <c r="AR102" t="inlineStr">
        <is>
          <t>3|3</t>
        </is>
      </c>
      <c r="AS102" t="inlineStr">
        <is>
          <t>|</t>
        </is>
      </c>
      <c r="AT102" t="inlineStr">
        <is>
          <t>kriptografinis turtas|virtualusis turtas|kriptoturtas</t>
        </is>
      </c>
      <c r="AU102" t="inlineStr">
        <is>
          <t>3|3|3</t>
        </is>
      </c>
      <c r="AV102" t="inlineStr">
        <is>
          <t>admitted||preferred</t>
        </is>
      </c>
      <c r="AW102" t="inlineStr">
        <is>
          <t>kriptoaktīvs</t>
        </is>
      </c>
      <c r="AX102" t="inlineStr">
        <is>
          <t>3</t>
        </is>
      </c>
      <c r="AY102" t="inlineStr">
        <is>
          <t/>
        </is>
      </c>
      <c r="AZ102" t="inlineStr">
        <is>
          <t>kriptoassi|assi virtwali</t>
        </is>
      </c>
      <c r="BA102" t="inlineStr">
        <is>
          <t>3|3</t>
        </is>
      </c>
      <c r="BB102" t="inlineStr">
        <is>
          <t>|</t>
        </is>
      </c>
      <c r="BC102" t="inlineStr">
        <is>
          <t>virtueel actief|cryptoactief|crypto</t>
        </is>
      </c>
      <c r="BD102" t="inlineStr">
        <is>
          <t>3|3|3</t>
        </is>
      </c>
      <c r="BE102" t="inlineStr">
        <is>
          <t>||</t>
        </is>
      </c>
      <c r="BF102" t="inlineStr">
        <is>
          <t>kryptoaktywa|wirtualne aktywa|kryptoaktywo</t>
        </is>
      </c>
      <c r="BG102" t="inlineStr">
        <is>
          <t>3|3|3</t>
        </is>
      </c>
      <c r="BH102" t="inlineStr">
        <is>
          <t>||</t>
        </is>
      </c>
      <c r="BI102" t="inlineStr">
        <is>
          <t>criptoativo</t>
        </is>
      </c>
      <c r="BJ102" t="inlineStr">
        <is>
          <t>3</t>
        </is>
      </c>
      <c r="BK102" t="inlineStr">
        <is>
          <t/>
        </is>
      </c>
      <c r="BL102" t="inlineStr">
        <is>
          <t>criptoactiv</t>
        </is>
      </c>
      <c r="BM102" t="inlineStr">
        <is>
          <t>3</t>
        </is>
      </c>
      <c r="BN102" t="inlineStr">
        <is>
          <t/>
        </is>
      </c>
      <c r="BO102" t="inlineStr">
        <is>
          <t>kryptoaktívum</t>
        </is>
      </c>
      <c r="BP102" t="inlineStr">
        <is>
          <t>3</t>
        </is>
      </c>
      <c r="BQ102" t="inlineStr">
        <is>
          <t/>
        </is>
      </c>
      <c r="BR102" t="inlineStr">
        <is>
          <t>kriptosredstvo</t>
        </is>
      </c>
      <c r="BS102" t="inlineStr">
        <is>
          <t>3</t>
        </is>
      </c>
      <c r="BT102" t="inlineStr">
        <is>
          <t/>
        </is>
      </c>
      <c r="BU102" t="inlineStr">
        <is>
          <t>virtuell tillgång|kryptotillgång</t>
        </is>
      </c>
      <c r="BV102" t="inlineStr">
        <is>
          <t>3|3</t>
        </is>
      </c>
      <c r="BW102" t="inlineStr">
        <is>
          <t>|</t>
        </is>
      </c>
      <c r="BX102" t="inlineStr">
        <is>
          <t>вид частен актив, свързан с криптографията и &lt;a href="https://iate.europa.eu/entry/result/3571877" target="_blank"&gt;технологията на разпределения регистър&lt;/a&gt; или подобна технология като част от неговата възприемана или присъща стойност</t>
        </is>
      </c>
      <c r="BY102" t="inlineStr">
        <is>
          <t>digitální zachycení hodnoty nebo práv, které může být převáděno a ukládáno elektronicky pomocí technologie sdíleného registru nebo pomocí podobné technologie</t>
        </is>
      </c>
      <c r="BZ102" t="inlineStr">
        <is>
          <t>&lt;div&gt;digital gengivelse af værdi eller rettigheder, som kan overføres og lagres elektronisk ved hjælp af &lt;a href="https://iate.europa.eu/entry/result/3571877/da" target="_blank"&gt;distributed ledger-teknologi&lt;/a&gt; eller lignende teknologi&lt;br&gt;&lt;/div&gt;</t>
        </is>
      </c>
      <c r="CA102" t="inlineStr">
        <is>
          <t/>
        </is>
      </c>
      <c r="CB102" t="inlineStr">
        <is>
          <t>ψηφιακή αναπαράσταση αξίας ή δικαιωμάτων που μπορούν να μεταβιβαστούν και να αποθηκευτούν ηλεκτρονικά, με χρήση τεχνολογίας κατανεμημένου καθολικού ή παρόμοιας τεχνολογίας</t>
        </is>
      </c>
      <c r="CC102" t="inlineStr">
        <is>
          <t>digital representation of value or rights which may be transferred and stored electronically, using distributed ledger technology or similar technology</t>
        </is>
      </c>
      <c r="CD102" t="inlineStr">
        <is>
          <t>&lt;p&gt;Categoría de activos virtuales de naturaleza privada que se apoyan, principalmente, en el uso combinado de técnicas criptográficas y de la tecnología de registros distribuidos (DLT).&lt;br&gt;&lt;/p&gt; 
&lt;p&gt;Se trata de un concepto amplio, dentro del cual se pueden diferenciar dos grandes familias:&lt;/p&gt; 
&lt;p&gt;- los activos concebidos para ser empleados en operaciones de pago, generalmente conocidos como &lt;a href="https://iate.europa.eu/entry/result/3563764/es" target="_blank"&gt;«criptomonedas»&lt;/a&gt; (aunque en realidad no reúnen las características asociadas al dinero), &lt;/p&gt; 
&lt;p&gt;- las&lt;a href="https://iate.europa.eu/entry/result/3581685/es" target="_blank"&gt; criptofichas&lt;/a&gt; (también denominadas &lt;em&gt;tokens &lt;/em&gt;digitales), que son una representación digital de valor y que suelen emitirse con el fin de obtener financiación y confieren a su poseedor el derecho a recibir una remuneración, económica o en especie, o bien a ejercer ciertos derechos.&lt;/p&gt;</t>
        </is>
      </c>
      <c r="CE102" t="inlineStr">
        <is>
          <t>krüptovaluutad, nagu bittmünt jmt, mille väärtus on väga kõikuv ja mida seetõttu ei saa kasutada stabiilse arvestusühiku, väärtuse hoidja ega ka tõhusa maksevahendina</t>
        </is>
      </c>
      <c r="CF102" t="inlineStr">
        <is>
          <t>&lt;div&gt;1. yksityinen vara, joka on riippuvainen pääasiassa salaustekniikasta ja &lt;a href="https://iate.europa.eu/entry/result/3571877/fi" target="_blank"&gt;hajautetun tilikirjan teknologiasta&lt;/a&gt; tai vastaavasta teknologiasta&lt;/div&gt;&lt;div&gt;2. digitaalinen arvon tai oikeuksien kirjaus,
joka voidaan siirtää ja tallentaa sähköisesti käyttäen hajautetun tilikirjan
teknologiaa tai vastaavaa teknologiaa &lt;br&gt;&lt;/div&gt;</t>
        </is>
      </c>
      <c r="CG102" t="inlineStr">
        <is>
          <t>tout instrument contenant sous forme numérique des unités de valeur non monétaire pouvant être conservées ou être transférées dans le but d'acquérir un bien ou un service, mais ne représentant pas de créance sur l'émetteur</t>
        </is>
      </c>
      <c r="CH102" t="inlineStr">
        <is>
          <t/>
        </is>
      </c>
      <c r="CI102" t="inlineStr">
        <is>
          <t/>
        </is>
      </c>
      <c r="CJ102" t="inlineStr">
        <is>
          <t>kriptográfiai eszközök segítségével előállított, digitális formában létező vagyon, amelyet &lt;a href="https://iate.europa.eu/entry/result/3571876/hu" target="_blank"&gt;megosztott főkönyvben&lt;/a&gt; rögzítenek</t>
        </is>
      </c>
      <c r="CK102" t="inlineStr">
        <is>
          <t>rappresentazioni digitali di diritti
connessi a investimenti in progetti imprenditoriali, emesse, conservate e trasferite mediante tecnologie basate su registri distribuiti, nonché negoziate o destinate a essere negoziate in uno o più
sistemi di scambi</t>
        </is>
      </c>
      <c r="CL102" t="inlineStr">
        <is>
          <t>skaitmeninės
formos turtas, kuris nėra finansinė priemonė, suteikianti teisę reikalauti
mokėjimų arba įpareigojanti juos atlikti, ir kuris nesuteikia jokio subjekto
nuosavybės teisių</t>
        </is>
      </c>
      <c r="CM102" t="inlineStr">
        <is>
          <t>jauns digitālo aktīvu veids, kuru ar kriptogrāfijas, sadalītās virsgrāmatas vai līdzīgu tehnoloģiju palīdzību reģistrē digitālā formā un kura pamatā nav
tā emitenta saistības vai prasības pret to</t>
        </is>
      </c>
      <c r="CN102" t="inlineStr">
        <is>
          <t>&lt;div&gt;rappreżentazzjoni diġitali ta’ valur jew drittijiet li jistgħu jiġu ttrasferiti u maħżuna elettronikament, permezz tat-&lt;a href="https://iate.europa.eu/entry/result/3571877/mt" target="_blank"&gt;teknoloġija tar-reġistru distribwit&lt;/a&gt; jew ta' teknoloġija simili&lt;/div&gt;</t>
        </is>
      </c>
      <c r="CO102" t="inlineStr">
        <is>
          <t>door een groep gebruikers aanvaarde digitale weergave van waarde die niet door een centrale bank of een overheid wordt uitgegeven of
gegarandeerd, die niet noodzakelijk aan een wettelijk vastgestelde valuta is gekoppeld en die niet de juridische
status van valuta of geld heeft, maar die door natuurlijke of rechtspersonen als ruilmiddel wordt aanvaard en die
elektronisch kan worden overgedragen, opgeslagen en verhandeld</t>
        </is>
      </c>
      <c r="CP102" t="inlineStr">
        <is>
          <t>1. zbiorcze określenie odnoszące się do nośników wartości zapisanych na blockchainie &lt;div&gt;2. cyfrowe odwzorowanie istniejącej w rzeczywistości wartości ekonomicznej bądź wartości nieznajdującej odzwierciedlenia w realnym instrumencie bazowym, ale przyjmowanej umownie między stronami transakcji, które są zapisane z wykorzystaniem zabezpieczeń kryptograficznych z wykorzystaniem technologii Blockchain&lt;/div&gt;</t>
        </is>
      </c>
      <c r="CQ102" t="inlineStr">
        <is>
          <t>Tipo de ativo virtual de natureza privada que se baseia principalmente na utilização da criptografia e da &lt;b&gt;tecnologia de registo distribuído&lt;/b&gt; ou de tecnologia similar como parte do seu valor percecionado ou intrínseco.</t>
        </is>
      </c>
      <c r="CR102" t="inlineStr">
        <is>
          <t>reprezentare digitală a unei valori sau a unor drepturi
contractuale, bazată pe &lt;a href="https://iate.europa.eu/entry/result/3571877" target="_blank"&gt;tehnologia registrelor distribuite&lt;/a&gt;, care poate fi transferată, stocată ori tranzacționată electronic</t>
        </is>
      </c>
      <c r="CS102" t="inlineStr">
        <is>
          <t>digitálne aktívum založené na kryptografii (šifrovaní), ktoré je decentralizované (t. j. nie je vydávané príslušným orgánom) a väčšinou 
funguje prostredníctvom &lt;a href="https://iate.europa.eu/entry/slideshow/1633509108448/3571878/sk" target="_blank"&gt;technológie blockchainu&lt;/a&gt;</t>
        </is>
      </c>
      <c r="CT102" t="inlineStr">
        <is>
          <t>digitalna predstavitev vrednosti ali pravic, ki jih je mogoče elektronsko prenesti in shraniti z uporabo tehnologije razpršene evidence ali podobne tehnologije</t>
        </is>
      </c>
      <c r="CU102" t="inlineStr">
        <is>
          <t>digital återgivning av värde eller rättigheter som kan överföras och lagras elektroniskt med hjälp av teknik för distribuerad liggare eller liknande teknik</t>
        </is>
      </c>
    </row>
    <row r="103">
      <c r="A103" s="1" t="str">
        <f>HYPERLINK("https://iate.europa.eu/entry/result/3520278/all", "3520278")</f>
        <v>3520278</v>
      </c>
      <c r="B103" t="inlineStr">
        <is>
          <t>BUSINESS AND COMPETITION;FINANCE</t>
        </is>
      </c>
      <c r="C103" t="inlineStr">
        <is>
          <t>BUSINESS AND COMPETITION|accounting;FINANCE|free movement of capital|financial market</t>
        </is>
      </c>
      <c r="D103" t="inlineStr">
        <is>
          <t>опция за акции</t>
        </is>
      </c>
      <c r="E103" t="inlineStr">
        <is>
          <t>3</t>
        </is>
      </c>
      <c r="F103" t="inlineStr">
        <is>
          <t/>
        </is>
      </c>
      <c r="G103" t="inlineStr">
        <is>
          <t/>
        </is>
      </c>
      <c r="H103" t="inlineStr">
        <is>
          <t/>
        </is>
      </c>
      <c r="I103" t="inlineStr">
        <is>
          <t/>
        </is>
      </c>
      <c r="J103" t="inlineStr">
        <is>
          <t>aktieoption</t>
        </is>
      </c>
      <c r="K103" t="inlineStr">
        <is>
          <t>3</t>
        </is>
      </c>
      <c r="L103" t="inlineStr">
        <is>
          <t/>
        </is>
      </c>
      <c r="M103" t="inlineStr">
        <is>
          <t>Prämiengeschäft|Optionsgeschäft</t>
        </is>
      </c>
      <c r="N103" t="inlineStr">
        <is>
          <t>3|3</t>
        </is>
      </c>
      <c r="O103" t="inlineStr">
        <is>
          <t>|</t>
        </is>
      </c>
      <c r="P103" t="inlineStr">
        <is>
          <t>δικαίωμα προαίρεσης</t>
        </is>
      </c>
      <c r="Q103" t="inlineStr">
        <is>
          <t>2</t>
        </is>
      </c>
      <c r="R103" t="inlineStr">
        <is>
          <t/>
        </is>
      </c>
      <c r="S103" t="inlineStr">
        <is>
          <t>share option|stock option</t>
        </is>
      </c>
      <c r="T103" t="inlineStr">
        <is>
          <t>3|3</t>
        </is>
      </c>
      <c r="U103" t="inlineStr">
        <is>
          <t>|</t>
        </is>
      </c>
      <c r="V103" t="inlineStr">
        <is>
          <t>negocio a prima|derecho de opción sobre acciones</t>
        </is>
      </c>
      <c r="W103" t="inlineStr">
        <is>
          <t>3|3</t>
        </is>
      </c>
      <c r="X103" t="inlineStr">
        <is>
          <t>|</t>
        </is>
      </c>
      <c r="Y103" t="inlineStr">
        <is>
          <t/>
        </is>
      </c>
      <c r="Z103" t="inlineStr">
        <is>
          <t/>
        </is>
      </c>
      <c r="AA103" t="inlineStr">
        <is>
          <t/>
        </is>
      </c>
      <c r="AB103" t="inlineStr">
        <is>
          <t/>
        </is>
      </c>
      <c r="AC103" t="inlineStr">
        <is>
          <t/>
        </is>
      </c>
      <c r="AD103" t="inlineStr">
        <is>
          <t/>
        </is>
      </c>
      <c r="AE103" t="inlineStr">
        <is>
          <t>option sur action</t>
        </is>
      </c>
      <c r="AF103" t="inlineStr">
        <is>
          <t>3</t>
        </is>
      </c>
      <c r="AG103" t="inlineStr">
        <is>
          <t/>
        </is>
      </c>
      <c r="AH103" t="inlineStr">
        <is>
          <t>scair-rogha</t>
        </is>
      </c>
      <c r="AI103" t="inlineStr">
        <is>
          <t>3</t>
        </is>
      </c>
      <c r="AJ103" t="inlineStr">
        <is>
          <t/>
        </is>
      </c>
      <c r="AK103" t="inlineStr">
        <is>
          <t/>
        </is>
      </c>
      <c r="AL103" t="inlineStr">
        <is>
          <t/>
        </is>
      </c>
      <c r="AM103" t="inlineStr">
        <is>
          <t/>
        </is>
      </c>
      <c r="AN103" t="inlineStr">
        <is>
          <t>részvényopció</t>
        </is>
      </c>
      <c r="AO103" t="inlineStr">
        <is>
          <t>3</t>
        </is>
      </c>
      <c r="AP103" t="inlineStr">
        <is>
          <t/>
        </is>
      </c>
      <c r="AQ103" t="inlineStr">
        <is>
          <t/>
        </is>
      </c>
      <c r="AR103" t="inlineStr">
        <is>
          <t/>
        </is>
      </c>
      <c r="AS103" t="inlineStr">
        <is>
          <t/>
        </is>
      </c>
      <c r="AT103" t="inlineStr">
        <is>
          <t/>
        </is>
      </c>
      <c r="AU103" t="inlineStr">
        <is>
          <t/>
        </is>
      </c>
      <c r="AV103" t="inlineStr">
        <is>
          <t/>
        </is>
      </c>
      <c r="AW103" t="inlineStr">
        <is>
          <t/>
        </is>
      </c>
      <c r="AX103" t="inlineStr">
        <is>
          <t/>
        </is>
      </c>
      <c r="AY103" t="inlineStr">
        <is>
          <t/>
        </is>
      </c>
      <c r="AZ103" t="inlineStr">
        <is>
          <t>opzjoni fuq l-ishma</t>
        </is>
      </c>
      <c r="BA103" t="inlineStr">
        <is>
          <t>3</t>
        </is>
      </c>
      <c r="BB103" t="inlineStr">
        <is>
          <t/>
        </is>
      </c>
      <c r="BC103" t="inlineStr">
        <is>
          <t/>
        </is>
      </c>
      <c r="BD103" t="inlineStr">
        <is>
          <t/>
        </is>
      </c>
      <c r="BE103" t="inlineStr">
        <is>
          <t/>
        </is>
      </c>
      <c r="BF103" t="inlineStr">
        <is>
          <t>opcja na udziały</t>
        </is>
      </c>
      <c r="BG103" t="inlineStr">
        <is>
          <t>3</t>
        </is>
      </c>
      <c r="BH103" t="inlineStr">
        <is>
          <t/>
        </is>
      </c>
      <c r="BI103" t="inlineStr">
        <is>
          <t/>
        </is>
      </c>
      <c r="BJ103" t="inlineStr">
        <is>
          <t/>
        </is>
      </c>
      <c r="BK103" t="inlineStr">
        <is>
          <t/>
        </is>
      </c>
      <c r="BL103" t="inlineStr">
        <is>
          <t>opțiuni pe acțiuni</t>
        </is>
      </c>
      <c r="BM103" t="inlineStr">
        <is>
          <t>3</t>
        </is>
      </c>
      <c r="BN103" t="inlineStr">
        <is>
          <t/>
        </is>
      </c>
      <c r="BO103" t="inlineStr">
        <is>
          <t/>
        </is>
      </c>
      <c r="BP103" t="inlineStr">
        <is>
          <t/>
        </is>
      </c>
      <c r="BQ103" t="inlineStr">
        <is>
          <t/>
        </is>
      </c>
      <c r="BR103" t="inlineStr">
        <is>
          <t>opcija</t>
        </is>
      </c>
      <c r="BS103" t="inlineStr">
        <is>
          <t>3</t>
        </is>
      </c>
      <c r="BT103" t="inlineStr">
        <is>
          <t/>
        </is>
      </c>
      <c r="BU103" t="inlineStr">
        <is>
          <t/>
        </is>
      </c>
      <c r="BV103" t="inlineStr">
        <is>
          <t/>
        </is>
      </c>
      <c r="BW103" t="inlineStr">
        <is>
          <t/>
        </is>
      </c>
      <c r="BX103" t="inlineStr">
        <is>
          <t>договор, който дава на притежателя право, но не и задължение, да запише акции на предприятието на фиксирана или определима цена за определен период от време</t>
        </is>
      </c>
      <c r="BY103" t="inlineStr">
        <is>
          <t/>
        </is>
      </c>
      <c r="BZ103" t="inlineStr">
        <is>
          <t/>
        </is>
      </c>
      <c r="CA103" t="inlineStr">
        <is>
          <t>bedingtes Termingeschäft, bei dem der eine Teil gegen Zahlung einer Prämie sich das Recht vorbehält, das Geschäft zu erfüllen oder zurückzutreten; das Risiko wird auf die Prämie begrenzt</t>
        </is>
      </c>
      <c r="CB103" t="inlineStr">
        <is>
          <t>σύμβαση που παρέχει στον κάτοχο το δικαίωμα, όχι όμως και την υποχρέωση, αγοράς ή πώλησης καθορισμένου αποθέματος, εμπορεύματος, νομίσματος, δείκτη ή χρέους συγκεκριμένου ύψους σε προκαθορισμένη τιμή, εντός συγκεκριμένης χρονικής περιόδου ή κατά την ημερομηνία λήξης</t>
        </is>
      </c>
      <c r="CC103" t="inlineStr">
        <is>
          <t>contract that gives the holder the right, but not the obligation, to subscribe to the entity's shares at a fixed or determinable price for a specified period of time</t>
        </is>
      </c>
      <c r="CD103" t="inlineStr">
        <is>
          <t/>
        </is>
      </c>
      <c r="CE103" t="inlineStr">
        <is>
          <t/>
        </is>
      </c>
      <c r="CF103" t="inlineStr">
        <is>
          <t/>
        </is>
      </c>
      <c r="CG103" t="inlineStr">
        <is>
          <t/>
        </is>
      </c>
      <c r="CH103" t="inlineStr">
        <is>
          <t/>
        </is>
      </c>
      <c r="CI103" t="inlineStr">
        <is>
          <t/>
        </is>
      </c>
      <c r="CJ103" t="inlineStr">
        <is>
          <t/>
        </is>
      </c>
      <c r="CK103" t="inlineStr">
        <is>
          <t/>
        </is>
      </c>
      <c r="CL103" t="inlineStr">
        <is>
          <t/>
        </is>
      </c>
      <c r="CM103" t="inlineStr">
        <is>
          <t/>
        </is>
      </c>
      <c r="CN103" t="inlineStr">
        <is>
          <t>id-dritt offrut lill-impjegati ta' kumpanija, li jixtru għadd ta' ishma bi prezz fiss speċjali, wara perjodu speċifikat fil-futur, f'dik l-istess kumpanija</t>
        </is>
      </c>
      <c r="CO103" t="inlineStr">
        <is>
          <t/>
        </is>
      </c>
      <c r="CP103" t="inlineStr">
        <is>
          <t/>
        </is>
      </c>
      <c r="CQ103" t="inlineStr">
        <is>
          <t/>
        </is>
      </c>
      <c r="CR103" t="inlineStr">
        <is>
          <t/>
        </is>
      </c>
      <c r="CS103" t="inlineStr">
        <is>
          <t/>
        </is>
      </c>
      <c r="CT103" t="inlineStr">
        <is>
          <t>pogodbeno razmerje med kupcem in prodajalcem, ki daje lastniku pravico, a ne obveznosti, da kupi ali proda določeno količino osnovnega instrumenta po vnaprej dogovorjeni ceni</t>
        </is>
      </c>
      <c r="CU103" t="inlineStr">
        <is>
          <t/>
        </is>
      </c>
    </row>
    <row r="104">
      <c r="A104" s="1" t="str">
        <f>HYPERLINK("https://iate.europa.eu/entry/result/1465084/all", "1465084")</f>
        <v>1465084</v>
      </c>
      <c r="B104" t="inlineStr">
        <is>
          <t>FINANCE;BUSINESS AND COMPETITION</t>
        </is>
      </c>
      <c r="C104" t="inlineStr">
        <is>
          <t>FINANCE;BUSINESS AND COMPETITION|accounting</t>
        </is>
      </c>
      <c r="D104" t="inlineStr">
        <is>
          <t>задължение</t>
        </is>
      </c>
      <c r="E104" t="inlineStr">
        <is>
          <t>3</t>
        </is>
      </c>
      <c r="F104" t="inlineStr">
        <is>
          <t/>
        </is>
      </c>
      <c r="G104" t="inlineStr">
        <is>
          <t>závazek</t>
        </is>
      </c>
      <c r="H104" t="inlineStr">
        <is>
          <t>3</t>
        </is>
      </c>
      <c r="I104" t="inlineStr">
        <is>
          <t/>
        </is>
      </c>
      <c r="J104" t="inlineStr">
        <is>
          <t>forpligtelse</t>
        </is>
      </c>
      <c r="K104" t="inlineStr">
        <is>
          <t>3</t>
        </is>
      </c>
      <c r="L104" t="inlineStr">
        <is>
          <t/>
        </is>
      </c>
      <c r="M104" t="inlineStr">
        <is>
          <t>Verbindlichkeit</t>
        </is>
      </c>
      <c r="N104" t="inlineStr">
        <is>
          <t>3</t>
        </is>
      </c>
      <c r="O104" t="inlineStr">
        <is>
          <t/>
        </is>
      </c>
      <c r="P104" t="inlineStr">
        <is>
          <t>υποχρέωση</t>
        </is>
      </c>
      <c r="Q104" t="inlineStr">
        <is>
          <t>3</t>
        </is>
      </c>
      <c r="R104" t="inlineStr">
        <is>
          <t/>
        </is>
      </c>
      <c r="S104" t="inlineStr">
        <is>
          <t>liabilities|liability</t>
        </is>
      </c>
      <c r="T104" t="inlineStr">
        <is>
          <t>1|3</t>
        </is>
      </c>
      <c r="U104" t="inlineStr">
        <is>
          <t>|</t>
        </is>
      </c>
      <c r="V104" t="inlineStr">
        <is>
          <t>pasivo</t>
        </is>
      </c>
      <c r="W104" t="inlineStr">
        <is>
          <t>3</t>
        </is>
      </c>
      <c r="X104" t="inlineStr">
        <is>
          <t/>
        </is>
      </c>
      <c r="Y104" t="inlineStr">
        <is>
          <t>kohustus|kohustised ja omakapital|kohustis</t>
        </is>
      </c>
      <c r="Z104" t="inlineStr">
        <is>
          <t>2|3|3</t>
        </is>
      </c>
      <c r="AA104" t="inlineStr">
        <is>
          <t>|preferred|preferred</t>
        </is>
      </c>
      <c r="AB104" t="inlineStr">
        <is>
          <t>velka</t>
        </is>
      </c>
      <c r="AC104" t="inlineStr">
        <is>
          <t>3</t>
        </is>
      </c>
      <c r="AD104" t="inlineStr">
        <is>
          <t/>
        </is>
      </c>
      <c r="AE104" t="inlineStr">
        <is>
          <t>passif</t>
        </is>
      </c>
      <c r="AF104" t="inlineStr">
        <is>
          <t>3</t>
        </is>
      </c>
      <c r="AG104" t="inlineStr">
        <is>
          <t/>
        </is>
      </c>
      <c r="AH104" t="inlineStr">
        <is>
          <t>dliteanas</t>
        </is>
      </c>
      <c r="AI104" t="inlineStr">
        <is>
          <t>3</t>
        </is>
      </c>
      <c r="AJ104" t="inlineStr">
        <is>
          <t/>
        </is>
      </c>
      <c r="AK104" t="inlineStr">
        <is>
          <t>obveza</t>
        </is>
      </c>
      <c r="AL104" t="inlineStr">
        <is>
          <t>3</t>
        </is>
      </c>
      <c r="AM104" t="inlineStr">
        <is>
          <t/>
        </is>
      </c>
      <c r="AN104" t="inlineStr">
        <is>
          <t>kötelezettség</t>
        </is>
      </c>
      <c r="AO104" t="inlineStr">
        <is>
          <t>3</t>
        </is>
      </c>
      <c r="AP104" t="inlineStr">
        <is>
          <t/>
        </is>
      </c>
      <c r="AQ104" t="inlineStr">
        <is>
          <t>passività</t>
        </is>
      </c>
      <c r="AR104" t="inlineStr">
        <is>
          <t>3</t>
        </is>
      </c>
      <c r="AS104" t="inlineStr">
        <is>
          <t/>
        </is>
      </c>
      <c r="AT104" t="inlineStr">
        <is>
          <t>įsipareigojimas</t>
        </is>
      </c>
      <c r="AU104" t="inlineStr">
        <is>
          <t>3</t>
        </is>
      </c>
      <c r="AV104" t="inlineStr">
        <is>
          <t/>
        </is>
      </c>
      <c r="AW104" t="inlineStr">
        <is>
          <t>saistības</t>
        </is>
      </c>
      <c r="AX104" t="inlineStr">
        <is>
          <t>3</t>
        </is>
      </c>
      <c r="AY104" t="inlineStr">
        <is>
          <t/>
        </is>
      </c>
      <c r="AZ104" t="inlineStr">
        <is>
          <t>obbligazzjoni</t>
        </is>
      </c>
      <c r="BA104" t="inlineStr">
        <is>
          <t>3</t>
        </is>
      </c>
      <c r="BB104" t="inlineStr">
        <is>
          <t/>
        </is>
      </c>
      <c r="BC104" t="inlineStr">
        <is>
          <t>verplichting|passief|passiefpost</t>
        </is>
      </c>
      <c r="BD104" t="inlineStr">
        <is>
          <t>3|3|3</t>
        </is>
      </c>
      <c r="BE104" t="inlineStr">
        <is>
          <t>||</t>
        </is>
      </c>
      <c r="BF104" t="inlineStr">
        <is>
          <t>zobowiązanie</t>
        </is>
      </c>
      <c r="BG104" t="inlineStr">
        <is>
          <t>3</t>
        </is>
      </c>
      <c r="BH104" t="inlineStr">
        <is>
          <t/>
        </is>
      </c>
      <c r="BI104" t="inlineStr">
        <is>
          <t>passivo</t>
        </is>
      </c>
      <c r="BJ104" t="inlineStr">
        <is>
          <t>3</t>
        </is>
      </c>
      <c r="BK104" t="inlineStr">
        <is>
          <t/>
        </is>
      </c>
      <c r="BL104" t="inlineStr">
        <is>
          <t>pasiv|datorie</t>
        </is>
      </c>
      <c r="BM104" t="inlineStr">
        <is>
          <t>3|3</t>
        </is>
      </c>
      <c r="BN104" t="inlineStr">
        <is>
          <t>|</t>
        </is>
      </c>
      <c r="BO104" t="inlineStr">
        <is>
          <t>záväzok</t>
        </is>
      </c>
      <c r="BP104" t="inlineStr">
        <is>
          <t>3</t>
        </is>
      </c>
      <c r="BQ104" t="inlineStr">
        <is>
          <t/>
        </is>
      </c>
      <c r="BR104" t="inlineStr">
        <is>
          <t>obveznost</t>
        </is>
      </c>
      <c r="BS104" t="inlineStr">
        <is>
          <t>3</t>
        </is>
      </c>
      <c r="BT104" t="inlineStr">
        <is>
          <t/>
        </is>
      </c>
      <c r="BU104" t="inlineStr">
        <is>
          <t>skuld|förpliktelse</t>
        </is>
      </c>
      <c r="BV104" t="inlineStr">
        <is>
          <t>3|3</t>
        </is>
      </c>
      <c r="BW104" t="inlineStr">
        <is>
          <t>|</t>
        </is>
      </c>
      <c r="BX104" t="inlineStr">
        <is>
          <t>съществуващо задължение на предприятието, което произтича от минали събития и чието уреждане се очаква да доведе до изтичане на ресурси, които са носители на икономическа изгода</t>
        </is>
      </c>
      <c r="BY104" t="inlineStr">
        <is>
          <t>(v účetnictví) současná
 povinnost, která vznikla na základě minulých skutečností a od jejíhož
 vypořádání se očekává, že vyústí v odtok ekonomického prospěchu (aktiv) z
 podniku</t>
        </is>
      </c>
      <c r="BZ104" t="inlineStr">
        <is>
          <t>afgivelse til andre af fremtidige økonomiske fordele, fx betaling af forfalden varegæld eller afdrag på lån</t>
        </is>
      </c>
      <c r="CA104" t="inlineStr">
        <is>
          <t>gegenwärtige Verpflichtung eines Unternehmens, die sich aus vergangenen Ereignissen ergibt und für deren Beendigung das Unternehmen erwartet, Ressourcen freizusetzen, die in Zukunft Vorteile oder wirtschaftliche Erträge bringen können.</t>
        </is>
      </c>
      <c r="CB104" t="inlineStr">
        <is>
          <t>χρέος της επιχείρησης που καταγράφεται στον &lt;a href="https://www.euretirio.com/isologismos/" target="_blank"&gt;ισολογισμό&lt;/a&gt; της και θεωρείται απαραίτητο για την εύρυθμη λειτουργία της, καθώς χρησιμοποιείται για την χρηματοδότηση της επιχειρηματικής δραστηριότητας και της &lt;a href="https://www.euretirio.com/paragogi/" target="_blank"&gt;παραγωγικής διαδικασίας&lt;/a&gt;</t>
        </is>
      </c>
      <c r="CC104" t="inlineStr">
        <is>
          <t>present obligation of an enterprise or other accounting
entity arising from past events, the settlement of which is expected to result
in an outflow from the enterprise of resources embodying economic benefits</t>
        </is>
      </c>
      <c r="CD104" t="inlineStr">
        <is>
          <t>Cada una de las obligaciones actuales surgidas como consecuencia de sucesos pasados, para cuya extinción la empresa espera desprenderse de recursos que puedan producir beneficios o rendimientos económicos en el futuro.</t>
        </is>
      </c>
      <c r="CE104" t="inlineStr">
        <is>
          <t/>
        </is>
      </c>
      <c r="CF104" t="inlineStr">
        <is>
          <t>velka syntyy, kun velallinen on velvollinen suorittamaan maksun tai sarjan maksuja velkojille</t>
        </is>
      </c>
      <c r="CG104" t="inlineStr">
        <is>
          <t>élément du patrimoine ayant une valeur économique négative pour une entreprise ou toute autre entité comptable, c'est-à-dire une obligation de l'entité à l'égard d'un tiers dont il est probable ou certain qu'elle provoquera une sortie des ressources au bénéfice de ce tiers, sans contrepartie au moins équivalente attendue de celui-ci</t>
        </is>
      </c>
      <c r="CH104" t="inlineStr">
        <is>
          <t/>
        </is>
      </c>
      <c r="CI104" t="inlineStr">
        <is>
          <t/>
        </is>
      </c>
      <c r="CJ104" t="inlineStr">
        <is>
          <t>szerződésből eredő, a vállalkozás által elismert fizetési kötelezettségek
(tartozások), melyek szállítás, szolgáltatás, pénznyújtás teljesítéséhez kapcsolódnak</t>
        </is>
      </c>
      <c r="CK104" t="inlineStr">
        <is>
          <t>un elemento passivo (debito, pagamento a un fornitore non ancora effettuato, o altro onere) di un soggetto economico</t>
        </is>
      </c>
      <c r="CL104" t="inlineStr">
        <is>
          <t>prievolė, atsirandanti dėl atliktų ūkinių operacijų ir ūkinių įvykių,
kuri turės būti įvykdyta ir kurios dydį galima objektyviai nustatyti</t>
        </is>
      </c>
      <c r="CM104" t="inlineStr">
        <is>
          <t>budžeta iestādes pašreizējs pienākums, kurš radies pagātnes notikumu
rezultātā un kura izpildei (apmaksai) ir nepieciešams resursu izlietojums</t>
        </is>
      </c>
      <c r="CN104" t="inlineStr">
        <is>
          <t>responsabbiltà ta' intrapriża jew ta' entità ta' kontabilità oħra li tirriżulta minn avvenimenti li seħħew fil-passat, u li s-saldu tagħha huwa mistenni jikkawża l-ħruġ ta' riżorsi mill-intrapriża</t>
        </is>
      </c>
      <c r="CO104" t="inlineStr">
        <is>
          <t>onderdeel van het totaal van eigen vermogen en schulden van een onderneming zoals deze op de creditzijde (ook: passiefzijde) van de balans zijn opgenomen</t>
        </is>
      </c>
      <c r="CP104" t="inlineStr">
        <is>
          <t>wynikły z przeszłych zdarzeń obowiązek podmiotu do przekazania w przyszłości innemu podmiotowi wartości w postaci dóbr, usług, pieniędzy lub innych korzyści ekonomicznych</t>
        </is>
      </c>
      <c r="CQ104" t="inlineStr">
        <is>
          <t>Obrigação presente de uma empresa, proveniente de acontecimentos passados, cuja liquidação se espera que resulte num exfluxo de recursos da empresa que incorporam benefícios económicos.</t>
        </is>
      </c>
      <c r="CR104" t="inlineStr">
        <is>
          <t>obligație a unei componente provenită din tranzacții sau evenimente din trecut, a cărei stingere poate duce la transferarea unui &lt;a href="https://iate.europa.eu/entry/result/1364562/en-ro" target="_blank"&gt;activ&lt;/a&gt;, prestarea de servicii sau alte beneficii economice viitoare</t>
        </is>
      </c>
      <c r="CS104" t="inlineStr">
        <is>
          <t>existujúca povinnosť účtovnej jednotky, ktorá vznikla z minulých udalostí a je pravdepodobné, že v budúcnosti zníži ekonomické úžitky účtovnej jednotky, a ktorá sa vykazuje v účtovnej závierke v súvahe alebo vo výkaze o majetku a záväzkoch</t>
        </is>
      </c>
      <c r="CT104" t="inlineStr">
        <is>
          <t/>
        </is>
      </c>
      <c r="CU104" t="inlineStr">
        <is>
          <t/>
        </is>
      </c>
    </row>
    <row r="105">
      <c r="A105" s="1" t="str">
        <f>HYPERLINK("https://iate.europa.eu/entry/result/832946/all", "832946")</f>
        <v>832946</v>
      </c>
      <c r="B105" t="inlineStr">
        <is>
          <t>FINANCE;POLITICS;LAW</t>
        </is>
      </c>
      <c r="C105" t="inlineStr">
        <is>
          <t>FINANCE|insurance;POLITICS|executive power and public service|administrative law;LAW</t>
        </is>
      </c>
      <c r="D105" t="inlineStr">
        <is>
          <t>гражданска отговорност</t>
        </is>
      </c>
      <c r="E105" t="inlineStr">
        <is>
          <t>4</t>
        </is>
      </c>
      <c r="F105" t="inlineStr">
        <is>
          <t/>
        </is>
      </c>
      <c r="G105" t="inlineStr">
        <is>
          <t>občanskoprávní odpovědnost</t>
        </is>
      </c>
      <c r="H105" t="inlineStr">
        <is>
          <t>3</t>
        </is>
      </c>
      <c r="I105" t="inlineStr">
        <is>
          <t/>
        </is>
      </c>
      <c r="J105" t="inlineStr">
        <is>
          <t>civilretligt ansvar|retligt ansvar|civilretligt erstatningsansvar</t>
        </is>
      </c>
      <c r="K105" t="inlineStr">
        <is>
          <t>1|3|4</t>
        </is>
      </c>
      <c r="L105" t="inlineStr">
        <is>
          <t>||</t>
        </is>
      </c>
      <c r="M105" t="inlineStr">
        <is>
          <t>zivilrechtliche Verantwortlichkeit|zivilrechtliche Haftung|Haftpflicht</t>
        </is>
      </c>
      <c r="N105" t="inlineStr">
        <is>
          <t>3|3|3</t>
        </is>
      </c>
      <c r="O105" t="inlineStr">
        <is>
          <t>||</t>
        </is>
      </c>
      <c r="P105" t="inlineStr">
        <is>
          <t>αστική ευθύνη</t>
        </is>
      </c>
      <c r="Q105" t="inlineStr">
        <is>
          <t>3</t>
        </is>
      </c>
      <c r="R105" t="inlineStr">
        <is>
          <t/>
        </is>
      </c>
      <c r="S105" t="inlineStr">
        <is>
          <t>public liability|GTPL|general third party liability|liability|third party liability|civil liability</t>
        </is>
      </c>
      <c r="T105" t="inlineStr">
        <is>
          <t>3|3|3|3|3|3</t>
        </is>
      </c>
      <c r="U105" t="inlineStr">
        <is>
          <t>|||||</t>
        </is>
      </c>
      <c r="V105" t="inlineStr">
        <is>
          <t>responsabilidad civil</t>
        </is>
      </c>
      <c r="W105" t="inlineStr">
        <is>
          <t>3</t>
        </is>
      </c>
      <c r="X105" t="inlineStr">
        <is>
          <t/>
        </is>
      </c>
      <c r="Y105" t="inlineStr">
        <is>
          <t>tsiviilvastutus</t>
        </is>
      </c>
      <c r="Z105" t="inlineStr">
        <is>
          <t>3</t>
        </is>
      </c>
      <c r="AA105" t="inlineStr">
        <is>
          <t/>
        </is>
      </c>
      <c r="AB105" t="inlineStr">
        <is>
          <t>yksityisoikeudellinen vastuu|siviilioikeudellinen vastuu</t>
        </is>
      </c>
      <c r="AC105" t="inlineStr">
        <is>
          <t>3|3</t>
        </is>
      </c>
      <c r="AD105" t="inlineStr">
        <is>
          <t>|</t>
        </is>
      </c>
      <c r="AE105" t="inlineStr">
        <is>
          <t>RC|responsabilité civile</t>
        </is>
      </c>
      <c r="AF105" t="inlineStr">
        <is>
          <t>1|3</t>
        </is>
      </c>
      <c r="AG105" t="inlineStr">
        <is>
          <t>|</t>
        </is>
      </c>
      <c r="AH105" t="inlineStr">
        <is>
          <t>dliteanas sibhialta</t>
        </is>
      </c>
      <c r="AI105" t="inlineStr">
        <is>
          <t>3</t>
        </is>
      </c>
      <c r="AJ105" t="inlineStr">
        <is>
          <t/>
        </is>
      </c>
      <c r="AK105" t="inlineStr">
        <is>
          <t/>
        </is>
      </c>
      <c r="AL105" t="inlineStr">
        <is>
          <t/>
        </is>
      </c>
      <c r="AM105" t="inlineStr">
        <is>
          <t/>
        </is>
      </c>
      <c r="AN105" t="inlineStr">
        <is>
          <t>polgári jogi felelősség</t>
        </is>
      </c>
      <c r="AO105" t="inlineStr">
        <is>
          <t>4</t>
        </is>
      </c>
      <c r="AP105" t="inlineStr">
        <is>
          <t/>
        </is>
      </c>
      <c r="AQ105" t="inlineStr">
        <is>
          <t>responsabilità civile</t>
        </is>
      </c>
      <c r="AR105" t="inlineStr">
        <is>
          <t>3</t>
        </is>
      </c>
      <c r="AS105" t="inlineStr">
        <is>
          <t/>
        </is>
      </c>
      <c r="AT105" t="inlineStr">
        <is>
          <t>civilinė atsakomybė</t>
        </is>
      </c>
      <c r="AU105" t="inlineStr">
        <is>
          <t>3</t>
        </is>
      </c>
      <c r="AV105" t="inlineStr">
        <is>
          <t/>
        </is>
      </c>
      <c r="AW105" t="inlineStr">
        <is>
          <t>civiltiesiskā atbildība</t>
        </is>
      </c>
      <c r="AX105" t="inlineStr">
        <is>
          <t>3</t>
        </is>
      </c>
      <c r="AY105" t="inlineStr">
        <is>
          <t/>
        </is>
      </c>
      <c r="AZ105" t="inlineStr">
        <is>
          <t>responsabbiltà ċivili</t>
        </is>
      </c>
      <c r="BA105" t="inlineStr">
        <is>
          <t>3</t>
        </is>
      </c>
      <c r="BB105" t="inlineStr">
        <is>
          <t/>
        </is>
      </c>
      <c r="BC105" t="inlineStr">
        <is>
          <t>burgerrechtelijke aansprakelijkheid|civielrechtelijke aansprakelijkheid</t>
        </is>
      </c>
      <c r="BD105" t="inlineStr">
        <is>
          <t>2|3</t>
        </is>
      </c>
      <c r="BE105" t="inlineStr">
        <is>
          <t>|</t>
        </is>
      </c>
      <c r="BF105" t="inlineStr">
        <is>
          <t>odpowiedzialność cywilna</t>
        </is>
      </c>
      <c r="BG105" t="inlineStr">
        <is>
          <t>2</t>
        </is>
      </c>
      <c r="BH105" t="inlineStr">
        <is>
          <t/>
        </is>
      </c>
      <c r="BI105" t="inlineStr">
        <is>
          <t>responsabilidade civil</t>
        </is>
      </c>
      <c r="BJ105" t="inlineStr">
        <is>
          <t>3</t>
        </is>
      </c>
      <c r="BK105" t="inlineStr">
        <is>
          <t/>
        </is>
      </c>
      <c r="BL105" t="inlineStr">
        <is>
          <t>răspundere civilă pentru prejudicii produse terților</t>
        </is>
      </c>
      <c r="BM105" t="inlineStr">
        <is>
          <t>3</t>
        </is>
      </c>
      <c r="BN105" t="inlineStr">
        <is>
          <t/>
        </is>
      </c>
      <c r="BO105" t="inlineStr">
        <is>
          <t>občianskoprávna zodpovednosť</t>
        </is>
      </c>
      <c r="BP105" t="inlineStr">
        <is>
          <t>3</t>
        </is>
      </c>
      <c r="BQ105" t="inlineStr">
        <is>
          <t/>
        </is>
      </c>
      <c r="BR105" t="inlineStr">
        <is>
          <t>civilna odgovornost</t>
        </is>
      </c>
      <c r="BS105" t="inlineStr">
        <is>
          <t>3</t>
        </is>
      </c>
      <c r="BT105" t="inlineStr">
        <is>
          <t/>
        </is>
      </c>
      <c r="BU105" t="inlineStr">
        <is>
          <t>ansvarsskyldighet|skadeståndsansvar|ansvarighet|civilrättsligt ansvar</t>
        </is>
      </c>
      <c r="BV105" t="inlineStr">
        <is>
          <t>3|3|3|1</t>
        </is>
      </c>
      <c r="BW105" t="inlineStr">
        <is>
          <t>|||</t>
        </is>
      </c>
      <c r="BX105" t="inlineStr">
        <is>
          <t>правно задължение за юридическо или физическо лице за възстановяване на щетите, нанесени от него или чрез действия на лицата под негова отговорност или чрез вещи на негово съхранение</t>
        </is>
      </c>
      <c r="BY105" t="inlineStr">
        <is>
          <t/>
        </is>
      </c>
      <c r="BZ105" t="inlineStr">
        <is>
          <t/>
        </is>
      </c>
      <c r="CA105" t="inlineStr">
        <is>
          <t>Verpflichtung zur Wiedergutmachung eines durch schuldhaftes Verhalten verursachten Schadens</t>
        </is>
      </c>
      <c r="CB105" t="inlineStr">
        <is>
          <t/>
        </is>
      </c>
      <c r="CC105" t="inlineStr">
        <is>
          <t>legal obligation that requires a party to pay for damages or to follow other court-enforcements in a lawsuit</t>
        </is>
      </c>
      <c r="CD105" t="inlineStr">
        <is>
          <t>"El talión economicojurídico: la obligación de resarcir, en lo posible, el daño causado y los perjuicios inferidos por uno mismo o por un tercero, y sin causa que excuse de ello".</t>
        </is>
      </c>
      <c r="CE105" t="inlineStr">
        <is>
          <t>õiguslik vastutus kohustuse rikkumise või õigusvastase kahju tekitamise korral, mis seisneb tsiviilõiguslike kaitsevahendite kohaldamises</t>
        </is>
      </c>
      <c r="CF105" t="inlineStr">
        <is>
          <t/>
        </is>
      </c>
      <c r="CG105" t="inlineStr">
        <is>
          <t>obligation de réparation du dommage en cas de responsabilité</t>
        </is>
      </c>
      <c r="CH105" t="inlineStr">
        <is>
          <t/>
        </is>
      </c>
      <c r="CI105" t="inlineStr">
        <is>
          <t/>
        </is>
      </c>
      <c r="CJ105" t="inlineStr">
        <is>
          <t/>
        </is>
      </c>
      <c r="CK105" t="inlineStr">
        <is>
          <t>responsabilità derivante dalla violazione di un obbligo di diritto privato</t>
        </is>
      </c>
      <c r="CL105" t="inlineStr">
        <is>
          <t/>
        </is>
      </c>
      <c r="CM105" t="inlineStr">
        <is>
          <t/>
        </is>
      </c>
      <c r="CN105" t="inlineStr">
        <is>
          <t>ir-responsabbiltà legali ta' persuna biex tħallas il-flus għal dannu li jkun sar lis-saħħa, in-negozju jew il-proprjetà ta' persuna oħra</t>
        </is>
      </c>
      <c r="CO105" t="inlineStr">
        <is>
          <t>wettelijke verplichting tot vergoeding van de door een onrechtmatige daad veroorzaakte schade aan derden</t>
        </is>
      </c>
      <c r="CP105" t="inlineStr">
        <is>
          <t>ujemne konsekwencje ponoszone przez podmioty prawa w związku z zaistnieniem zdarzeń negatywnie ocenianych przez prawo. Jest to możliwość zastosowania przymusu państwowego w postaci egzekucji majątkowej, wobec określonej osoby fizycznej lub prawnej, celem realizacji ciążącego na niej obowiązku.</t>
        </is>
      </c>
      <c r="CQ105" t="inlineStr">
        <is>
          <t>"Responsabilidade civil é (...) a obrigação que a lei impõe ao autor de qualquer dano, injustamente causado a outrem, de ressarcir o respectivo valor, quer esse dano resulte da inexecução duma obrigação preexistente, quer de um acto ou duma omissão ilícitos e estranhos a qualquer contrato". (M. Neto, Dicionário de Direito Civil, Elcla, Porto, s.d.)</t>
        </is>
      </c>
      <c r="CR105" t="inlineStr">
        <is>
          <t/>
        </is>
      </c>
      <c r="CS105" t="inlineStr">
        <is>
          <t>následná sekundárna povinnosť vznikajúca subjektu, ktorý porušil primárnu právnu povinnosť vyplývajúcu mu zo zákona alebo z inej právnej skutočnosti</t>
        </is>
      </c>
      <c r="CT105" t="inlineStr">
        <is>
          <t/>
        </is>
      </c>
      <c r="CU105" t="inlineStr">
        <is>
          <t/>
        </is>
      </c>
    </row>
    <row r="106">
      <c r="A106" s="1" t="str">
        <f>HYPERLINK("https://iate.europa.eu/entry/result/858708/all", "858708")</f>
        <v>858708</v>
      </c>
      <c r="B106" t="inlineStr">
        <is>
          <t>FINANCE</t>
        </is>
      </c>
      <c r="C106" t="inlineStr">
        <is>
          <t>FINANCE|financing and investment;FINANCE|free movement of capital|financial market</t>
        </is>
      </c>
      <c r="D106" t="inlineStr">
        <is>
          <t>репо споразумение|споразумение за обратно изкупуване</t>
        </is>
      </c>
      <c r="E106" t="inlineStr">
        <is>
          <t>3|3</t>
        </is>
      </c>
      <c r="F106" t="inlineStr">
        <is>
          <t>|</t>
        </is>
      </c>
      <c r="G106" t="inlineStr">
        <is>
          <t>repo</t>
        </is>
      </c>
      <c r="H106" t="inlineStr">
        <is>
          <t>3</t>
        </is>
      </c>
      <c r="I106" t="inlineStr">
        <is>
          <t/>
        </is>
      </c>
      <c r="J106" t="inlineStr">
        <is>
          <t>repo|genkøbsaftale|genkøbsforretning|repoforretning</t>
        </is>
      </c>
      <c r="K106" t="inlineStr">
        <is>
          <t>3|3|3|3</t>
        </is>
      </c>
      <c r="L106" t="inlineStr">
        <is>
          <t>|||</t>
        </is>
      </c>
      <c r="M106" t="inlineStr">
        <is>
          <t>Rückkaufsvereinbarung</t>
        </is>
      </c>
      <c r="N106" t="inlineStr">
        <is>
          <t>3</t>
        </is>
      </c>
      <c r="O106" t="inlineStr">
        <is>
          <t/>
        </is>
      </c>
      <c r="P106" t="inlineStr">
        <is>
          <t>συμφωνία επαναγοράς|συμφωνία πώλησης και επαναγοράς</t>
        </is>
      </c>
      <c r="Q106" t="inlineStr">
        <is>
          <t>3|3</t>
        </is>
      </c>
      <c r="R106" t="inlineStr">
        <is>
          <t>|</t>
        </is>
      </c>
      <c r="S106" t="inlineStr">
        <is>
          <t>reverse purchase agreement|reversed purchase|sale and repurchase agreement|RP|repo|repurchase agreement|reverse purchase</t>
        </is>
      </c>
      <c r="T106" t="inlineStr">
        <is>
          <t>1|1|3|3|3|3|1</t>
        </is>
      </c>
      <c r="U106" t="inlineStr">
        <is>
          <t>||||||</t>
        </is>
      </c>
      <c r="V106" t="inlineStr">
        <is>
          <t>pacto de recompra|cesión temporal|acuerdo de recompra|repo</t>
        </is>
      </c>
      <c r="W106" t="inlineStr">
        <is>
          <t>4|3|2|3</t>
        </is>
      </c>
      <c r="X106" t="inlineStr">
        <is>
          <t>|||</t>
        </is>
      </c>
      <c r="Y106" t="inlineStr">
        <is>
          <t>repoleping|tagasiostuleping</t>
        </is>
      </c>
      <c r="Z106" t="inlineStr">
        <is>
          <t>3|3</t>
        </is>
      </c>
      <c r="AA106" t="inlineStr">
        <is>
          <t>|</t>
        </is>
      </c>
      <c r="AB106" t="inlineStr">
        <is>
          <t>reposopimus|takaisinostosopimus</t>
        </is>
      </c>
      <c r="AC106" t="inlineStr">
        <is>
          <t>3|3</t>
        </is>
      </c>
      <c r="AD106" t="inlineStr">
        <is>
          <t>|</t>
        </is>
      </c>
      <c r="AE106" t="inlineStr">
        <is>
          <t>accord de réméré|accord de pension|contrat de rachat|mise en pension|accord de mise en pension</t>
        </is>
      </c>
      <c r="AF106" t="inlineStr">
        <is>
          <t>3|3|3|3|3</t>
        </is>
      </c>
      <c r="AG106" t="inlineStr">
        <is>
          <t>||||</t>
        </is>
      </c>
      <c r="AH106" t="inlineStr">
        <is>
          <t>comhaontú athcheannaigh</t>
        </is>
      </c>
      <c r="AI106" t="inlineStr">
        <is>
          <t>3</t>
        </is>
      </c>
      <c r="AJ106" t="inlineStr">
        <is>
          <t/>
        </is>
      </c>
      <c r="AK106" t="inlineStr">
        <is>
          <t>repo|ugovor o prodaji i ponovnoj kupnji|repo ugovor</t>
        </is>
      </c>
      <c r="AL106" t="inlineStr">
        <is>
          <t>3|3|3</t>
        </is>
      </c>
      <c r="AM106" t="inlineStr">
        <is>
          <t>||</t>
        </is>
      </c>
      <c r="AN106" t="inlineStr">
        <is>
          <t>visszavásárlási megállapodás|repomegállapodás</t>
        </is>
      </c>
      <c r="AO106" t="inlineStr">
        <is>
          <t>3|4</t>
        </is>
      </c>
      <c r="AP106" t="inlineStr">
        <is>
          <t>admitted|</t>
        </is>
      </c>
      <c r="AQ106" t="inlineStr">
        <is>
          <t>contratto di vendita con patto di opzione|contratto di vendita con patto di riacquisto|accordo di riacquisto|pronti contro termine</t>
        </is>
      </c>
      <c r="AR106" t="inlineStr">
        <is>
          <t>4|4|2|2</t>
        </is>
      </c>
      <c r="AS106" t="inlineStr">
        <is>
          <t>|||</t>
        </is>
      </c>
      <c r="AT106" t="inlineStr">
        <is>
          <t>atpirkimo sandoris|pardavimo ir atpirkimo sandoris|atpirkimo susitarimas</t>
        </is>
      </c>
      <c r="AU106" t="inlineStr">
        <is>
          <t>3|3|3</t>
        </is>
      </c>
      <c r="AV106" t="inlineStr">
        <is>
          <t>preferred||</t>
        </is>
      </c>
      <c r="AW106" t="inlineStr">
        <is>
          <t>pārdošanas ar atpirkšanu līgums|atpirkuma līgums|līgums par aktīvu pārdošanu ar atpirkšanu</t>
        </is>
      </c>
      <c r="AX106" t="inlineStr">
        <is>
          <t>3|2|3</t>
        </is>
      </c>
      <c r="AY106" t="inlineStr">
        <is>
          <t>||preferred</t>
        </is>
      </c>
      <c r="AZ106" t="inlineStr">
        <is>
          <t>repo|ftehim repo|ftehim ta' xiri mill-ġdid|ftehim ta' riakkwist</t>
        </is>
      </c>
      <c r="BA106" t="inlineStr">
        <is>
          <t>3|3|3|3</t>
        </is>
      </c>
      <c r="BB106" t="inlineStr">
        <is>
          <t>||admitted|preferred</t>
        </is>
      </c>
      <c r="BC106" t="inlineStr">
        <is>
          <t>repo|repo-overeenkomst|retrocessieovereenkomst</t>
        </is>
      </c>
      <c r="BD106" t="inlineStr">
        <is>
          <t>3|3|3</t>
        </is>
      </c>
      <c r="BE106" t="inlineStr">
        <is>
          <t>||</t>
        </is>
      </c>
      <c r="BF106" t="inlineStr">
        <is>
          <t>umowa z udzielonym przyrzeczeniem odkupu|umowa repo|umowa odkupu</t>
        </is>
      </c>
      <c r="BG106" t="inlineStr">
        <is>
          <t>3|3|3</t>
        </is>
      </c>
      <c r="BH106" t="inlineStr">
        <is>
          <t>||</t>
        </is>
      </c>
      <c r="BI106" t="inlineStr">
        <is>
          <t>venda com acordo de recompra|acordo de recompra</t>
        </is>
      </c>
      <c r="BJ106" t="inlineStr">
        <is>
          <t>3|3</t>
        </is>
      </c>
      <c r="BK106" t="inlineStr">
        <is>
          <t>|</t>
        </is>
      </c>
      <c r="BL106" t="inlineStr">
        <is>
          <t>contract repo|acord de răscumpărare|contract de report|repo|acord repo</t>
        </is>
      </c>
      <c r="BM106" t="inlineStr">
        <is>
          <t>3|3|3|3|3</t>
        </is>
      </c>
      <c r="BN106" t="inlineStr">
        <is>
          <t>||||</t>
        </is>
      </c>
      <c r="BO106" t="inlineStr">
        <is>
          <t>zmluva o repo transakcii|zmluva o repo obchode</t>
        </is>
      </c>
      <c r="BP106" t="inlineStr">
        <is>
          <t>3|3</t>
        </is>
      </c>
      <c r="BQ106" t="inlineStr">
        <is>
          <t>|</t>
        </is>
      </c>
      <c r="BR106" t="inlineStr">
        <is>
          <t>pogodba o začasni prodaji|repo pogodba|posel začasne prodaje</t>
        </is>
      </c>
      <c r="BS106" t="inlineStr">
        <is>
          <t>3|2|3</t>
        </is>
      </c>
      <c r="BT106" t="inlineStr">
        <is>
          <t>preferred||admitted</t>
        </is>
      </c>
      <c r="BU106" t="inlineStr">
        <is>
          <t>repoavtal|återköpsavtal|repa</t>
        </is>
      </c>
      <c r="BV106" t="inlineStr">
        <is>
          <t>3|3|3</t>
        </is>
      </c>
      <c r="BW106" t="inlineStr">
        <is>
          <t>||</t>
        </is>
      </c>
      <c r="BX106" t="inlineStr">
        <is>
          <t>споразумение, по силата на което контрагент прехвърля ценни книжа, стоки или гарантирани права (…), и което не позволява на контрагента да прехвърля или залага конкретна ценна книга или стока на повече от един контрагент по едно и също време, като се задължава да ги изкупи обратно на определена цена на бъдеща дата, която е определена или трябва да бъде определена от прехвърлителя</t>
        </is>
      </c>
      <c r="BY106" t="inlineStr">
        <is>
          <t>jakákoli dohoda, v rámci níž instituce nebo její protistrana převádí cenné papíry nebo komodity nebo zaručené právní nároky k cenným papírům nebo komoditám, pokud uvedenou záruku poskytuje uznaná burza, která je držitelem práv k těmto cenným papírům nebo komoditám, a pokud dohoda instituci nedovoluje určitý cenný papír nebo komoditu převést nebo zastavit najednou více než jedné straně, se současným závazkem zpětného odkupu těchto cenných papírů nebo komodit, nebo k náhradním cenným papírům či komoditám stejného druhu za stanovenou cenu k datu, které je určeno nebo má být určeno převodcem, přičemž u instituce, jež cenné papíry či komodity prodává, jde o 
&lt;b&gt;repo&lt;/b&gt;</t>
        </is>
      </c>
      <c r="BZ106" t="inlineStr">
        <is>
          <t>aftale om salg af et værdipapir (eller mindre hyppigt guld eller råvarer), hvor der ved aftalens indgåelse aftales en genkøbspris og en genkøbsdato</t>
        </is>
      </c>
      <c r="CA106" t="inlineStr">
        <is>
          <t>vertragliche Vereinbarung, nach der ein Vermögensgegenstand (i.d.R. festverzinsliche Wertpapiere, seltener Gold o.Ä.) ohne Eigentumsvorbehalt verkauft wird und die den Verkäufer gleichzeitig berechtigt und verpflichtet, diesen (oder einen gleichartigen) Vermögensgegenstand zu einem bestimmten Preis zu einem künftigen Zeitpunkt oder auf Anforderung zurückzukaufen</t>
        </is>
      </c>
      <c r="CB106" t="inlineStr">
        <is>
          <t>ως «συμφωνία πώλησης και επαναγοράς» και «συμφωνία αγοράς και επαναπώλησης» νοείται κάθε συμφωνία βάσει της οποίας ένα ίδρυμα ή ο αντισυμβαλλόμενός του μεταβιβάζει τίτλους ή βασικά εμπορεύματα ή εγγυημένα δικαιώματα που αφορούν τίτλο κυριότητας τίτλων ή βασικών εμπορευμάτων ή υποκατάστατους τίτλους ή βασικό εμπόρευμα ...</t>
        </is>
      </c>
      <c r="CC106" t="inlineStr">
        <is>
          <t>financing arrangement whereby a holder of securities (or, less frequently, other assets such as gold) sells the assets in question to a lender and agrees to repurchase them at an agreed future date at an agreed price</t>
        </is>
      </c>
      <c r="CD106" t="inlineStr">
        <is>
          <t>&lt;p&gt;- Acuerdo en virtud del cual una entidad o su contraparte ceden valores, materias primas o derechos garantizados relativos a la titularidad de valores o materias primas cuando la garantía haya sido emitida por un mercado organizado que posea los derechos sobre los valores o las materias primas y el acuerdo no autorice a la entidad a realizar cesiones o pignoraciones de un valor o materia prima determinado con más de una contraparte simultáneamente, con el compromiso de recompra de dichos valores o materias primas —o valores o materias primas sustitutivos de las mismas características— a un precio estipulado y en una fecha futura estipulada o por estipular por la parte cedente. Esta cesión constituirá un &lt;b&gt;pacto de recompra&lt;/b&gt; para la entidad que venda los valores o materias primas y un pacto de recompra inversa [ &lt;a href="/entry/result/855251/all" id="ENTRY_TO_ENTRY_CONVERTER" target="_blank"&gt;IATE:855251&lt;/a&gt; ] para la entidad que los compre.&lt;/p&gt; 
&lt;p&gt;- Venta de valores a cambio de efectivo con el compromiso de volver a comprarlos en una fecha futura determinada o previa solicitud.&lt;/p&gt; 
&lt;p&gt;- Acuerdo por el cual, el vendedor, cuando vende un activo, obtiene simultáneamente el derecho y la obligación de recomprarlo a un precio determinado en una fecha futura o a solicitud de la otra parte. Estos acuerdos son similares a la toma de préstamos con garantía, con la diferencia de que, en el caso de las cesiones, el vendedor no conserva la propiedad de los valores.&lt;/p&gt;</t>
        </is>
      </c>
      <c r="CE106" t="inlineStr">
        <is>
          <t>mis tahes leping, mille alusel krediidiasutus või investeerimisühing või nende vastaspool võõrandab väärtpaberid, kaubad või garantiiga tagatud õigused, mis on seotud väärtpaberite või kaupade omandiõigusega, kui kõnealuse garantii on andnud tunnustatud börs, kellel on õigused nendele väärtpaberitele või kaupadele, ja kõnealuse lepinguga ei ole krediidiasutusel või investeerimisühingul lubatud võõrandada ega pantida ühtegi väärtpaberit ega kaupa samaaegselt rohkem kui ühele vastaspoolele ja on pandud talle siduv kohustus need tagasi osta, või samalaadsete asendusväärtpaberite või kaupadega, mille hind on lepingus fikseeritud ja mille tagasiostmise kuupäev on võõrandaja poolt kindlaks määratud või määratav</t>
        </is>
      </c>
      <c r="CF106" t="inlineStr">
        <is>
          <t>"Sopimus jonkin vaateen myynnistä ja sen takaisinostosta tiettyyn hintaan ennalta määrättynä päivänä tai vaadittaessa."</t>
        </is>
      </c>
      <c r="CG106" t="inlineStr">
        <is>
          <t>accord concernant une méthode de financement à court terme consistant en une opération de vente de titres contre des espèces assortie d'un contrat prévoyant leur rachat à une date ultérieure spécifiée, ou sur demande</t>
        </is>
      </c>
      <c r="CH106" t="inlineStr">
        <is>
          <t/>
        </is>
      </c>
      <c r="CI106" t="inlineStr">
        <is>
          <t>prodaja vrijednosnih papira za gotovinu uz ugovor o njihovom ponovnom otkupu na utvrđeni budući datum ili na poziv</t>
        </is>
      </c>
      <c r="CJ106" t="inlineStr">
        <is>
          <t>két együttesen kezelt tranzakció eredője, melyek közül az első egy adott értékpapír (legtöbbször állampapír) prompt eladása, majd ezt követően annak visszavásárlása elõre meghatározott idő elteltével</t>
        </is>
      </c>
      <c r="CK106" t="inlineStr">
        <is>
          <t>contratto fra due soggetti dove un soggetto A vende all’altro B un titolo contro pagamento in contanti, impegnandosi a riacquistarlo a un prezzo prefissato a una certa scadenza futura, mentre B si impegna a sua volta a consegnare ad A il titolo alla scadenza</t>
        </is>
      </c>
      <c r="CL106" t="inlineStr">
        <is>
          <t>pinigų skolinimosi procesas, kai turto (paprastai pastoviųjų pajamų vertybinių popierių) pardavimas derinamas su vėlesniu to paties turto atpirkimu tam tikrą dieną už truputį didesnę nurodytą kainą (kuri rodo skolinimosi palūkanų normą)</t>
        </is>
      </c>
      <c r="CM106" t="inlineStr">
        <is>
          <t>jebkurš līgums, ar kuru iestāde vai tās darījuma partneris nodod vērtspapīrus vai preces, vai garantētas tiesības attiecībā uz īpašuma tiesībām uz vērtspapīriem vai precēm, ja šo garantiju sniedz atzīta birža, kas ir tiesību turētāja attiecībā uz šiem vērtspapīriem vai precēm, un līgums liedz iestādei nodot vai ieķīlāt konkrēto vērtspapīru vai preci vairāk nekā vienam darījuma partnerim vienlaicīgi, ievērojot saistību tos atpirkt vai tādiem pašiem aizstātiem vērtspapīriem vai precēm – par noteiktu cenu noteiktā dienā nākotnē vai dienā, ko noteiks persona, kura nodod īpašuma tiesības [..]</t>
        </is>
      </c>
      <c r="CN106" t="inlineStr">
        <is>
          <t>il-bejgħ ta’ titoli għal flus bi ftehim li jerġgħu jinxtraw lura f’data futura speċifikata, jew fuq talba</t>
        </is>
      </c>
      <c r="CO106" t="inlineStr">
        <is>
          <t>overeenkomst om een activum (grondstoffen of effecten, bv. staatsobligaties) te verkopen en het tegen een welbepaalde prijs op een vooraf bepaalde datum of op verzoek opnieuw aan te kopen. Een dergelijke overeenkomst is vergelijkbaar met het opnemen van krediet op onderpand, met dit verschil dat de verkoper de eigendom van de effecten niet behoudt.</t>
        </is>
      </c>
      <c r="CP106" t="inlineStr">
        <is>
          <t>sprzedaż papierów wartościowych w zamian za środki pieniężne z umową odkupu tych papierów wartościowych w określonym terminie w przyszłości lub na żądanie</t>
        </is>
      </c>
      <c r="CQ106" t="inlineStr">
        <is>
          <t>Contrato pelo qual na venda de um ativo ambas as partes se comprometem a que o vendedor o recompre a um preço especificado numa data futura.</t>
        </is>
      </c>
      <c r="CR106" t="inlineStr">
        <is>
          <t>contract care constă în cumpărarea pe bani gata a unor titluri de credit, care circulă în comerț, și în revânzarea simultană cu termen și pe un preț determinat către aceeași persoană a unor titluri de aceeași specie (art. 74 Cod Comercial)</t>
        </is>
      </c>
      <c r="CS106" t="inlineStr">
        <is>
          <t>predaj cenných papierov za hotovosť s dohodou o ich spätnom odkúpení k určenému budúcemu dátumu alebo na požiadanie</t>
        </is>
      </c>
      <c r="CT106" t="inlineStr">
        <is>
          <t>pogodba med prodajalcem in kupcem, da bo prodajalec po določenem obdobju ali ob izpolnitvi določenih pogojev kupil od kupca npr. vrednostnice, ki mu jih je prej sam prodal</t>
        </is>
      </c>
      <c r="CU106" t="inlineStr">
        <is>
          <t>avtal om försäljning av ett värdepapper där säljaren förutom att sälja papperet även förbinder sig att köpa tillbaka det efter en viss tid till ett i förväg överenskommet pris</t>
        </is>
      </c>
    </row>
    <row r="107">
      <c r="A107" s="1" t="str">
        <f>HYPERLINK("https://iate.europa.eu/entry/result/914552/all", "914552")</f>
        <v>914552</v>
      </c>
      <c r="B107" t="inlineStr">
        <is>
          <t>FINANCE</t>
        </is>
      </c>
      <c r="C107" t="inlineStr">
        <is>
          <t>FINANCE|financial institutions and credit</t>
        </is>
      </c>
      <c r="D107" t="inlineStr">
        <is>
          <t/>
        </is>
      </c>
      <c r="E107" t="inlineStr">
        <is>
          <t/>
        </is>
      </c>
      <c r="F107" t="inlineStr">
        <is>
          <t/>
        </is>
      </c>
      <c r="G107" t="inlineStr">
        <is>
          <t/>
        </is>
      </c>
      <c r="H107" t="inlineStr">
        <is>
          <t/>
        </is>
      </c>
      <c r="I107" t="inlineStr">
        <is>
          <t/>
        </is>
      </c>
      <c r="J107" t="inlineStr">
        <is>
          <t>EBA|Euro Banking Association</t>
        </is>
      </c>
      <c r="K107" t="inlineStr">
        <is>
          <t>4|4</t>
        </is>
      </c>
      <c r="L107" t="inlineStr">
        <is>
          <t>|</t>
        </is>
      </c>
      <c r="M107" t="inlineStr">
        <is>
          <t>EBA|Euro-Bankenverband</t>
        </is>
      </c>
      <c r="N107" t="inlineStr">
        <is>
          <t>3|3</t>
        </is>
      </c>
      <c r="O107" t="inlineStr">
        <is>
          <t>|</t>
        </is>
      </c>
      <c r="P107" t="inlineStr">
        <is>
          <t/>
        </is>
      </c>
      <c r="Q107" t="inlineStr">
        <is>
          <t/>
        </is>
      </c>
      <c r="R107" t="inlineStr">
        <is>
          <t/>
        </is>
      </c>
      <c r="S107" t="inlineStr">
        <is>
          <t>Euro Banking Association|EBA</t>
        </is>
      </c>
      <c r="T107" t="inlineStr">
        <is>
          <t>3|3</t>
        </is>
      </c>
      <c r="U107" t="inlineStr">
        <is>
          <t>|</t>
        </is>
      </c>
      <c r="V107" t="inlineStr">
        <is>
          <t>ABE|Asociación Bancaria del Euro</t>
        </is>
      </c>
      <c r="W107" t="inlineStr">
        <is>
          <t>4|4</t>
        </is>
      </c>
      <c r="X107" t="inlineStr">
        <is>
          <t>|</t>
        </is>
      </c>
      <c r="Y107" t="inlineStr">
        <is>
          <t>Euroopa Pangaliit</t>
        </is>
      </c>
      <c r="Z107" t="inlineStr">
        <is>
          <t>3</t>
        </is>
      </c>
      <c r="AA107" t="inlineStr">
        <is>
          <t/>
        </is>
      </c>
      <c r="AB107" t="inlineStr">
        <is>
          <t>Euroopan pankkiyhdistys|EBA</t>
        </is>
      </c>
      <c r="AC107" t="inlineStr">
        <is>
          <t>2|3</t>
        </is>
      </c>
      <c r="AD107" t="inlineStr">
        <is>
          <t>|</t>
        </is>
      </c>
      <c r="AE107" t="inlineStr">
        <is>
          <t>Association bancaire pour l'euro|ABE</t>
        </is>
      </c>
      <c r="AF107" t="inlineStr">
        <is>
          <t>3|3</t>
        </is>
      </c>
      <c r="AG107" t="inlineStr">
        <is>
          <t>|</t>
        </is>
      </c>
      <c r="AH107" t="inlineStr">
        <is>
          <t/>
        </is>
      </c>
      <c r="AI107" t="inlineStr">
        <is>
          <t/>
        </is>
      </c>
      <c r="AJ107" t="inlineStr">
        <is>
          <t/>
        </is>
      </c>
      <c r="AK107" t="inlineStr">
        <is>
          <t/>
        </is>
      </c>
      <c r="AL107" t="inlineStr">
        <is>
          <t/>
        </is>
      </c>
      <c r="AM107" t="inlineStr">
        <is>
          <t/>
        </is>
      </c>
      <c r="AN107" t="inlineStr">
        <is>
          <t>Euro Bankszövetség</t>
        </is>
      </c>
      <c r="AO107" t="inlineStr">
        <is>
          <t>3</t>
        </is>
      </c>
      <c r="AP107" t="inlineStr">
        <is>
          <t/>
        </is>
      </c>
      <c r="AQ107" t="inlineStr">
        <is>
          <t>Associazione bancaria per l'Euro|ABE</t>
        </is>
      </c>
      <c r="AR107" t="inlineStr">
        <is>
          <t>3|3</t>
        </is>
      </c>
      <c r="AS107" t="inlineStr">
        <is>
          <t>|</t>
        </is>
      </c>
      <c r="AT107" t="inlineStr">
        <is>
          <t/>
        </is>
      </c>
      <c r="AU107" t="inlineStr">
        <is>
          <t/>
        </is>
      </c>
      <c r="AV107" t="inlineStr">
        <is>
          <t/>
        </is>
      </c>
      <c r="AW107" t="inlineStr">
        <is>
          <t/>
        </is>
      </c>
      <c r="AX107" t="inlineStr">
        <is>
          <t/>
        </is>
      </c>
      <c r="AY107" t="inlineStr">
        <is>
          <t/>
        </is>
      </c>
      <c r="AZ107" t="inlineStr">
        <is>
          <t/>
        </is>
      </c>
      <c r="BA107" t="inlineStr">
        <is>
          <t/>
        </is>
      </c>
      <c r="BB107" t="inlineStr">
        <is>
          <t/>
        </is>
      </c>
      <c r="BC107" t="inlineStr">
        <is>
          <t>Euro Banking Association|EBA</t>
        </is>
      </c>
      <c r="BD107" t="inlineStr">
        <is>
          <t>3|3</t>
        </is>
      </c>
      <c r="BE107" t="inlineStr">
        <is>
          <t>|</t>
        </is>
      </c>
      <c r="BF107" t="inlineStr">
        <is>
          <t/>
        </is>
      </c>
      <c r="BG107" t="inlineStr">
        <is>
          <t/>
        </is>
      </c>
      <c r="BH107" t="inlineStr">
        <is>
          <t/>
        </is>
      </c>
      <c r="BI107" t="inlineStr">
        <is>
          <t>ABE|Associação Bancária do Euro</t>
        </is>
      </c>
      <c r="BJ107" t="inlineStr">
        <is>
          <t>3|3</t>
        </is>
      </c>
      <c r="BK107" t="inlineStr">
        <is>
          <t>|</t>
        </is>
      </c>
      <c r="BL107" t="inlineStr">
        <is>
          <t/>
        </is>
      </c>
      <c r="BM107" t="inlineStr">
        <is>
          <t/>
        </is>
      </c>
      <c r="BN107" t="inlineStr">
        <is>
          <t/>
        </is>
      </c>
      <c r="BO107" t="inlineStr">
        <is>
          <t/>
        </is>
      </c>
      <c r="BP107" t="inlineStr">
        <is>
          <t/>
        </is>
      </c>
      <c r="BQ107" t="inlineStr">
        <is>
          <t/>
        </is>
      </c>
      <c r="BR107" t="inlineStr">
        <is>
          <t>EBA|Bančno združenje za euro</t>
        </is>
      </c>
      <c r="BS107" t="inlineStr">
        <is>
          <t>4|3</t>
        </is>
      </c>
      <c r="BT107" t="inlineStr">
        <is>
          <t>|</t>
        </is>
      </c>
      <c r="BU107" t="inlineStr">
        <is>
          <t/>
        </is>
      </c>
      <c r="BV107" t="inlineStr">
        <is>
          <t/>
        </is>
      </c>
      <c r="BW107" t="inlineStr">
        <is>
          <t/>
        </is>
      </c>
      <c r="BX107" t="inlineStr">
        <is>
          <t/>
        </is>
      </c>
      <c r="BY107" t="inlineStr">
        <is>
          <t/>
        </is>
      </c>
      <c r="BZ107" t="inlineStr">
        <is>
          <t>En interbankorganisation, der er undersøgelses- og diskussionsforum for spørgsmål af interesse for medlemmerne, især spørgsmål vedrørende brug af euroen og afvikling af transaktioner i euro.</t>
        </is>
      </c>
      <c r="CA107" t="inlineStr">
        <is>
          <t>Interbanken-Organisation, die als Forum für die Erforschung und Erörterung von Themen dient (...) insbesondere von Fragen, die mit der Verwendung des Euro und der Abrechnung von Euro-Transaktionen zusammenhängen</t>
        </is>
      </c>
      <c r="CB107" t="inlineStr">
        <is>
          <t/>
        </is>
      </c>
      <c r="CC107" t="inlineStr">
        <is>
          <t>association of payment practitioners which acts as a forum for the discussion of pan-European payment initiatives</t>
        </is>
      </c>
      <c r="CD107" t="inlineStr">
        <is>
          <t>Organización interbancaria que pretende ser un foro para el estudio y el debate de asuntos relacionados con el uso del euro y con la liquidación de las operaciones en euros.</t>
        </is>
      </c>
      <c r="CE107" t="inlineStr">
        <is>
          <t/>
        </is>
      </c>
      <c r="CF107" t="inlineStr">
        <is>
          <t>eurooppalaisten liikepankkien ja Euroopan investointipankin vuonna 1985 perustama yhteenliittymä, joka pyrkii kehittämään eurooppalaisia maksujärjestelmiä</t>
        </is>
      </c>
      <c r="CG107" t="inlineStr">
        <is>
          <t>forum pour le secteur européen des paiements qui contribue activement au développement d'initiatives visant à améliorer le traitement des paiements à l'échelle européenne</t>
        </is>
      </c>
      <c r="CH107" t="inlineStr">
        <is>
          <t/>
        </is>
      </c>
      <c r="CI107" t="inlineStr">
        <is>
          <t/>
        </is>
      </c>
      <c r="CJ107" t="inlineStr">
        <is>
          <t>Az európai fizetési infrastruktúrák fejlesztésében központi szerepet játszó vitafórum, küldetése a költségkímélő és hatékony euróklíring rendszerek bevezetése és fejlesztése (EURO 1, STEP1 és STEP 2). Tagjainak, az európai bankoknak fizetési ügyekben elfoglalt közös álláspontját képviseli ajánlások formájában a nemzeti, uniós és nemzetközi hatóságok felé.</t>
        </is>
      </c>
      <c r="CK107" t="inlineStr">
        <is>
          <t>Associazione che raggruppa oltre 150 banche di tutti i Paesi dell'Unione Europea, Stati Uniti, Svizzera, Norvegia, Australia e Giappone. E' stata fondata nel 1985 da 18 banche commerciali e dalla Banca Europea degli Investimenti, con il supporto della Commissione Europea. Oggi, è il forum dell'industria europea dei pagamenti, e stimola lo sviluppo di iniziative paneuropee per i sistemi di pagamento.</t>
        </is>
      </c>
      <c r="CL107" t="inlineStr">
        <is>
          <t/>
        </is>
      </c>
      <c r="CM107" t="inlineStr">
        <is>
          <t/>
        </is>
      </c>
      <c r="CN107" t="inlineStr">
        <is>
          <t/>
        </is>
      </c>
      <c r="CO107" t="inlineStr">
        <is>
          <t>Voorheen Ecu Banking Association. Interbancaire organisatie die moet fungeren als forum om alle belangrijke aangelegenheden, m.n. in verband met het gebruik van de euro en het afwikkelen van transacties in euro, te onderzoeken en te bespreken. Zie ook &lt;a href="http://nl.wikipedia.org/wiki/EBA" target="_blank"&gt;http://nl.wikipedia.org/wiki/EBA&lt;/a&gt; (13.9.2006) voor meer informatie.</t>
        </is>
      </c>
      <c r="CP107" t="inlineStr">
        <is>
          <t/>
        </is>
      </c>
      <c r="CQ107" t="inlineStr">
        <is>
          <t/>
        </is>
      </c>
      <c r="CR107" t="inlineStr">
        <is>
          <t/>
        </is>
      </c>
      <c r="CS107" t="inlineStr">
        <is>
          <t/>
        </is>
      </c>
      <c r="CT107" t="inlineStr">
        <is>
          <t>Organizacija, ki članom zagotavlja forum za razpravo o bančnih vprašanjih in preučevanje bančnih tem, zlasti v zvezi z uporabo evra in poravnavo transakcij v EUR.</t>
        </is>
      </c>
      <c r="CU107" t="inlineStr">
        <is>
          <t/>
        </is>
      </c>
    </row>
    <row r="108">
      <c r="A108" s="1" t="str">
        <f>HYPERLINK("https://iate.europa.eu/entry/result/842617/all", "842617")</f>
        <v>842617</v>
      </c>
      <c r="B108" t="inlineStr">
        <is>
          <t>ECONOMICS;EUROPEAN UNION;FINANCE;BUSINESS AND COMPETITION</t>
        </is>
      </c>
      <c r="C108" t="inlineStr">
        <is>
          <t>ECONOMICS;EUROPEAN UNION|EU finance|Community budget;FINANCE;BUSINESS AND COMPETITION|accounting</t>
        </is>
      </c>
      <c r="D108" t="inlineStr">
        <is>
          <t>паричен поток</t>
        </is>
      </c>
      <c r="E108" t="inlineStr">
        <is>
          <t>4</t>
        </is>
      </c>
      <c r="F108" t="inlineStr">
        <is>
          <t/>
        </is>
      </c>
      <c r="G108" t="inlineStr">
        <is>
          <t>peněžní tok</t>
        </is>
      </c>
      <c r="H108" t="inlineStr">
        <is>
          <t>3</t>
        </is>
      </c>
      <c r="I108" t="inlineStr">
        <is>
          <t/>
        </is>
      </c>
      <c r="J108" t="inlineStr">
        <is>
          <t>pengestrøm|cash flow|likviditetsstrøm</t>
        </is>
      </c>
      <c r="K108" t="inlineStr">
        <is>
          <t>4|4|4</t>
        </is>
      </c>
      <c r="L108" t="inlineStr">
        <is>
          <t>||</t>
        </is>
      </c>
      <c r="M108" t="inlineStr">
        <is>
          <t>Cashflow</t>
        </is>
      </c>
      <c r="N108" t="inlineStr">
        <is>
          <t>3</t>
        </is>
      </c>
      <c r="O108" t="inlineStr">
        <is>
          <t/>
        </is>
      </c>
      <c r="P108" t="inlineStr">
        <is>
          <t>ταμειακή ροή</t>
        </is>
      </c>
      <c r="Q108" t="inlineStr">
        <is>
          <t>4</t>
        </is>
      </c>
      <c r="R108" t="inlineStr">
        <is>
          <t/>
        </is>
      </c>
      <c r="S108" t="inlineStr">
        <is>
          <t>liquidity flow|cash flow</t>
        </is>
      </c>
      <c r="T108" t="inlineStr">
        <is>
          <t>3|3</t>
        </is>
      </c>
      <c r="U108" t="inlineStr">
        <is>
          <t>|</t>
        </is>
      </c>
      <c r="V108" t="inlineStr">
        <is>
          <t>flujo de tesorería|flujo de caja</t>
        </is>
      </c>
      <c r="W108" t="inlineStr">
        <is>
          <t>4|2</t>
        </is>
      </c>
      <c r="X108" t="inlineStr">
        <is>
          <t>|</t>
        </is>
      </c>
      <c r="Y108" t="inlineStr">
        <is>
          <t>rahavoog</t>
        </is>
      </c>
      <c r="Z108" t="inlineStr">
        <is>
          <t>3</t>
        </is>
      </c>
      <c r="AA108" t="inlineStr">
        <is>
          <t/>
        </is>
      </c>
      <c r="AB108" t="inlineStr">
        <is>
          <t>rahavirta|kassaan- ja kassastamaksut|kassavirta</t>
        </is>
      </c>
      <c r="AC108" t="inlineStr">
        <is>
          <t>3|2|2</t>
        </is>
      </c>
      <c r="AD108" t="inlineStr">
        <is>
          <t>||</t>
        </is>
      </c>
      <c r="AE108" t="inlineStr">
        <is>
          <t>flux de trésorerie|flux de liquidités</t>
        </is>
      </c>
      <c r="AF108" t="inlineStr">
        <is>
          <t>3|3</t>
        </is>
      </c>
      <c r="AG108" t="inlineStr">
        <is>
          <t>|</t>
        </is>
      </c>
      <c r="AH108" t="inlineStr">
        <is>
          <t>sreabhadh airgid|sreabh airgid</t>
        </is>
      </c>
      <c r="AI108" t="inlineStr">
        <is>
          <t>3|3</t>
        </is>
      </c>
      <c r="AJ108" t="inlineStr">
        <is>
          <t>|</t>
        </is>
      </c>
      <c r="AK108" t="inlineStr">
        <is>
          <t/>
        </is>
      </c>
      <c r="AL108" t="inlineStr">
        <is>
          <t/>
        </is>
      </c>
      <c r="AM108" t="inlineStr">
        <is>
          <t/>
        </is>
      </c>
      <c r="AN108" t="inlineStr">
        <is>
          <t>pénzforgalom|likviditásáramlás|cash flow</t>
        </is>
      </c>
      <c r="AO108" t="inlineStr">
        <is>
          <t>4|3|3</t>
        </is>
      </c>
      <c r="AP108" t="inlineStr">
        <is>
          <t>preferred||</t>
        </is>
      </c>
      <c r="AQ108" t="inlineStr">
        <is>
          <t>flusso di cassa</t>
        </is>
      </c>
      <c r="AR108" t="inlineStr">
        <is>
          <t>2</t>
        </is>
      </c>
      <c r="AS108" t="inlineStr">
        <is>
          <t/>
        </is>
      </c>
      <c r="AT108" t="inlineStr">
        <is>
          <t/>
        </is>
      </c>
      <c r="AU108" t="inlineStr">
        <is>
          <t/>
        </is>
      </c>
      <c r="AV108" t="inlineStr">
        <is>
          <t/>
        </is>
      </c>
      <c r="AW108" t="inlineStr">
        <is>
          <t>naudas plūsma</t>
        </is>
      </c>
      <c r="AX108" t="inlineStr">
        <is>
          <t>3</t>
        </is>
      </c>
      <c r="AY108" t="inlineStr">
        <is>
          <t/>
        </is>
      </c>
      <c r="AZ108" t="inlineStr">
        <is>
          <t>fluss ta' flus</t>
        </is>
      </c>
      <c r="BA108" t="inlineStr">
        <is>
          <t>3</t>
        </is>
      </c>
      <c r="BB108" t="inlineStr">
        <is>
          <t/>
        </is>
      </c>
      <c r="BC108" t="inlineStr">
        <is>
          <t>cash flow|kasstroom</t>
        </is>
      </c>
      <c r="BD108" t="inlineStr">
        <is>
          <t>3|3</t>
        </is>
      </c>
      <c r="BE108" t="inlineStr">
        <is>
          <t>|</t>
        </is>
      </c>
      <c r="BF108" t="inlineStr">
        <is>
          <t>przepływy środków pieniężnych</t>
        </is>
      </c>
      <c r="BG108" t="inlineStr">
        <is>
          <t>3</t>
        </is>
      </c>
      <c r="BH108" t="inlineStr">
        <is>
          <t/>
        </is>
      </c>
      <c r="BI108" t="inlineStr">
        <is>
          <t>fluxo de tesouraria|fluxo de caixa</t>
        </is>
      </c>
      <c r="BJ108" t="inlineStr">
        <is>
          <t>3|3</t>
        </is>
      </c>
      <c r="BK108" t="inlineStr">
        <is>
          <t>|</t>
        </is>
      </c>
      <c r="BL108" t="inlineStr">
        <is>
          <t>flux de trezorerie|flux de lichidități</t>
        </is>
      </c>
      <c r="BM108" t="inlineStr">
        <is>
          <t>3|3</t>
        </is>
      </c>
      <c r="BN108" t="inlineStr">
        <is>
          <t>|</t>
        </is>
      </c>
      <c r="BO108" t="inlineStr">
        <is>
          <t>peňažný tok</t>
        </is>
      </c>
      <c r="BP108" t="inlineStr">
        <is>
          <t>3</t>
        </is>
      </c>
      <c r="BQ108" t="inlineStr">
        <is>
          <t/>
        </is>
      </c>
      <c r="BR108" t="inlineStr">
        <is>
          <t>denarni tok</t>
        </is>
      </c>
      <c r="BS108" t="inlineStr">
        <is>
          <t>3</t>
        </is>
      </c>
      <c r="BT108" t="inlineStr">
        <is>
          <t/>
        </is>
      </c>
      <c r="BU108" t="inlineStr">
        <is>
          <t>kassaflöde</t>
        </is>
      </c>
      <c r="BV108" t="inlineStr">
        <is>
          <t>3</t>
        </is>
      </c>
      <c r="BW108" t="inlineStr">
        <is>
          <t/>
        </is>
      </c>
      <c r="BX108" t="inlineStr">
        <is>
          <t/>
        </is>
      </c>
      <c r="BY108" t="inlineStr">
        <is>
          <t/>
        </is>
      </c>
      <c r="BZ108" t="inlineStr">
        <is>
          <t/>
        </is>
      </c>
      <c r="CA108" t="inlineStr">
        <is>
          <t>Einzahlungsüberschuss der Rechnungsperiode; Kennzahl zur Beurteilung der Finanzkraft, insbes. des Innenfinanzierungsspielraums; errechnet als Reingewinn + verdiente Abschreibungen; ausgedrückt in % des Gesamtkapitals</t>
        </is>
      </c>
      <c r="CB108" t="inlineStr">
        <is>
          <t/>
        </is>
      </c>
      <c r="CC108" t="inlineStr">
        <is>
          <t>amount of cash received less the amount spent by a business for a given accounting period</t>
        </is>
      </c>
      <c r="CD108" t="inlineStr">
        <is>
          <t>Diferencia entre los cobros y pagos efectivamente realizados en un período de tiempo, como consecuencia de la actividad de una compañía (no coincide con los gastos e ingresos devengados, que pueden registrarse contablemente pero no siempre tienen un reflejo inmediato en la cuenta de tesorería). En el ámbito de los análisis y valoraciones de empresas, se distingue entre los conceptos de flujo de caja (beneficios después de impuestos más amortizaciones) y flujo de caja libre. Este último se obtiene restando al flujo de caja las inversiones necesarias para atender las necesidades operativas de la empresa, y constituye la liquidez [ &lt;a href="/entry/result/805134/all" id="ENTRY_TO_ENTRY_CONVERTER" target="_blank"&gt;IATE:805134&lt;/a&gt; ] efectiva de la misma.</t>
        </is>
      </c>
      <c r="CE108" t="inlineStr">
        <is>
          <t/>
        </is>
      </c>
      <c r="CF108" t="inlineStr">
        <is>
          <t>" 
&lt;i&gt;&lt;b&gt;tal.&lt;/b&gt;&lt;/i&gt; kassaan tulevat ja kassasta maksettavat rahat"</t>
        </is>
      </c>
      <c r="CG108" t="inlineStr">
        <is>
          <t>somme de toutes les entrées de liquidités, diminuée par toutes les sorties de liquidités, pour une période comptable donnée</t>
        </is>
      </c>
      <c r="CH108" t="inlineStr">
        <is>
          <t/>
        </is>
      </c>
      <c r="CI108" t="inlineStr">
        <is>
          <t/>
        </is>
      </c>
      <c r="CJ108" t="inlineStr">
        <is>
          <t/>
        </is>
      </c>
      <c r="CK108" t="inlineStr">
        <is>
          <t>ricostruzione dei flussi monetari (differenza tra tutte le entrate e le uscite monetarie) di una azienda/progetto nell'arco del periodo di analisi</t>
        </is>
      </c>
      <c r="CL108" t="inlineStr">
        <is>
          <t/>
        </is>
      </c>
      <c r="CM108" t="inlineStr">
        <is>
          <t>grāmatvedības termins, ar ko apzīmē starpību sarp naudas apjomu, kas ir uzņēmuma rīcībā konkrēta laikposma sākumā, un naudas apjomu, kas uzņēmuma rīcībā ir laikposma beigās</t>
        </is>
      </c>
      <c r="CN108" t="inlineStr">
        <is>
          <t>flussi ta' flus, deħlin u ħerġin, u ta' ekwivalenti ta' flus (li huma investimenti għal perjodu ta' żmien qasir, bi grad għoli ta' likwidità, li jistgħu jinqalbu faċilment għal ammonti ċerti ta' flus u li huma soġġetti għal riskju insinifikanti ta' bidliet fil-valur)</t>
        </is>
      </c>
      <c r="CO108" t="inlineStr">
        <is>
          <t>"De cash flow (letterlijk: kasstroom) is het geld dat het bedrijf binnen een bepaalde periode heeft ontvangen min het geld dat tijdens dezelfde periode werd uitgegeven. Bij een negatieve cash flow is de term cash drain van toepassing: er is minder geld in kas, of het bedrijf maakte verlies. De berekeningsformule van de cash flow is als volgt: Cash flow = winst na belastingen + afschrijvingen (...)De cash flow geeft een idee hoeveel kapitaal in een bedrijf onmiddellijk voorradig is. Meestal geldt: hoe hoger de cash flow, hoe gezonder de bedrijfseconomische toestand."</t>
        </is>
      </c>
      <c r="CP108" t="inlineStr">
        <is>
          <t/>
        </is>
      </c>
      <c r="CQ108" t="inlineStr">
        <is>
          <t/>
        </is>
      </c>
      <c r="CR108" t="inlineStr">
        <is>
          <t/>
        </is>
      </c>
      <c r="CS108" t="inlineStr">
        <is>
          <t>príjmy a výdavky peňažných prostriedkov a prírastky a úbytky peňažných ekvivalentov</t>
        </is>
      </c>
      <c r="CT108" t="inlineStr">
        <is>
          <t>vsota prejemkov in izdatkov podjetja; običajno so prejemki odsev udenarjanja terjatev oziroma prodaje plačilno sposobnim kupcem, izdatki pa so odsev poravnavanja obveznosti do dobaviteljev, zaposlenih in drugih dolgov</t>
        </is>
      </c>
      <c r="CU108" t="inlineStr">
        <is>
          <t/>
        </is>
      </c>
    </row>
    <row r="109">
      <c r="A109" s="1" t="str">
        <f>HYPERLINK("https://iate.europa.eu/entry/result/880064/all", "880064")</f>
        <v>880064</v>
      </c>
      <c r="B109" t="inlineStr">
        <is>
          <t>FINANCE;ECONOMICS</t>
        </is>
      </c>
      <c r="C109" t="inlineStr">
        <is>
          <t>FINANCE|financial institutions and credit;ECONOMICS</t>
        </is>
      </c>
      <c r="D109" t="inlineStr">
        <is>
          <t>схема за обезщетение на инвеститорите|схема за компенсиране на инвеститорите</t>
        </is>
      </c>
      <c r="E109" t="inlineStr">
        <is>
          <t>3|3</t>
        </is>
      </c>
      <c r="F109" t="inlineStr">
        <is>
          <t>|</t>
        </is>
      </c>
      <c r="G109" t="inlineStr">
        <is>
          <t>systém pro odškodnění investorů</t>
        </is>
      </c>
      <c r="H109" t="inlineStr">
        <is>
          <t>3</t>
        </is>
      </c>
      <c r="I109" t="inlineStr">
        <is>
          <t/>
        </is>
      </c>
      <c r="J109" t="inlineStr">
        <is>
          <t>investorgarantiordning</t>
        </is>
      </c>
      <c r="K109" t="inlineStr">
        <is>
          <t>4</t>
        </is>
      </c>
      <c r="L109" t="inlineStr">
        <is>
          <t/>
        </is>
      </c>
      <c r="M109" t="inlineStr">
        <is>
          <t>System für die Entschädigung der Anleger</t>
        </is>
      </c>
      <c r="N109" t="inlineStr">
        <is>
          <t>2</t>
        </is>
      </c>
      <c r="O109" t="inlineStr">
        <is>
          <t/>
        </is>
      </c>
      <c r="P109" t="inlineStr">
        <is>
          <t>σύστημα αποζημίωσης των επενδυτών</t>
        </is>
      </c>
      <c r="Q109" t="inlineStr">
        <is>
          <t>4</t>
        </is>
      </c>
      <c r="R109" t="inlineStr">
        <is>
          <t/>
        </is>
      </c>
      <c r="S109" t="inlineStr">
        <is>
          <t>investor compensation scheme|investor-compensation scheme</t>
        </is>
      </c>
      <c r="T109" t="inlineStr">
        <is>
          <t>3|1</t>
        </is>
      </c>
      <c r="U109" t="inlineStr">
        <is>
          <t>|</t>
        </is>
      </c>
      <c r="V109" t="inlineStr">
        <is>
          <t>sistema de indemnización de los inversores</t>
        </is>
      </c>
      <c r="W109" t="inlineStr">
        <is>
          <t>3</t>
        </is>
      </c>
      <c r="X109" t="inlineStr">
        <is>
          <t/>
        </is>
      </c>
      <c r="Y109" t="inlineStr">
        <is>
          <t>investeeringute tagamise skeem</t>
        </is>
      </c>
      <c r="Z109" t="inlineStr">
        <is>
          <t>3</t>
        </is>
      </c>
      <c r="AA109" t="inlineStr">
        <is>
          <t/>
        </is>
      </c>
      <c r="AB109" t="inlineStr">
        <is>
          <t>sijoittajien korvausjärjestelmä</t>
        </is>
      </c>
      <c r="AC109" t="inlineStr">
        <is>
          <t>3</t>
        </is>
      </c>
      <c r="AD109" t="inlineStr">
        <is>
          <t/>
        </is>
      </c>
      <c r="AE109" t="inlineStr">
        <is>
          <t>système d'indemnisation des investisseurs</t>
        </is>
      </c>
      <c r="AF109" t="inlineStr">
        <is>
          <t>3</t>
        </is>
      </c>
      <c r="AG109" t="inlineStr">
        <is>
          <t/>
        </is>
      </c>
      <c r="AH109" t="inlineStr">
        <is>
          <t>scéim cúitimh d'infheisteoirí</t>
        </is>
      </c>
      <c r="AI109" t="inlineStr">
        <is>
          <t>3</t>
        </is>
      </c>
      <c r="AJ109" t="inlineStr">
        <is>
          <t/>
        </is>
      </c>
      <c r="AK109" t="inlineStr">
        <is>
          <t>sustav za naknadu štete investitorima</t>
        </is>
      </c>
      <c r="AL109" t="inlineStr">
        <is>
          <t>3</t>
        </is>
      </c>
      <c r="AM109" t="inlineStr">
        <is>
          <t/>
        </is>
      </c>
      <c r="AN109" t="inlineStr">
        <is>
          <t>befektetővédelmi rendszer|befektetőkártalanítási rendszer</t>
        </is>
      </c>
      <c r="AO109" t="inlineStr">
        <is>
          <t>4|3</t>
        </is>
      </c>
      <c r="AP109" t="inlineStr">
        <is>
          <t>|</t>
        </is>
      </c>
      <c r="AQ109" t="inlineStr">
        <is>
          <t>sistema di indennizzo degli investitori</t>
        </is>
      </c>
      <c r="AR109" t="inlineStr">
        <is>
          <t>3</t>
        </is>
      </c>
      <c r="AS109" t="inlineStr">
        <is>
          <t/>
        </is>
      </c>
      <c r="AT109" t="inlineStr">
        <is>
          <t>investuotojų kompensavimo sistema</t>
        </is>
      </c>
      <c r="AU109" t="inlineStr">
        <is>
          <t>3</t>
        </is>
      </c>
      <c r="AV109" t="inlineStr">
        <is>
          <t/>
        </is>
      </c>
      <c r="AW109" t="inlineStr">
        <is>
          <t>ieguldītāju kompensācijas sistēma</t>
        </is>
      </c>
      <c r="AX109" t="inlineStr">
        <is>
          <t>3</t>
        </is>
      </c>
      <c r="AY109" t="inlineStr">
        <is>
          <t/>
        </is>
      </c>
      <c r="AZ109" t="inlineStr">
        <is>
          <t>skema ta' kumpens għall-investituri</t>
        </is>
      </c>
      <c r="BA109" t="inlineStr">
        <is>
          <t>3</t>
        </is>
      </c>
      <c r="BB109" t="inlineStr">
        <is>
          <t/>
        </is>
      </c>
      <c r="BC109" t="inlineStr">
        <is>
          <t>beleggerscompensatiestelsel</t>
        </is>
      </c>
      <c r="BD109" t="inlineStr">
        <is>
          <t>3</t>
        </is>
      </c>
      <c r="BE109" t="inlineStr">
        <is>
          <t/>
        </is>
      </c>
      <c r="BF109" t="inlineStr">
        <is>
          <t>system rekompensat dla inwestorów</t>
        </is>
      </c>
      <c r="BG109" t="inlineStr">
        <is>
          <t>3</t>
        </is>
      </c>
      <c r="BH109" t="inlineStr">
        <is>
          <t/>
        </is>
      </c>
      <c r="BI109" t="inlineStr">
        <is>
          <t>sistema de indemnização dos investidores</t>
        </is>
      </c>
      <c r="BJ109" t="inlineStr">
        <is>
          <t>4</t>
        </is>
      </c>
      <c r="BK109" t="inlineStr">
        <is>
          <t/>
        </is>
      </c>
      <c r="BL109" t="inlineStr">
        <is>
          <t>sistem de compensare pentru investitori</t>
        </is>
      </c>
      <c r="BM109" t="inlineStr">
        <is>
          <t>3</t>
        </is>
      </c>
      <c r="BN109" t="inlineStr">
        <is>
          <t/>
        </is>
      </c>
      <c r="BO109" t="inlineStr">
        <is>
          <t>systém náhrad pre investorov</t>
        </is>
      </c>
      <c r="BP109" t="inlineStr">
        <is>
          <t>3</t>
        </is>
      </c>
      <c r="BQ109" t="inlineStr">
        <is>
          <t/>
        </is>
      </c>
      <c r="BR109" t="inlineStr">
        <is>
          <t>odškodninska shema za vlagatelje</t>
        </is>
      </c>
      <c r="BS109" t="inlineStr">
        <is>
          <t>3</t>
        </is>
      </c>
      <c r="BT109" t="inlineStr">
        <is>
          <t/>
        </is>
      </c>
      <c r="BU109" t="inlineStr">
        <is>
          <t>system för ersättning till investerare</t>
        </is>
      </c>
      <c r="BV109" t="inlineStr">
        <is>
          <t>2</t>
        </is>
      </c>
      <c r="BW109" t="inlineStr">
        <is>
          <t/>
        </is>
      </c>
      <c r="BX109" t="inlineStr">
        <is>
          <t/>
        </is>
      </c>
      <c r="BY109" t="inlineStr">
        <is>
          <t/>
        </is>
      </c>
      <c r="BZ109" t="inlineStr">
        <is>
          <t/>
        </is>
      </c>
      <c r="CA109" t="inlineStr">
        <is>
          <t/>
        </is>
      </c>
      <c r="CB109" t="inlineStr">
        <is>
          <t/>
        </is>
      </c>
      <c r="CC109" t="inlineStr">
        <is>
          <t/>
        </is>
      </c>
      <c r="CD109" t="inlineStr">
        <is>
          <t>1) Sistema en el que participan obligatoriamiente las empresas de inversión &lt;a href="/entry/result/858687/all" id="ENTRY_TO_ENTRY_CONVERTER" target="_blank"&gt;IATE:858687&lt;/a&gt; , destinado a cubrir los fondos o instrumentos depositados en una empresa de inversión en relación con las operaciones de inversión de un inversor que no puedan ser restituidas al inversor cuando una empresa de inversión no esté en condiciones de cumplir sus obligaciones respecto de sus clientes inversores.&lt;br&gt;2) "El Real Decreto 948/2001, de 3 de agosto, tiene por objeto regular los sistemas de indemnización de los inversores, tanto de empresas de servicios de inversión como de entidades de crédito. (...) &lt;br&gt; Así, para dar cumplimiento a estas previsiones, se establecen dos sistemas de indemnización de los inversores: por un lado, uno o dos Fondos de Garantía de Inversiones &lt;a href="/entry/result/786055/all" id="ENTRY_TO_ENTRY_CONVERTER" target="_blank"&gt;IATE:786055&lt;/a&gt; , de nueva creación, para las sociedades y agencias de valores, y, por otro, los Fondos de Garantía de Depósitos &lt;a href="/entry/result/874803/all" id="ENTRY_TO_ENTRY_CONVERTER" target="_blank"&gt;IATE:874803&lt;/a&gt; en entidades de crédito, ya existentes."</t>
        </is>
      </c>
      <c r="CE109" t="inlineStr">
        <is>
          <t/>
        </is>
      </c>
      <c r="CF109" t="inlineStr">
        <is>
          <t/>
        </is>
      </c>
      <c r="CG109" t="inlineStr">
        <is>
          <t/>
        </is>
      </c>
      <c r="CH109" t="inlineStr">
        <is>
          <t/>
        </is>
      </c>
      <c r="CI109" t="inlineStr">
        <is>
          <t/>
        </is>
      </c>
      <c r="CJ109" t="inlineStr">
        <is>
          <t/>
        </is>
      </c>
      <c r="CK109" t="inlineStr">
        <is>
          <t/>
        </is>
      </c>
      <c r="CL109" t="inlineStr">
        <is>
          <t/>
        </is>
      </c>
      <c r="CM109" t="inlineStr">
        <is>
          <t/>
        </is>
      </c>
      <c r="CN109" t="inlineStr">
        <is>
          <t/>
        </is>
      </c>
      <c r="CO109" t="inlineStr">
        <is>
          <t>regeling die althans aan de kleine belegger een geharmoniseerde minimumbescherming biedt ingeval een beleggingsonderneming niet in staat is aan haar verplichtingen jegens de cliënten-beleggers te voldoen</t>
        </is>
      </c>
      <c r="CP109" t="inlineStr">
        <is>
          <t/>
        </is>
      </c>
      <c r="CQ109" t="inlineStr">
        <is>
          <t>Nos termos da Directiva 97/9/CE, os Estados-Membros devem instituir e reconhecer oficialmente no seu território um ou mais sistemas de indemnização dos investidores, que assegurarão uma cobertura não inferior a 20 000 euros por investidor em relação a créditos resultantes da incapacidade de uma empresa de investimento para reembolsar fundos devidos ou restituir instrumentos pertencentes a investidores. Nenhuma empresa de investimento autorizada pode efectuar operações de investimento se não participar num destes sistemas.</t>
        </is>
      </c>
      <c r="CR109" t="inlineStr">
        <is>
          <t/>
        </is>
      </c>
      <c r="CS109" t="inlineStr">
        <is>
          <t>systém čiastočnej finančnej kompenzácie strát (drobných) investorov, ktorí v súvislosti s investičnou činnosťou zverili investičnej spoločnosti peniaze alebo nástroje</t>
        </is>
      </c>
      <c r="CT109" t="inlineStr">
        <is>
          <t/>
        </is>
      </c>
      <c r="CU109" t="inlineStr">
        <is>
          <t/>
        </is>
      </c>
    </row>
    <row r="110">
      <c r="A110" s="1" t="str">
        <f>HYPERLINK("https://iate.europa.eu/entry/result/767804/all", "767804")</f>
        <v>767804</v>
      </c>
      <c r="B110" t="inlineStr">
        <is>
          <t>FINANCE;TRADE</t>
        </is>
      </c>
      <c r="C110" t="inlineStr">
        <is>
          <t>FINANCE|financial institutions and credit|banking;TRADE|marketing|commercial transaction</t>
        </is>
      </c>
      <c r="D110" t="inlineStr">
        <is>
          <t>търговско банкиране</t>
        </is>
      </c>
      <c r="E110" t="inlineStr">
        <is>
          <t>3</t>
        </is>
      </c>
      <c r="F110" t="inlineStr">
        <is>
          <t/>
        </is>
      </c>
      <c r="G110" t="inlineStr">
        <is>
          <t>podnikové bankovnictví</t>
        </is>
      </c>
      <c r="H110" t="inlineStr">
        <is>
          <t>3</t>
        </is>
      </c>
      <c r="I110" t="inlineStr">
        <is>
          <t/>
        </is>
      </c>
      <c r="J110" t="inlineStr">
        <is>
          <t>forretningsbankvirksomhed|forretningsbank</t>
        </is>
      </c>
      <c r="K110" t="inlineStr">
        <is>
          <t>4|4</t>
        </is>
      </c>
      <c r="L110" t="inlineStr">
        <is>
          <t>|preferred</t>
        </is>
      </c>
      <c r="M110" t="inlineStr">
        <is>
          <t>Firmenkundengeschäft</t>
        </is>
      </c>
      <c r="N110" t="inlineStr">
        <is>
          <t>3</t>
        </is>
      </c>
      <c r="O110" t="inlineStr">
        <is>
          <t/>
        </is>
      </c>
      <c r="P110" t="inlineStr">
        <is>
          <t>εμπορική τραπεζική</t>
        </is>
      </c>
      <c r="Q110" t="inlineStr">
        <is>
          <t>3</t>
        </is>
      </c>
      <c r="R110" t="inlineStr">
        <is>
          <t/>
        </is>
      </c>
      <c r="S110" t="inlineStr">
        <is>
          <t>commercial banking</t>
        </is>
      </c>
      <c r="T110" t="inlineStr">
        <is>
          <t>3</t>
        </is>
      </c>
      <c r="U110" t="inlineStr">
        <is>
          <t/>
        </is>
      </c>
      <c r="V110" t="inlineStr">
        <is>
          <t>banca comercial</t>
        </is>
      </c>
      <c r="W110" t="inlineStr">
        <is>
          <t>3</t>
        </is>
      </c>
      <c r="X110" t="inlineStr">
        <is>
          <t/>
        </is>
      </c>
      <c r="Y110" t="inlineStr">
        <is>
          <t>äripangandus</t>
        </is>
      </c>
      <c r="Z110" t="inlineStr">
        <is>
          <t>3</t>
        </is>
      </c>
      <c r="AA110" t="inlineStr">
        <is>
          <t/>
        </is>
      </c>
      <c r="AB110" t="inlineStr">
        <is>
          <t>yrityspankkitoiminta|yritysrahoitus</t>
        </is>
      </c>
      <c r="AC110" t="inlineStr">
        <is>
          <t>3|3</t>
        </is>
      </c>
      <c r="AD110" t="inlineStr">
        <is>
          <t>|</t>
        </is>
      </c>
      <c r="AE110" t="inlineStr">
        <is>
          <t>banque commerciale</t>
        </is>
      </c>
      <c r="AF110" t="inlineStr">
        <is>
          <t>3</t>
        </is>
      </c>
      <c r="AG110" t="inlineStr">
        <is>
          <t/>
        </is>
      </c>
      <c r="AH110" t="inlineStr">
        <is>
          <t>baincéireacht tráchtála</t>
        </is>
      </c>
      <c r="AI110" t="inlineStr">
        <is>
          <t>3</t>
        </is>
      </c>
      <c r="AJ110" t="inlineStr">
        <is>
          <t/>
        </is>
      </c>
      <c r="AK110" t="inlineStr">
        <is>
          <t>poslovno bankarstvo</t>
        </is>
      </c>
      <c r="AL110" t="inlineStr">
        <is>
          <t>3</t>
        </is>
      </c>
      <c r="AM110" t="inlineStr">
        <is>
          <t/>
        </is>
      </c>
      <c r="AN110" t="inlineStr">
        <is>
          <t>kereskedelmi banki tevékenység</t>
        </is>
      </c>
      <c r="AO110" t="inlineStr">
        <is>
          <t>4</t>
        </is>
      </c>
      <c r="AP110" t="inlineStr">
        <is>
          <t/>
        </is>
      </c>
      <c r="AQ110" t="inlineStr">
        <is>
          <t>servizi bancari a carattere commerciale</t>
        </is>
      </c>
      <c r="AR110" t="inlineStr">
        <is>
          <t>3</t>
        </is>
      </c>
      <c r="AS110" t="inlineStr">
        <is>
          <t/>
        </is>
      </c>
      <c r="AT110" t="inlineStr">
        <is>
          <t>komercinė bankininkystė</t>
        </is>
      </c>
      <c r="AU110" t="inlineStr">
        <is>
          <t>3</t>
        </is>
      </c>
      <c r="AV110" t="inlineStr">
        <is>
          <t/>
        </is>
      </c>
      <c r="AW110" t="inlineStr">
        <is>
          <t>korporatīvo klientu apkalpošana</t>
        </is>
      </c>
      <c r="AX110" t="inlineStr">
        <is>
          <t>2</t>
        </is>
      </c>
      <c r="AY110" t="inlineStr">
        <is>
          <t/>
        </is>
      </c>
      <c r="AZ110" t="inlineStr">
        <is>
          <t>servizzi bankarji kummerċjali|bbankjar kummerċjali</t>
        </is>
      </c>
      <c r="BA110" t="inlineStr">
        <is>
          <t>3|3</t>
        </is>
      </c>
      <c r="BB110" t="inlineStr">
        <is>
          <t>|</t>
        </is>
      </c>
      <c r="BC110" t="inlineStr">
        <is>
          <t>zakelijke bankdiensten</t>
        </is>
      </c>
      <c r="BD110" t="inlineStr">
        <is>
          <t>3</t>
        </is>
      </c>
      <c r="BE110" t="inlineStr">
        <is>
          <t/>
        </is>
      </c>
      <c r="BF110" t="inlineStr">
        <is>
          <t>bankowość komercyjna</t>
        </is>
      </c>
      <c r="BG110" t="inlineStr">
        <is>
          <t>3</t>
        </is>
      </c>
      <c r="BH110" t="inlineStr">
        <is>
          <t/>
        </is>
      </c>
      <c r="BI110" t="inlineStr">
        <is>
          <t>banca comercial</t>
        </is>
      </c>
      <c r="BJ110" t="inlineStr">
        <is>
          <t>3</t>
        </is>
      </c>
      <c r="BK110" t="inlineStr">
        <is>
          <t/>
        </is>
      </c>
      <c r="BL110" t="inlineStr">
        <is>
          <t>servicii bancare comerciale</t>
        </is>
      </c>
      <c r="BM110" t="inlineStr">
        <is>
          <t>3</t>
        </is>
      </c>
      <c r="BN110" t="inlineStr">
        <is>
          <t/>
        </is>
      </c>
      <c r="BO110" t="inlineStr">
        <is>
          <t>komerčné bankovníctvo</t>
        </is>
      </c>
      <c r="BP110" t="inlineStr">
        <is>
          <t>3</t>
        </is>
      </c>
      <c r="BQ110" t="inlineStr">
        <is>
          <t/>
        </is>
      </c>
      <c r="BR110" t="inlineStr">
        <is>
          <t>komercialno bančništvo</t>
        </is>
      </c>
      <c r="BS110" t="inlineStr">
        <is>
          <t>3</t>
        </is>
      </c>
      <c r="BT110" t="inlineStr">
        <is>
          <t/>
        </is>
      </c>
      <c r="BU110" t="inlineStr">
        <is>
          <t/>
        </is>
      </c>
      <c r="BV110" t="inlineStr">
        <is>
          <t/>
        </is>
      </c>
      <c r="BW110" t="inlineStr">
        <is>
          <t/>
        </is>
      </c>
      <c r="BX110" t="inlineStr">
        <is>
          <t/>
        </is>
      </c>
      <c r="BY110" t="inlineStr">
        <is>
          <t/>
        </is>
      </c>
      <c r="BZ110" t="inlineStr">
        <is>
          <t>almindelig bankvirksomhed, herunder modtagelse af indskud fra og långivning til private og erhvervskunder</t>
        </is>
      </c>
      <c r="CA110" t="inlineStr">
        <is>
          <t>Geschäftsfeld eines Kreditinstituts, das die Geschäfte (Annahme von Einlagen und sonstigen rückzahlbaren Geldern, Kreditvergabe, Finanzierungsleasing, Übernahme von Bürgschaften und Verpflichtungen) mit Kunden, die weder natürliche Personen noch KMU sind, umfasst</t>
        </is>
      </c>
      <c r="CB110" t="inlineStr">
        <is>
          <t>ο επιχειρηματικός τομέας ενός πιστωτικού ιδρύματος ο οποίος αποτελείται από δραστηριότητες που απευθύνονται κατά κύριο λόγο σε εταιρικούς πελάτες [αποδοχή καταθέσεων και άλλων επιστρεπτέων κεφαλαίων, χορηγήσεις, χρηματοδοτική μίσθωση (leasing), εγγυήσεις και αναλήψεις υποχρεώσεων]</t>
        </is>
      </c>
      <c r="CC110" t="inlineStr">
        <is>
          <t>business line of a credit institution consisting of activities (acceptance of deposits and other repayable funds, lending, financial leasing and guarantees and commitments) for corporate customers</t>
        </is>
      </c>
      <c r="CD110" t="inlineStr">
        <is>
          <t>Actividad bancaria basada en la captación de fondos del público exigibles a la vista y a corto plazo, con el objeto de conceder créditos y préstamos, en su mayoría también con una perspectiva de corto plazo, y que con esta labor posibilita que, por un lado, se estimule el ahorro en el conjunto de la economía y que, por otro, se incentive la inversión de los empresarios que pueden acceder a los recursos que financien sus proyectos.</t>
        </is>
      </c>
      <c r="CE110" t="inlineStr">
        <is>
          <t/>
        </is>
      </c>
      <c r="CF110" t="inlineStr">
        <is>
          <t>toiminta, joka tarjoaa ratkaisuja yritysten ja yhteisöjen rahoitus- ja taloudenhallintatarpeisiin ja joka kattaa yrityksille myönnettävien luottojen lisäksi maksuliike- ja kassanhallintapalvelut</t>
        </is>
      </c>
      <c r="CG110" t="inlineStr">
        <is>
          <t/>
        </is>
      </c>
      <c r="CH110" t="inlineStr">
        <is>
          <t/>
        </is>
      </c>
      <c r="CI110" t="inlineStr">
        <is>
          <t>poslovna linija kreditne institucije koja se sastoji od niza proizvoda (npr. primanje depozita ili drugih povratnih sredstava, kreditiranje, financijski najam, jamstva i obveze itd.) namijenjenih korporativnim klijentima</t>
        </is>
      </c>
      <c r="CJ110" t="inlineStr">
        <is>
          <t>hitelintézetek tevékenységi körét meghatározó üzletág, amelybe beletartoznak a vállalati ügyfeleknek nyújtott alábbi tevékenységek: betétek és más visszafizetendő pénzeszközök elfogadása, hitelezés, pénzügyi lízing, garancia és kötelezettségvállalás</t>
        </is>
      </c>
      <c r="CK110" t="inlineStr">
        <is>
          <t>linea di business di un ente creditizio che consiste in attività destinate principalmente a grandi imprese</t>
        </is>
      </c>
      <c r="CL110" t="inlineStr">
        <is>
          <t/>
        </is>
      </c>
      <c r="CM110" t="inlineStr">
        <is>
          <t/>
        </is>
      </c>
      <c r="CN110" t="inlineStr">
        <is>
          <t>linja tan-negozju ta' istituzzjoni ta' kreditu li tinvolvi għadd ta' attivitajiet maħsuba għal klijenti korporattivi, fost l-oħrajn, l-aċċettazzjoni ta’ depożiti u ta' fondi oħra ripagabbli, l-għoti ta' self, il-leasing finanzjarju u l-garanziji u l-impenji</t>
        </is>
      </c>
      <c r="CO110" t="inlineStr">
        <is>
          <t>activiteiten van een kredietinstelling (met name inontvangstneming van deposito's of andere terugbetaalbare gelden, verstrekken van leningen, financiële leasing, verlenen van garanties en stellen van borgtochten) voor zakelijke klanten</t>
        </is>
      </c>
      <c r="CP110" t="inlineStr">
        <is>
          <t/>
        </is>
      </c>
      <c r="CQ110" t="inlineStr">
        <is>
          <t/>
        </is>
      </c>
      <c r="CR110" t="inlineStr">
        <is>
          <t/>
        </is>
      </c>
      <c r="CS110" t="inlineStr">
        <is>
          <t/>
        </is>
      </c>
      <c r="CT110" t="inlineStr">
        <is>
          <t/>
        </is>
      </c>
      <c r="CU110" t="inlineStr">
        <is>
          <t/>
        </is>
      </c>
    </row>
    <row r="111">
      <c r="A111" s="1" t="str">
        <f>HYPERLINK("https://iate.europa.eu/entry/result/874083/all", "874083")</f>
        <v>874083</v>
      </c>
      <c r="B111" t="inlineStr">
        <is>
          <t>FINANCE</t>
        </is>
      </c>
      <c r="C111" t="inlineStr">
        <is>
          <t>FINANCE|financial institutions and credit</t>
        </is>
      </c>
      <c r="D111" t="inlineStr">
        <is>
          <t/>
        </is>
      </c>
      <c r="E111" t="inlineStr">
        <is>
          <t/>
        </is>
      </c>
      <c r="F111" t="inlineStr">
        <is>
          <t/>
        </is>
      </c>
      <c r="G111" t="inlineStr">
        <is>
          <t/>
        </is>
      </c>
      <c r="H111" t="inlineStr">
        <is>
          <t/>
        </is>
      </c>
      <c r="I111" t="inlineStr">
        <is>
          <t/>
        </is>
      </c>
      <c r="J111" t="inlineStr">
        <is>
          <t>depotforvalter|depositar|depotinstitution</t>
        </is>
      </c>
      <c r="K111" t="inlineStr">
        <is>
          <t>3|3|4</t>
        </is>
      </c>
      <c r="L111" t="inlineStr">
        <is>
          <t>||</t>
        </is>
      </c>
      <c r="M111" t="inlineStr">
        <is>
          <t>Depotbank</t>
        </is>
      </c>
      <c r="N111" t="inlineStr">
        <is>
          <t>1</t>
        </is>
      </c>
      <c r="O111" t="inlineStr">
        <is>
          <t/>
        </is>
      </c>
      <c r="P111" t="inlineStr">
        <is>
          <t>θεματοφύλακας|φύλακας</t>
        </is>
      </c>
      <c r="Q111" t="inlineStr">
        <is>
          <t>2|3</t>
        </is>
      </c>
      <c r="R111" t="inlineStr">
        <is>
          <t>|</t>
        </is>
      </c>
      <c r="S111" t="inlineStr">
        <is>
          <t>custodian</t>
        </is>
      </c>
      <c r="T111" t="inlineStr">
        <is>
          <t>1</t>
        </is>
      </c>
      <c r="U111" t="inlineStr">
        <is>
          <t/>
        </is>
      </c>
      <c r="V111" t="inlineStr">
        <is>
          <t>custodio</t>
        </is>
      </c>
      <c r="W111" t="inlineStr">
        <is>
          <t>3</t>
        </is>
      </c>
      <c r="X111" t="inlineStr">
        <is>
          <t/>
        </is>
      </c>
      <c r="Y111" t="inlineStr">
        <is>
          <t/>
        </is>
      </c>
      <c r="Z111" t="inlineStr">
        <is>
          <t/>
        </is>
      </c>
      <c r="AA111" t="inlineStr">
        <is>
          <t/>
        </is>
      </c>
      <c r="AB111" t="inlineStr">
        <is>
          <t>säilytysyhteisö|omaisuudensäilyttäjä</t>
        </is>
      </c>
      <c r="AC111" t="inlineStr">
        <is>
          <t>2|3</t>
        </is>
      </c>
      <c r="AD111" t="inlineStr">
        <is>
          <t>|</t>
        </is>
      </c>
      <c r="AE111" t="inlineStr">
        <is>
          <t>conservateur|dépositaire de titres|consignataire</t>
        </is>
      </c>
      <c r="AF111" t="inlineStr">
        <is>
          <t>2|3|2</t>
        </is>
      </c>
      <c r="AG111" t="inlineStr">
        <is>
          <t>||</t>
        </is>
      </c>
      <c r="AH111" t="inlineStr">
        <is>
          <t>taisceánach</t>
        </is>
      </c>
      <c r="AI111" t="inlineStr">
        <is>
          <t>3</t>
        </is>
      </c>
      <c r="AJ111" t="inlineStr">
        <is>
          <t/>
        </is>
      </c>
      <c r="AK111" t="inlineStr">
        <is>
          <t/>
        </is>
      </c>
      <c r="AL111" t="inlineStr">
        <is>
          <t/>
        </is>
      </c>
      <c r="AM111" t="inlineStr">
        <is>
          <t/>
        </is>
      </c>
      <c r="AN111" t="inlineStr">
        <is>
          <t/>
        </is>
      </c>
      <c r="AO111" t="inlineStr">
        <is>
          <t/>
        </is>
      </c>
      <c r="AP111" t="inlineStr">
        <is>
          <t/>
        </is>
      </c>
      <c r="AQ111" t="inlineStr">
        <is>
          <t>depositario</t>
        </is>
      </c>
      <c r="AR111" t="inlineStr">
        <is>
          <t>3</t>
        </is>
      </c>
      <c r="AS111" t="inlineStr">
        <is>
          <t/>
        </is>
      </c>
      <c r="AT111" t="inlineStr">
        <is>
          <t/>
        </is>
      </c>
      <c r="AU111" t="inlineStr">
        <is>
          <t/>
        </is>
      </c>
      <c r="AV111" t="inlineStr">
        <is>
          <t/>
        </is>
      </c>
      <c r="AW111" t="inlineStr">
        <is>
          <t/>
        </is>
      </c>
      <c r="AX111" t="inlineStr">
        <is>
          <t/>
        </is>
      </c>
      <c r="AY111" t="inlineStr">
        <is>
          <t/>
        </is>
      </c>
      <c r="AZ111" t="inlineStr">
        <is>
          <t>kustodju</t>
        </is>
      </c>
      <c r="BA111" t="inlineStr">
        <is>
          <t>3</t>
        </is>
      </c>
      <c r="BB111" t="inlineStr">
        <is>
          <t/>
        </is>
      </c>
      <c r="BC111" t="inlineStr">
        <is>
          <t>bewaarnemer</t>
        </is>
      </c>
      <c r="BD111" t="inlineStr">
        <is>
          <t>2</t>
        </is>
      </c>
      <c r="BE111" t="inlineStr">
        <is>
          <t/>
        </is>
      </c>
      <c r="BF111" t="inlineStr">
        <is>
          <t>powiernik</t>
        </is>
      </c>
      <c r="BG111" t="inlineStr">
        <is>
          <t>3</t>
        </is>
      </c>
      <c r="BH111" t="inlineStr">
        <is>
          <t/>
        </is>
      </c>
      <c r="BI111" t="inlineStr">
        <is>
          <t>instituição de custódia|entidade responsável pela custódia|entidade de custódia</t>
        </is>
      </c>
      <c r="BJ111" t="inlineStr">
        <is>
          <t>2|3|2</t>
        </is>
      </c>
      <c r="BK111" t="inlineStr">
        <is>
          <t>||</t>
        </is>
      </c>
      <c r="BL111" t="inlineStr">
        <is>
          <t/>
        </is>
      </c>
      <c r="BM111" t="inlineStr">
        <is>
          <t/>
        </is>
      </c>
      <c r="BN111" t="inlineStr">
        <is>
          <t/>
        </is>
      </c>
      <c r="BO111" t="inlineStr">
        <is>
          <t/>
        </is>
      </c>
      <c r="BP111" t="inlineStr">
        <is>
          <t/>
        </is>
      </c>
      <c r="BQ111" t="inlineStr">
        <is>
          <t/>
        </is>
      </c>
      <c r="BR111" t="inlineStr">
        <is>
          <t>depozitar|skrbnik</t>
        </is>
      </c>
      <c r="BS111" t="inlineStr">
        <is>
          <t>3|3</t>
        </is>
      </c>
      <c r="BT111" t="inlineStr">
        <is>
          <t>|</t>
        </is>
      </c>
      <c r="BU111" t="inlineStr">
        <is>
          <t>depåhållare</t>
        </is>
      </c>
      <c r="BV111" t="inlineStr">
        <is>
          <t>3</t>
        </is>
      </c>
      <c r="BW111" t="inlineStr">
        <is>
          <t/>
        </is>
      </c>
      <c r="BX111" t="inlineStr">
        <is>
          <t/>
        </is>
      </c>
      <c r="BY111" t="inlineStr">
        <is>
          <t/>
        </is>
      </c>
      <c r="BZ111" t="inlineStr">
        <is>
          <t>"Depotinstitution (custodian): En institution, der opbevarer og varetager administrationen af værdipairer og andre finansielle aktiver på andres vegne."</t>
        </is>
      </c>
      <c r="CA111" t="inlineStr">
        <is>
          <t>Einrichtung, die Wertpapiere und andere Finanzinstrumente im Auftrag Dritter verwahrt und verwaltet</t>
        </is>
      </c>
      <c r="CB111" t="inlineStr">
        <is>
          <t>φορέας που αναλαμβάνει την ασφαλή φύλαξη και διαχείριση χρεογράφων και λοιπών χρηματοδοτικών μέσων για λογαριασμό άλλων .</t>
        </is>
      </c>
      <c r="CC111" t="inlineStr">
        <is>
          <t>an institution that undertakes the safekeeping and administration of securities and other financial assets on behalf of others</t>
        </is>
      </c>
      <c r="CD111" t="inlineStr">
        <is>
          <t>Institución que se ocupa de la salvaguardia y administración de valores y otros activos financieros por cuenta de otros.</t>
        </is>
      </c>
      <c r="CE111" t="inlineStr">
        <is>
          <t/>
        </is>
      </c>
      <c r="CF111" t="inlineStr">
        <is>
          <t>"yhteisö, joka säilyttää ja hoitaa arvopapereita ja muita raha- ja pääomamarkkinainstrumentteja muiden puolesta"</t>
        </is>
      </c>
      <c r="CG111" t="inlineStr">
        <is>
          <t>établissement assurant la garde et l'administration de titres et autres actifs financiers pour le compte de tiers.</t>
        </is>
      </c>
      <c r="CH111" t="inlineStr">
        <is>
          <t/>
        </is>
      </c>
      <c r="CI111" t="inlineStr">
        <is>
          <t/>
        </is>
      </c>
      <c r="CJ111" t="inlineStr">
        <is>
          <t/>
        </is>
      </c>
      <c r="CK111" t="inlineStr">
        <is>
          <t>Istituzione che assicura la custodia e l'amministrazione di titoli e di altre attività finanziarie per conto di terzi.Istituzione che cura la custodia e l’amministrazione di titoli e di altre attività finanziarie per conto di terzi.</t>
        </is>
      </c>
      <c r="CL111" t="inlineStr">
        <is>
          <t/>
        </is>
      </c>
      <c r="CM111" t="inlineStr">
        <is>
          <t/>
        </is>
      </c>
      <c r="CN111" t="inlineStr">
        <is>
          <t/>
        </is>
      </c>
      <c r="CO111" t="inlineStr">
        <is>
          <t>"Bewaarnemer: een instelling die zich ten behoeve van anderen belast met de bewaring en de administratie van effecten en andere financiële activa."</t>
        </is>
      </c>
      <c r="CP111" t="inlineStr">
        <is>
          <t>instytucja, która zabezpiecza papiery wartościowe klientów</t>
        </is>
      </c>
      <c r="CQ111" t="inlineStr">
        <is>
          <t>Banco ou outra instituição financeira que presta um serviço de valores escriturais ou de depósito de valores titulados e que poderá eventualmente prestar outros serviços, nomeadamente de compensação e liquidação e empréstimo de títulos.</t>
        </is>
      </c>
      <c r="CR111" t="inlineStr">
        <is>
          <t/>
        </is>
      </c>
      <c r="CS111" t="inlineStr">
        <is>
          <t/>
        </is>
      </c>
      <c r="CT111" t="inlineStr">
        <is>
          <t/>
        </is>
      </c>
      <c r="CU111" t="inlineStr">
        <is>
          <t>"en enhet som för andras räkning förvaltar och håller värdepapper och andra finansiella tillgångar i säkert förvar"</t>
        </is>
      </c>
    </row>
    <row r="112">
      <c r="A112" s="1" t="str">
        <f>HYPERLINK("https://iate.europa.eu/entry/result/763580/all", "763580")</f>
        <v>763580</v>
      </c>
      <c r="B112" t="inlineStr">
        <is>
          <t>FINANCE</t>
        </is>
      </c>
      <c r="C112" t="inlineStr">
        <is>
          <t>FINANCE|financial institutions and credit;FINANCE|monetary relations;FINANCE|monetary economics;FINANCE</t>
        </is>
      </c>
      <c r="D112" t="inlineStr">
        <is>
          <t/>
        </is>
      </c>
      <c r="E112" t="inlineStr">
        <is>
          <t/>
        </is>
      </c>
      <c r="F112" t="inlineStr">
        <is>
          <t/>
        </is>
      </c>
      <c r="G112" t="inlineStr">
        <is>
          <t/>
        </is>
      </c>
      <c r="H112" t="inlineStr">
        <is>
          <t/>
        </is>
      </c>
      <c r="I112" t="inlineStr">
        <is>
          <t/>
        </is>
      </c>
      <c r="J112" t="inlineStr">
        <is>
          <t>udestående beløb|udestående</t>
        </is>
      </c>
      <c r="K112" t="inlineStr">
        <is>
          <t>3|3</t>
        </is>
      </c>
      <c r="L112" t="inlineStr">
        <is>
          <t>|</t>
        </is>
      </c>
      <c r="M112" t="inlineStr">
        <is>
          <t/>
        </is>
      </c>
      <c r="N112" t="inlineStr">
        <is>
          <t/>
        </is>
      </c>
      <c r="O112" t="inlineStr">
        <is>
          <t/>
        </is>
      </c>
      <c r="P112" t="inlineStr">
        <is>
          <t>ανεξόφλητα ποσά</t>
        </is>
      </c>
      <c r="Q112" t="inlineStr">
        <is>
          <t>3</t>
        </is>
      </c>
      <c r="R112" t="inlineStr">
        <is>
          <t/>
        </is>
      </c>
      <c r="S112" t="inlineStr">
        <is>
          <t>outstanding amount|outstanding balance</t>
        </is>
      </c>
      <c r="T112" t="inlineStr">
        <is>
          <t>2|3</t>
        </is>
      </c>
      <c r="U112" t="inlineStr">
        <is>
          <t>|</t>
        </is>
      </c>
      <c r="V112" t="inlineStr">
        <is>
          <t>suma pendiente</t>
        </is>
      </c>
      <c r="W112" t="inlineStr">
        <is>
          <t>3</t>
        </is>
      </c>
      <c r="X112" t="inlineStr">
        <is>
          <t/>
        </is>
      </c>
      <c r="Y112" t="inlineStr">
        <is>
          <t/>
        </is>
      </c>
      <c r="Z112" t="inlineStr">
        <is>
          <t/>
        </is>
      </c>
      <c r="AA112" t="inlineStr">
        <is>
          <t/>
        </is>
      </c>
      <c r="AB112" t="inlineStr">
        <is>
          <t>liikkeessä oleva määrä|jäljellä oleva määrä|maksamaton määrä|jäännös</t>
        </is>
      </c>
      <c r="AC112" t="inlineStr">
        <is>
          <t>3|3|3|2</t>
        </is>
      </c>
      <c r="AD112" t="inlineStr">
        <is>
          <t>|||</t>
        </is>
      </c>
      <c r="AE112" t="inlineStr">
        <is>
          <t>solde|encours</t>
        </is>
      </c>
      <c r="AF112" t="inlineStr">
        <is>
          <t>2|3</t>
        </is>
      </c>
      <c r="AG112" t="inlineStr">
        <is>
          <t>|</t>
        </is>
      </c>
      <c r="AH112" t="inlineStr">
        <is>
          <t>méid amuigh|suim gan íoc</t>
        </is>
      </c>
      <c r="AI112" t="inlineStr">
        <is>
          <t>3|3</t>
        </is>
      </c>
      <c r="AJ112" t="inlineStr">
        <is>
          <t>|</t>
        </is>
      </c>
      <c r="AK112" t="inlineStr">
        <is>
          <t/>
        </is>
      </c>
      <c r="AL112" t="inlineStr">
        <is>
          <t/>
        </is>
      </c>
      <c r="AM112" t="inlineStr">
        <is>
          <t/>
        </is>
      </c>
      <c r="AN112" t="inlineStr">
        <is>
          <t/>
        </is>
      </c>
      <c r="AO112" t="inlineStr">
        <is>
          <t/>
        </is>
      </c>
      <c r="AP112" t="inlineStr">
        <is>
          <t/>
        </is>
      </c>
      <c r="AQ112" t="inlineStr">
        <is>
          <t/>
        </is>
      </c>
      <c r="AR112" t="inlineStr">
        <is>
          <t/>
        </is>
      </c>
      <c r="AS112" t="inlineStr">
        <is>
          <t/>
        </is>
      </c>
      <c r="AT112" t="inlineStr">
        <is>
          <t/>
        </is>
      </c>
      <c r="AU112" t="inlineStr">
        <is>
          <t/>
        </is>
      </c>
      <c r="AV112" t="inlineStr">
        <is>
          <t/>
        </is>
      </c>
      <c r="AW112" t="inlineStr">
        <is>
          <t/>
        </is>
      </c>
      <c r="AX112" t="inlineStr">
        <is>
          <t/>
        </is>
      </c>
      <c r="AY112" t="inlineStr">
        <is>
          <t/>
        </is>
      </c>
      <c r="AZ112" t="inlineStr">
        <is>
          <t>ammont pendenti</t>
        </is>
      </c>
      <c r="BA112" t="inlineStr">
        <is>
          <t>3</t>
        </is>
      </c>
      <c r="BB112" t="inlineStr">
        <is>
          <t/>
        </is>
      </c>
      <c r="BC112" t="inlineStr">
        <is>
          <t/>
        </is>
      </c>
      <c r="BD112" t="inlineStr">
        <is>
          <t/>
        </is>
      </c>
      <c r="BE112" t="inlineStr">
        <is>
          <t/>
        </is>
      </c>
      <c r="BF112" t="inlineStr">
        <is>
          <t>pozostająca kwota należna|pozostająca kwota należności|kwota należności</t>
        </is>
      </c>
      <c r="BG112" t="inlineStr">
        <is>
          <t>4|4|3</t>
        </is>
      </c>
      <c r="BH112" t="inlineStr">
        <is>
          <t>||</t>
        </is>
      </c>
      <c r="BI112" t="inlineStr">
        <is>
          <t>montante em dívida|montante pendente</t>
        </is>
      </c>
      <c r="BJ112" t="inlineStr">
        <is>
          <t>3|3</t>
        </is>
      </c>
      <c r="BK112" t="inlineStr">
        <is>
          <t>|</t>
        </is>
      </c>
      <c r="BL112" t="inlineStr">
        <is>
          <t/>
        </is>
      </c>
      <c r="BM112" t="inlineStr">
        <is>
          <t/>
        </is>
      </c>
      <c r="BN112" t="inlineStr">
        <is>
          <t/>
        </is>
      </c>
      <c r="BO112" t="inlineStr">
        <is>
          <t/>
        </is>
      </c>
      <c r="BP112" t="inlineStr">
        <is>
          <t/>
        </is>
      </c>
      <c r="BQ112" t="inlineStr">
        <is>
          <t/>
        </is>
      </c>
      <c r="BR112" t="inlineStr">
        <is>
          <t>neporavnan znesek</t>
        </is>
      </c>
      <c r="BS112" t="inlineStr">
        <is>
          <t>3</t>
        </is>
      </c>
      <c r="BT112" t="inlineStr">
        <is>
          <t/>
        </is>
      </c>
      <c r="BU112" t="inlineStr">
        <is>
          <t/>
        </is>
      </c>
      <c r="BV112" t="inlineStr">
        <is>
          <t/>
        </is>
      </c>
      <c r="BW112" t="inlineStr">
        <is>
          <t/>
        </is>
      </c>
      <c r="BX112" t="inlineStr">
        <is>
          <t/>
        </is>
      </c>
      <c r="BY112" t="inlineStr">
        <is>
          <t/>
        </is>
      </c>
      <c r="BZ112" t="inlineStr">
        <is>
          <t>beløb, som ikke er betalt eller afviklet (om gæld)</t>
        </is>
      </c>
      <c r="CA112" t="inlineStr">
        <is>
          <t/>
        </is>
      </c>
      <c r="CB112" t="inlineStr">
        <is>
          <t/>
        </is>
      </c>
      <c r="CC112" t="inlineStr">
        <is>
          <t/>
        </is>
      </c>
      <c r="CD112" t="inlineStr">
        <is>
          <t/>
        </is>
      </c>
      <c r="CE112" t="inlineStr">
        <is>
          <t/>
        </is>
      </c>
      <c r="CF112" t="inlineStr">
        <is>
          <t/>
        </is>
      </c>
      <c r="CG112" t="inlineStr">
        <is>
          <t/>
        </is>
      </c>
      <c r="CH112" t="inlineStr">
        <is>
          <t/>
        </is>
      </c>
      <c r="CI112" t="inlineStr">
        <is>
          <t/>
        </is>
      </c>
      <c r="CJ112" t="inlineStr">
        <is>
          <t/>
        </is>
      </c>
      <c r="CK112" t="inlineStr">
        <is>
          <t/>
        </is>
      </c>
      <c r="CL112" t="inlineStr">
        <is>
          <t/>
        </is>
      </c>
      <c r="CM112" t="inlineStr">
        <is>
          <t/>
        </is>
      </c>
      <c r="CN112" t="inlineStr">
        <is>
          <t/>
        </is>
      </c>
      <c r="CO112" t="inlineStr">
        <is>
          <t/>
        </is>
      </c>
      <c r="CP112" t="inlineStr">
        <is>
          <t/>
        </is>
      </c>
      <c r="CQ112" t="inlineStr">
        <is>
          <t/>
        </is>
      </c>
      <c r="CR112" t="inlineStr">
        <is>
          <t/>
        </is>
      </c>
      <c r="CS112" t="inlineStr">
        <is>
          <t/>
        </is>
      </c>
      <c r="CT112" t="inlineStr">
        <is>
          <t/>
        </is>
      </c>
      <c r="CU112" t="inlineStr">
        <is>
          <t/>
        </is>
      </c>
    </row>
    <row r="113">
      <c r="A113" s="1" t="str">
        <f>HYPERLINK("https://iate.europa.eu/entry/result/1465099/all", "1465099")</f>
        <v>1465099</v>
      </c>
      <c r="B113" t="inlineStr">
        <is>
          <t>FINANCE;BUSINESS AND COMPETITION</t>
        </is>
      </c>
      <c r="C113" t="inlineStr">
        <is>
          <t>FINANCE;BUSINESS AND COMPETITION|accounting</t>
        </is>
      </c>
      <c r="D113" t="inlineStr">
        <is>
          <t/>
        </is>
      </c>
      <c r="E113" t="inlineStr">
        <is>
          <t/>
        </is>
      </c>
      <c r="F113" t="inlineStr">
        <is>
          <t/>
        </is>
      </c>
      <c r="G113" t="inlineStr">
        <is>
          <t/>
        </is>
      </c>
      <c r="H113" t="inlineStr">
        <is>
          <t/>
        </is>
      </c>
      <c r="I113" t="inlineStr">
        <is>
          <t/>
        </is>
      </c>
      <c r="J113" t="inlineStr">
        <is>
          <t>driftsoverskud|overskud på driften|driftsresultat|driftsindtægt|driftsudbytte</t>
        </is>
      </c>
      <c r="K113" t="inlineStr">
        <is>
          <t>3|3|3|3|3</t>
        </is>
      </c>
      <c r="L113" t="inlineStr">
        <is>
          <t>||||</t>
        </is>
      </c>
      <c r="M113" t="inlineStr">
        <is>
          <t>Betriebsertrag|Betriebsgewinn|Wirtschaftsgewinn|Betriebsergebnis</t>
        </is>
      </c>
      <c r="N113" t="inlineStr">
        <is>
          <t>3|3|3|3</t>
        </is>
      </c>
      <c r="O113" t="inlineStr">
        <is>
          <t>|||</t>
        </is>
      </c>
      <c r="P113" t="inlineStr">
        <is>
          <t>κέρδος εκμεταλλεύσεως|οργανικό κέρδος|κέρδος επιχειρήσεως|αποτελέσματα χρήσης|αποτέλεσμα εκμετάλλευσης</t>
        </is>
      </c>
      <c r="Q113" t="inlineStr">
        <is>
          <t>3|3|3|3|3</t>
        </is>
      </c>
      <c r="R113" t="inlineStr">
        <is>
          <t>||||</t>
        </is>
      </c>
      <c r="S113" t="inlineStr">
        <is>
          <t>operating income|trading results|trading profit|trading income|operating profit|operating return|operating result</t>
        </is>
      </c>
      <c r="T113" t="inlineStr">
        <is>
          <t>3|3|3|3|3|3|3</t>
        </is>
      </c>
      <c r="U113" t="inlineStr">
        <is>
          <t>||||||</t>
        </is>
      </c>
      <c r="V113" t="inlineStr">
        <is>
          <t>beneficio de explotación|resultado operacional|resultado de explotación</t>
        </is>
      </c>
      <c r="W113" t="inlineStr">
        <is>
          <t>3|3|3</t>
        </is>
      </c>
      <c r="X113" t="inlineStr">
        <is>
          <t>||</t>
        </is>
      </c>
      <c r="Y113" t="inlineStr">
        <is>
          <t/>
        </is>
      </c>
      <c r="Z113" t="inlineStr">
        <is>
          <t/>
        </is>
      </c>
      <c r="AA113" t="inlineStr">
        <is>
          <t/>
        </is>
      </c>
      <c r="AB113" t="inlineStr">
        <is>
          <t>liikevoitto</t>
        </is>
      </c>
      <c r="AC113" t="inlineStr">
        <is>
          <t>3</t>
        </is>
      </c>
      <c r="AD113" t="inlineStr">
        <is>
          <t/>
        </is>
      </c>
      <c r="AE113" t="inlineStr">
        <is>
          <t>résultat d'exploitation|résultat opérationnel|bénéfice d'exploitation</t>
        </is>
      </c>
      <c r="AF113" t="inlineStr">
        <is>
          <t>3|3|3</t>
        </is>
      </c>
      <c r="AG113" t="inlineStr">
        <is>
          <t>||</t>
        </is>
      </c>
      <c r="AH113" t="inlineStr">
        <is>
          <t>brabús oibriúcháin|ioncam oibriúcháin</t>
        </is>
      </c>
      <c r="AI113" t="inlineStr">
        <is>
          <t>3|3</t>
        </is>
      </c>
      <c r="AJ113" t="inlineStr">
        <is>
          <t>|</t>
        </is>
      </c>
      <c r="AK113" t="inlineStr">
        <is>
          <t/>
        </is>
      </c>
      <c r="AL113" t="inlineStr">
        <is>
          <t/>
        </is>
      </c>
      <c r="AM113" t="inlineStr">
        <is>
          <t/>
        </is>
      </c>
      <c r="AN113" t="inlineStr">
        <is>
          <t/>
        </is>
      </c>
      <c r="AO113" t="inlineStr">
        <is>
          <t/>
        </is>
      </c>
      <c r="AP113" t="inlineStr">
        <is>
          <t/>
        </is>
      </c>
      <c r="AQ113" t="inlineStr">
        <is>
          <t>profitti di sfruttamento|risultato di gestione|profitti di coltivazione|utile di gestione|utile di esercizio</t>
        </is>
      </c>
      <c r="AR113" t="inlineStr">
        <is>
          <t>3|3|3|3|3</t>
        </is>
      </c>
      <c r="AS113" t="inlineStr">
        <is>
          <t>||||</t>
        </is>
      </c>
      <c r="AT113" t="inlineStr">
        <is>
          <t>veiklos pajamos</t>
        </is>
      </c>
      <c r="AU113" t="inlineStr">
        <is>
          <t>3</t>
        </is>
      </c>
      <c r="AV113" t="inlineStr">
        <is>
          <t/>
        </is>
      </c>
      <c r="AW113" t="inlineStr">
        <is>
          <t/>
        </is>
      </c>
      <c r="AX113" t="inlineStr">
        <is>
          <t/>
        </is>
      </c>
      <c r="AY113" t="inlineStr">
        <is>
          <t/>
        </is>
      </c>
      <c r="AZ113" t="inlineStr">
        <is>
          <t>redditu operatorju|introjtu operatorju</t>
        </is>
      </c>
      <c r="BA113" t="inlineStr">
        <is>
          <t>3|3</t>
        </is>
      </c>
      <c r="BB113" t="inlineStr">
        <is>
          <t>|preferred</t>
        </is>
      </c>
      <c r="BC113" t="inlineStr">
        <is>
          <t>exploitatiewinst|bedrijfsresultaat</t>
        </is>
      </c>
      <c r="BD113" t="inlineStr">
        <is>
          <t>3|3</t>
        </is>
      </c>
      <c r="BE113" t="inlineStr">
        <is>
          <t>|</t>
        </is>
      </c>
      <c r="BF113" t="inlineStr">
        <is>
          <t>dochód z działalności operacyjnej|przychód operacyjny|zysk z działalności operacyjnej</t>
        </is>
      </c>
      <c r="BG113" t="inlineStr">
        <is>
          <t>3|3|3</t>
        </is>
      </c>
      <c r="BH113" t="inlineStr">
        <is>
          <t>||</t>
        </is>
      </c>
      <c r="BI113" t="inlineStr">
        <is>
          <t>resultado corrente|resultado de exploração|proveitos de exploração|lucros de exploração</t>
        </is>
      </c>
      <c r="BJ113" t="inlineStr">
        <is>
          <t>3|3|3|3</t>
        </is>
      </c>
      <c r="BK113" t="inlineStr">
        <is>
          <t>|||</t>
        </is>
      </c>
      <c r="BL113" t="inlineStr">
        <is>
          <t>profit din exploatare</t>
        </is>
      </c>
      <c r="BM113" t="inlineStr">
        <is>
          <t>3</t>
        </is>
      </c>
      <c r="BN113" t="inlineStr">
        <is>
          <t/>
        </is>
      </c>
      <c r="BO113" t="inlineStr">
        <is>
          <t/>
        </is>
      </c>
      <c r="BP113" t="inlineStr">
        <is>
          <t/>
        </is>
      </c>
      <c r="BQ113" t="inlineStr">
        <is>
          <t/>
        </is>
      </c>
      <c r="BR113" t="inlineStr">
        <is>
          <t>poslovni dobiček|poslovni izid iz rednega poslovanja|poslovni prihodki</t>
        </is>
      </c>
      <c r="BS113" t="inlineStr">
        <is>
          <t>2|2|3</t>
        </is>
      </c>
      <c r="BT113" t="inlineStr">
        <is>
          <t>||</t>
        </is>
      </c>
      <c r="BU113" t="inlineStr">
        <is>
          <t>rörelseresultat</t>
        </is>
      </c>
      <c r="BV113" t="inlineStr">
        <is>
          <t>3</t>
        </is>
      </c>
      <c r="BW113" t="inlineStr">
        <is>
          <t/>
        </is>
      </c>
      <c r="BX113" t="inlineStr">
        <is>
          <t/>
        </is>
      </c>
      <c r="BY113" t="inlineStr">
        <is>
          <t/>
        </is>
      </c>
      <c r="BZ113" t="inlineStr">
        <is>
          <t>resultat af et foretagendes rutinemæssige aktivitet</t>
        </is>
      </c>
      <c r="CA113" t="inlineStr">
        <is>
          <t>Ergebnis aus der spezifischen Tätigkeit eines Unternehmens</t>
        </is>
      </c>
      <c r="CB113" t="inlineStr">
        <is>
          <t/>
        </is>
      </c>
      <c r="CC113" t="inlineStr">
        <is>
          <t>the result of the routine activities of a business</t>
        </is>
      </c>
      <c r="CD113" t="inlineStr">
        <is>
          <t>el que proviene de la actividad específica de la empresa</t>
        </is>
      </c>
      <c r="CE113" t="inlineStr">
        <is>
          <t/>
        </is>
      </c>
      <c r="CF113" t="inlineStr">
        <is>
          <t/>
        </is>
      </c>
      <c r="CG113" t="inlineStr">
        <is>
          <t>montant du profit réalisé par une entreprise au cours d'un exercice comptable et attribué uniquement à des opérations courantes et habituelles de l'entreprise</t>
        </is>
      </c>
      <c r="CH113" t="inlineStr">
        <is>
          <t/>
        </is>
      </c>
      <c r="CI113" t="inlineStr">
        <is>
          <t/>
        </is>
      </c>
      <c r="CJ113" t="inlineStr">
        <is>
          <t/>
        </is>
      </c>
      <c r="CK113" t="inlineStr">
        <is>
          <t>risultato della attività tipica di un'impresa</t>
        </is>
      </c>
      <c r="CL113" t="inlineStr">
        <is>
          <t/>
        </is>
      </c>
      <c r="CM113" t="inlineStr">
        <is>
          <t/>
        </is>
      </c>
      <c r="CN113" t="inlineStr">
        <is>
          <t>il-profitt realizzat mill-operazzjonijiet wara li mid-dħul operatorju (operating revenue) jitnaqqsu l-ispejjeż operatorji (bħall kost tal-oġġetti mibjugħa jew il-pagi) u d-deprezzament</t>
        </is>
      </c>
      <c r="CO113" t="inlineStr">
        <is>
          <t>resultaat van de eigenlijke bedrijfsuitoefening</t>
        </is>
      </c>
      <c r="CP113" t="inlineStr">
        <is>
          <t/>
        </is>
      </c>
      <c r="CQ113" t="inlineStr">
        <is>
          <t>Resultado da atividade específica da empresa.</t>
        </is>
      </c>
      <c r="CR113" t="inlineStr">
        <is>
          <t>diferența dintre veniturile și cheltuielile din exploatare</t>
        </is>
      </c>
      <c r="CS113" t="inlineStr">
        <is>
          <t/>
        </is>
      </c>
      <c r="CT113" t="inlineStr">
        <is>
          <t/>
        </is>
      </c>
      <c r="CU113" t="inlineStr">
        <is>
          <t>den del av ett företags resultat som hänför sig till intäkter och kostnader för företagets huvudsakliga verksamhet som den framgår av bolagsordningen eller motsvarande</t>
        </is>
      </c>
    </row>
    <row r="114">
      <c r="A114" s="1" t="str">
        <f>HYPERLINK("https://iate.europa.eu/entry/result/933020/all", "933020")</f>
        <v>933020</v>
      </c>
      <c r="B114" t="inlineStr">
        <is>
          <t>FINANCE</t>
        </is>
      </c>
      <c r="C114" t="inlineStr">
        <is>
          <t>FINANCE|free movement of capital|financial market</t>
        </is>
      </c>
      <c r="D114" t="inlineStr">
        <is>
          <t/>
        </is>
      </c>
      <c r="E114" t="inlineStr">
        <is>
          <t/>
        </is>
      </c>
      <c r="F114" t="inlineStr">
        <is>
          <t/>
        </is>
      </c>
      <c r="G114" t="inlineStr">
        <is>
          <t/>
        </is>
      </c>
      <c r="H114" t="inlineStr">
        <is>
          <t/>
        </is>
      </c>
      <c r="I114" t="inlineStr">
        <is>
          <t/>
        </is>
      </c>
      <c r="J114" t="inlineStr">
        <is>
          <t>handle for egen regning</t>
        </is>
      </c>
      <c r="K114" t="inlineStr">
        <is>
          <t>3</t>
        </is>
      </c>
      <c r="L114" t="inlineStr">
        <is>
          <t/>
        </is>
      </c>
      <c r="M114" t="inlineStr">
        <is>
          <t>Handel für eigene Rechnung</t>
        </is>
      </c>
      <c r="N114" t="inlineStr">
        <is>
          <t>3</t>
        </is>
      </c>
      <c r="O114" t="inlineStr">
        <is>
          <t/>
        </is>
      </c>
      <c r="P114" t="inlineStr">
        <is>
          <t/>
        </is>
      </c>
      <c r="Q114" t="inlineStr">
        <is>
          <t/>
        </is>
      </c>
      <c r="R114" t="inlineStr">
        <is>
          <t/>
        </is>
      </c>
      <c r="S114" t="inlineStr">
        <is>
          <t>dealing on own account</t>
        </is>
      </c>
      <c r="T114" t="inlineStr">
        <is>
          <t>3</t>
        </is>
      </c>
      <c r="U114" t="inlineStr">
        <is>
          <t/>
        </is>
      </c>
      <c r="V114" t="inlineStr">
        <is>
          <t>negociación por cuenta propia</t>
        </is>
      </c>
      <c r="W114" t="inlineStr">
        <is>
          <t>3</t>
        </is>
      </c>
      <c r="X114" t="inlineStr">
        <is>
          <t/>
        </is>
      </c>
      <c r="Y114" t="inlineStr">
        <is>
          <t>kauplemine oma arvel</t>
        </is>
      </c>
      <c r="Z114" t="inlineStr">
        <is>
          <t>3</t>
        </is>
      </c>
      <c r="AA114" t="inlineStr">
        <is>
          <t/>
        </is>
      </c>
      <c r="AB114" t="inlineStr">
        <is>
          <t>kaupankäynti omaan lukuun</t>
        </is>
      </c>
      <c r="AC114" t="inlineStr">
        <is>
          <t>3</t>
        </is>
      </c>
      <c r="AD114" t="inlineStr">
        <is>
          <t/>
        </is>
      </c>
      <c r="AE114" t="inlineStr">
        <is>
          <t>négociation pour compte propre</t>
        </is>
      </c>
      <c r="AF114" t="inlineStr">
        <is>
          <t>3</t>
        </is>
      </c>
      <c r="AG114" t="inlineStr">
        <is>
          <t/>
        </is>
      </c>
      <c r="AH114" t="inlineStr">
        <is>
          <t>déileáil ar a chuntas féin</t>
        </is>
      </c>
      <c r="AI114" t="inlineStr">
        <is>
          <t>3</t>
        </is>
      </c>
      <c r="AJ114" t="inlineStr">
        <is>
          <t/>
        </is>
      </c>
      <c r="AK114" t="inlineStr">
        <is>
          <t>trgovanje za vlastiti račun</t>
        </is>
      </c>
      <c r="AL114" t="inlineStr">
        <is>
          <t>3</t>
        </is>
      </c>
      <c r="AM114" t="inlineStr">
        <is>
          <t/>
        </is>
      </c>
      <c r="AN114" t="inlineStr">
        <is>
          <t>saját számlás kereskedés</t>
        </is>
      </c>
      <c r="AO114" t="inlineStr">
        <is>
          <t>4</t>
        </is>
      </c>
      <c r="AP114" t="inlineStr">
        <is>
          <t/>
        </is>
      </c>
      <c r="AQ114" t="inlineStr">
        <is>
          <t/>
        </is>
      </c>
      <c r="AR114" t="inlineStr">
        <is>
          <t/>
        </is>
      </c>
      <c r="AS114" t="inlineStr">
        <is>
          <t/>
        </is>
      </c>
      <c r="AT114" t="inlineStr">
        <is>
          <t>sandorių vykdymas savo sąskaita|prekyba savo sąskaita</t>
        </is>
      </c>
      <c r="AU114" t="inlineStr">
        <is>
          <t>3|3</t>
        </is>
      </c>
      <c r="AV114" t="inlineStr">
        <is>
          <t>|</t>
        </is>
      </c>
      <c r="AW114" t="inlineStr">
        <is>
          <t>darījumu veikšana savā vārdā</t>
        </is>
      </c>
      <c r="AX114" t="inlineStr">
        <is>
          <t>3</t>
        </is>
      </c>
      <c r="AY114" t="inlineStr">
        <is>
          <t/>
        </is>
      </c>
      <c r="AZ114" t="inlineStr">
        <is>
          <t>jinnegozjaw f'isimhom stess|negozjar akkont proprju</t>
        </is>
      </c>
      <c r="BA114" t="inlineStr">
        <is>
          <t>0|3</t>
        </is>
      </c>
      <c r="BB114" t="inlineStr">
        <is>
          <t>|</t>
        </is>
      </c>
      <c r="BC114" t="inlineStr">
        <is>
          <t/>
        </is>
      </c>
      <c r="BD114" t="inlineStr">
        <is>
          <t/>
        </is>
      </c>
      <c r="BE114" t="inlineStr">
        <is>
          <t/>
        </is>
      </c>
      <c r="BF114" t="inlineStr">
        <is>
          <t>zawieranie transakcji na własny rachunek</t>
        </is>
      </c>
      <c r="BG114" t="inlineStr">
        <is>
          <t>3</t>
        </is>
      </c>
      <c r="BH114" t="inlineStr">
        <is>
          <t/>
        </is>
      </c>
      <c r="BI114" t="inlineStr">
        <is>
          <t>negociação por conta própria</t>
        </is>
      </c>
      <c r="BJ114" t="inlineStr">
        <is>
          <t>3</t>
        </is>
      </c>
      <c r="BK114" t="inlineStr">
        <is>
          <t/>
        </is>
      </c>
      <c r="BL114" t="inlineStr">
        <is>
          <t>tranzacționare în cont propriu</t>
        </is>
      </c>
      <c r="BM114" t="inlineStr">
        <is>
          <t>3</t>
        </is>
      </c>
      <c r="BN114" t="inlineStr">
        <is>
          <t/>
        </is>
      </c>
      <c r="BO114" t="inlineStr">
        <is>
          <t>obchodovanie na vlastný účet</t>
        </is>
      </c>
      <c r="BP114" t="inlineStr">
        <is>
          <t>3</t>
        </is>
      </c>
      <c r="BQ114" t="inlineStr">
        <is>
          <t/>
        </is>
      </c>
      <c r="BR114" t="inlineStr">
        <is>
          <t>poslovanje za svoj račun</t>
        </is>
      </c>
      <c r="BS114" t="inlineStr">
        <is>
          <t>3</t>
        </is>
      </c>
      <c r="BT114" t="inlineStr">
        <is>
          <t/>
        </is>
      </c>
      <c r="BU114" t="inlineStr">
        <is>
          <t>handel för egen räkning</t>
        </is>
      </c>
      <c r="BV114" t="inlineStr">
        <is>
          <t>3</t>
        </is>
      </c>
      <c r="BW114" t="inlineStr">
        <is>
          <t/>
        </is>
      </c>
      <c r="BX114" t="inlineStr">
        <is>
          <t/>
        </is>
      </c>
      <c r="BY114" t="inlineStr">
        <is>
          <t/>
        </is>
      </c>
      <c r="BZ114" t="inlineStr">
        <is>
          <t/>
        </is>
      </c>
      <c r="CA114" t="inlineStr">
        <is>
          <t>Handel unter Einsatz des eigenen Kapitals, der zum Abschluss von Geschäften mit einem oder mehreren Finanzinstrumenten führt</t>
        </is>
      </c>
      <c r="CB114" t="inlineStr">
        <is>
          <t/>
        </is>
      </c>
      <c r="CC114" t="inlineStr">
        <is>
          <t>trading against &lt;a href="http://iate.europa.eu/entry/result/3591063/en" target="_blank"&gt;proprietary capital&lt;/a&gt; resulting in the conclusion of transactions in one or more financial instruments</t>
        </is>
      </c>
      <c r="CD114" t="inlineStr">
        <is>
          <t>Negociación con capital propio que da lugar a la conclusión de operaciones sobre uno o más instrumentos financieros.</t>
        </is>
      </c>
      <c r="CE114" t="inlineStr">
        <is>
          <t/>
        </is>
      </c>
      <c r="CF114" t="inlineStr">
        <is>
          <t>"omaa pääomaa vastaan tapahtuva kaupankäynti, jonka tuloksena on yhtä tai useampaa rahoitusvälinettä koskevien kauppojen päättäminen"</t>
        </is>
      </c>
      <c r="CG114" t="inlineStr">
        <is>
          <t>"le fait de négocier en engageant ses propres capitaux un ou plusieurs instruments financiers en vue de conclure des transactions"</t>
        </is>
      </c>
      <c r="CH114" t="inlineStr">
        <is>
          <t/>
        </is>
      </c>
      <c r="CI114" t="inlineStr">
        <is>
          <t>trgovanje korištenjem vlastitog kapitala s ciljem zaključenja transakcije za vlastiti račun, s jednim ili više financijskih instrumenata</t>
        </is>
      </c>
      <c r="CJ114" t="inlineStr">
        <is>
          <t>Pénzügyi eszköz saját eszköz terhére történő adásvétele, cseréje.</t>
        </is>
      </c>
      <c r="CK114" t="inlineStr">
        <is>
          <t/>
        </is>
      </c>
      <c r="CL114" t="inlineStr">
        <is>
          <t>prekyba už nuosavas lėšas, sudarant sandorius dėl vienos ar daugiau finansinių priemonių</t>
        </is>
      </c>
      <c r="CM114" t="inlineStr">
        <is>
          <t>tirdzniecība, izmantojot pašu kapitālu, kuras rezultātā ir veikti darījumi ar vienu vai vairākiem finanšu instrumentiem</t>
        </is>
      </c>
      <c r="CN114" t="inlineStr">
        <is>
          <t>negozjar permezz tal-&lt;a href="https://iate.europa.eu/entry/slideshow/1628851464501/3591063/mt" target="_blank"&gt;kapital proprjetarju&lt;/a&gt; li jirriżulta fil-konklużjoni tat-tranżazzjonijiet fi strument finanzjarju wieħed jew iżjed</t>
        </is>
      </c>
      <c r="CO114" t="inlineStr">
        <is>
          <t/>
        </is>
      </c>
      <c r="CP114" t="inlineStr">
        <is>
          <t>zawieranie transakcji z użyciem kapitałów własnych, skutkujące zawarciem transakcji dotyczącej jednego lub większej liczby instrumentów finansowych</t>
        </is>
      </c>
      <c r="CQ114" t="inlineStr">
        <is>
          <t>Negociação com base no seu próprio capital, com vista à conclusão de transacções em um ou mais instrumentos financeiros.</t>
        </is>
      </c>
      <c r="CR114" t="inlineStr">
        <is>
          <t/>
        </is>
      </c>
      <c r="CS114" t="inlineStr">
        <is>
          <t>obchodovanie voči vlastnému kapitálu, ktorého výsledkom je uzavretie transakcií s jedným alebo viacerými finančnými nástrojmi</t>
        </is>
      </c>
      <c r="CT114" t="inlineStr">
        <is>
          <t>trgovanje v breme lastnega kapitala, katerega rezultat je sklenitev poslov z enim ali več finančnimi instrumenti</t>
        </is>
      </c>
      <c r="CU114" t="inlineStr">
        <is>
          <t>Handel med utnyttjande av eget kapital som utmynnar i att transaktioner med ett eller flera finansiella instrument ingås.</t>
        </is>
      </c>
    </row>
    <row r="115">
      <c r="A115" s="1" t="str">
        <f>HYPERLINK("https://iate.europa.eu/entry/result/824046/all", "824046")</f>
        <v>824046</v>
      </c>
      <c r="B115" t="inlineStr">
        <is>
          <t>FINANCE</t>
        </is>
      </c>
      <c r="C115" t="inlineStr">
        <is>
          <t>FINANCE|financial institutions and credit;FINANCE|free movement of capital|financial market</t>
        </is>
      </c>
      <c r="D115" t="inlineStr">
        <is>
          <t>кредитен риск от контрагента|риск от неизпълнение</t>
        </is>
      </c>
      <c r="E115" t="inlineStr">
        <is>
          <t>3|3</t>
        </is>
      </c>
      <c r="F115" t="inlineStr">
        <is>
          <t>|</t>
        </is>
      </c>
      <c r="G115" t="inlineStr">
        <is>
          <t>riziko selhání|úvěrové riziko</t>
        </is>
      </c>
      <c r="H115" t="inlineStr">
        <is>
          <t>3|3</t>
        </is>
      </c>
      <c r="I115" t="inlineStr">
        <is>
          <t>|</t>
        </is>
      </c>
      <c r="J115" t="inlineStr">
        <is>
          <t>kreditrisiko|risiko for misligholdelse|misligholdelsesrisiko</t>
        </is>
      </c>
      <c r="K115" t="inlineStr">
        <is>
          <t>4|4|4</t>
        </is>
      </c>
      <c r="L115" t="inlineStr">
        <is>
          <t>||</t>
        </is>
      </c>
      <c r="M115" t="inlineStr">
        <is>
          <t>Kreditausfallrisiko|Kreditrisiko|Ausfallrisiko</t>
        </is>
      </c>
      <c r="N115" t="inlineStr">
        <is>
          <t>3|3|3</t>
        </is>
      </c>
      <c r="O115" t="inlineStr">
        <is>
          <t>||</t>
        </is>
      </c>
      <c r="P115" t="inlineStr">
        <is>
          <t>κίνδυνος αθέτησης|πιστωτικός κίνδυνος</t>
        </is>
      </c>
      <c r="Q115" t="inlineStr">
        <is>
          <t>3|3</t>
        </is>
      </c>
      <c r="R115" t="inlineStr">
        <is>
          <t>|</t>
        </is>
      </c>
      <c r="S115" t="inlineStr">
        <is>
          <t>credit risk|loan risk|default risk</t>
        </is>
      </c>
      <c r="T115" t="inlineStr">
        <is>
          <t>3|3|3</t>
        </is>
      </c>
      <c r="U115" t="inlineStr">
        <is>
          <t>||</t>
        </is>
      </c>
      <c r="V115" t="inlineStr">
        <is>
          <t>exposición crediticia|riesgo de impago|riesgo de crédito</t>
        </is>
      </c>
      <c r="W115" t="inlineStr">
        <is>
          <t>3|3|4</t>
        </is>
      </c>
      <c r="X115" t="inlineStr">
        <is>
          <t>||</t>
        </is>
      </c>
      <c r="Y115" t="inlineStr">
        <is>
          <t>makseviivituse risk|makseviivituse risk|krediidirisk|kohustuste täitmata jätmise risk</t>
        </is>
      </c>
      <c r="Z115" t="inlineStr">
        <is>
          <t>3|3|3|3</t>
        </is>
      </c>
      <c r="AA115" t="inlineStr">
        <is>
          <t>|||</t>
        </is>
      </c>
      <c r="AB115" t="inlineStr">
        <is>
          <t>luottoriski</t>
        </is>
      </c>
      <c r="AC115" t="inlineStr">
        <is>
          <t>3</t>
        </is>
      </c>
      <c r="AD115" t="inlineStr">
        <is>
          <t/>
        </is>
      </c>
      <c r="AE115" t="inlineStr">
        <is>
          <t>risque de crédit|risque de défaut</t>
        </is>
      </c>
      <c r="AF115" t="inlineStr">
        <is>
          <t>4|3</t>
        </is>
      </c>
      <c r="AG115" t="inlineStr">
        <is>
          <t>|</t>
        </is>
      </c>
      <c r="AH115" t="inlineStr">
        <is>
          <t>riosca mainneachtana|riosca creidmheasa</t>
        </is>
      </c>
      <c r="AI115" t="inlineStr">
        <is>
          <t>3|3</t>
        </is>
      </c>
      <c r="AJ115" t="inlineStr">
        <is>
          <t>preferred|</t>
        </is>
      </c>
      <c r="AK115" t="inlineStr">
        <is>
          <t/>
        </is>
      </c>
      <c r="AL115" t="inlineStr">
        <is>
          <t/>
        </is>
      </c>
      <c r="AM115" t="inlineStr">
        <is>
          <t/>
        </is>
      </c>
      <c r="AN115" t="inlineStr">
        <is>
          <t>hitelkockázat|nemteljesítési kockázat</t>
        </is>
      </c>
      <c r="AO115" t="inlineStr">
        <is>
          <t>4|4</t>
        </is>
      </c>
      <c r="AP115" t="inlineStr">
        <is>
          <t>|</t>
        </is>
      </c>
      <c r="AQ115" t="inlineStr">
        <is>
          <t>rischio di credito|rischio di inadempienza</t>
        </is>
      </c>
      <c r="AR115" t="inlineStr">
        <is>
          <t>3|3</t>
        </is>
      </c>
      <c r="AS115" t="inlineStr">
        <is>
          <t>|</t>
        </is>
      </c>
      <c r="AT115" t="inlineStr">
        <is>
          <t>įsipareigojimų neįvykdymo rizika|kredito rizika</t>
        </is>
      </c>
      <c r="AU115" t="inlineStr">
        <is>
          <t>3|4</t>
        </is>
      </c>
      <c r="AV115" t="inlineStr">
        <is>
          <t>|</t>
        </is>
      </c>
      <c r="AW115" t="inlineStr">
        <is>
          <t>kredītrisks</t>
        </is>
      </c>
      <c r="AX115" t="inlineStr">
        <is>
          <t>3</t>
        </is>
      </c>
      <c r="AY115" t="inlineStr">
        <is>
          <t/>
        </is>
      </c>
      <c r="AZ115" t="inlineStr">
        <is>
          <t>riskju ta' inadempjenza|riskju ta' kreditu</t>
        </is>
      </c>
      <c r="BA115" t="inlineStr">
        <is>
          <t>3|3</t>
        </is>
      </c>
      <c r="BB115" t="inlineStr">
        <is>
          <t>|</t>
        </is>
      </c>
      <c r="BC115" t="inlineStr">
        <is>
          <t>debiteurenrisico|kredietrisico</t>
        </is>
      </c>
      <c r="BD115" t="inlineStr">
        <is>
          <t>3|3</t>
        </is>
      </c>
      <c r="BE115" t="inlineStr">
        <is>
          <t>|</t>
        </is>
      </c>
      <c r="BF115" t="inlineStr">
        <is>
          <t>ryzyko kredytowe|ryzyko niewykonania zobowiązania</t>
        </is>
      </c>
      <c r="BG115" t="inlineStr">
        <is>
          <t>3|3</t>
        </is>
      </c>
      <c r="BH115" t="inlineStr">
        <is>
          <t>|</t>
        </is>
      </c>
      <c r="BI115" t="inlineStr">
        <is>
          <t>risco de crédito|risco de incumprimento</t>
        </is>
      </c>
      <c r="BJ115" t="inlineStr">
        <is>
          <t>3|3</t>
        </is>
      </c>
      <c r="BK115" t="inlineStr">
        <is>
          <t>|</t>
        </is>
      </c>
      <c r="BL115" t="inlineStr">
        <is>
          <t>risc de credit</t>
        </is>
      </c>
      <c r="BM115" t="inlineStr">
        <is>
          <t>3</t>
        </is>
      </c>
      <c r="BN115" t="inlineStr">
        <is>
          <t/>
        </is>
      </c>
      <c r="BO115" t="inlineStr">
        <is>
          <t>úverové riziko|kreditné riziko</t>
        </is>
      </c>
      <c r="BP115" t="inlineStr">
        <is>
          <t>3|3</t>
        </is>
      </c>
      <c r="BQ115" t="inlineStr">
        <is>
          <t>|</t>
        </is>
      </c>
      <c r="BR115" t="inlineStr">
        <is>
          <t>kreditno tveganje|tveganje neplačila</t>
        </is>
      </c>
      <c r="BS115" t="inlineStr">
        <is>
          <t>3|3</t>
        </is>
      </c>
      <c r="BT115" t="inlineStr">
        <is>
          <t>|</t>
        </is>
      </c>
      <c r="BU115" t="inlineStr">
        <is>
          <t>risk för betalningsinställelse|kreditrisk</t>
        </is>
      </c>
      <c r="BV115" t="inlineStr">
        <is>
          <t>3|3</t>
        </is>
      </c>
      <c r="BW115" t="inlineStr">
        <is>
          <t>|</t>
        </is>
      </c>
      <c r="BX115" t="inlineStr">
        <is>
          <t/>
        </is>
      </c>
      <c r="BY115" t="inlineStr">
        <is>
          <t>riziko ztráty ze selhání partnera (dlužníka), že nedostojí svým závazkům podle podmínek kontraktu, a tím způsobí držiteli pohledávky (věřiteli) ztrátu</t>
        </is>
      </c>
      <c r="BZ115" t="inlineStr">
        <is>
          <t>"Kreditrisiko er risikoen for at lide et finansielt tab som følge af modparters misligholdelse af deres betalingsforpligtelser. Staten påtager sig kreditrisiko i forb. med indgåelse af valuta- og renteswaps. Statens risikostyring søges minimeret ved at følge veldefinerede principper: 
&lt;br&gt;Der indgås kun swaps med modparter, der har indgået aftale om ensidig sikkerhedsstillelse 
&lt;br&gt;Modparter skal have en høj kreditværdighed (rating) 
&lt;br&gt;Krediteksponeringen for en modpart skal holdes inden for forholdsvis snævre grænser (swaplines) 
&lt;br&gt;Swaps kan ophæves, hvis modpartens rating falder under et vist niveau (rating triggers) 
&lt;br&gt;Der anvendes netting af positive og negative markedsværdier på modpartsniveau" 
&lt;br&gt;"Default risk: misligholdelsesrisiko, dvs. risikoen for, at låntager misligholder sine forpligtelser over for långiver."</t>
        </is>
      </c>
      <c r="CA115" t="inlineStr">
        <is>
          <t>mit der Vergabe von Krediten verbundenes Risiko des Gläubigers, insb. das Risiko, dass der Schuldner seinen Zinszahlungs- und Tilgungspflichten nicht nachkommt (= Schuldnerausfall)</t>
        </is>
      </c>
      <c r="CB115" t="inlineStr">
        <is>
          <t>Ο κίνδυνος που διατρέχει ο δανειστής ή ο πωλητής να μην εισπράξει την απαίτησή του λόγω χρεωκοπίας του οφειλέτη ή του αγοραστή.</t>
        </is>
      </c>
      <c r="CC115" t="inlineStr">
        <is>
          <t>the risk that one party to a financial contract will fail to discharge an obligation and thus cause the other party to incur a financial loss</t>
        </is>
      </c>
      <c r="CD115" t="inlineStr">
        <is>
          <t>Riesgo de que una parte en una operación no atienda una obligación de pago en su totalidad, ya sea al vencimiento o en cualquier momento posterior. El riesgo de crédito incluye el riesgo de costes de reposición, el riesgo de principal y el riesgo de liquidación.</t>
        </is>
      </c>
      <c r="CE115" t="inlineStr">
        <is>
          <t/>
        </is>
      </c>
      <c r="CF115" t="inlineStr">
        <is>
          <t>1. "Luottoriskillä tarkoitetaan sitä, että vastapuoli ei todennäköisesti täytä sopimuksen mukaisia velvoitteitaan." 
&lt;p&gt;2. riski siitä, että velallinen jättää maksamatta korot tai pääoman ja/tai lainasopimuksen markkina-arvossa tapahtuu muutoksia&lt;/p&gt;</t>
        </is>
      </c>
      <c r="CG115" t="inlineStr">
        <is>
          <t>risque qu’une contrepartie n’honore pas intégralement son obligation, que ce soit à l’échéance fi xée ou à un moment quelconque au-delà de cette échéance.Il recouvre le risque de coût de remplacement et le risque de principal. Il comprend également le risque de défaillance de la banque de règlement.</t>
        </is>
      </c>
      <c r="CH115" t="inlineStr">
        <is>
          <t/>
        </is>
      </c>
      <c r="CI115" t="inlineStr">
        <is>
          <t/>
        </is>
      </c>
      <c r="CJ115" t="inlineStr">
        <is>
          <t>Annak kockázata, hogy az adós nem teljesíti adósságszolgálati kötelezettségét.</t>
        </is>
      </c>
      <c r="CK115" t="inlineStr">
        <is>
          <t>rischio che una controparte non assolva un’obbligazione per l’intero valore, né alla scadenza né in un momento successivo</t>
        </is>
      </c>
      <c r="CL115" t="inlineStr">
        <is>
          <t>rizika, atsirandanti dėl skolos vertybinio popieriaus eminento negebėjimo laiku ir visa apimtimi įvykdyti savo įsipareigojimų arba dėl kitos sandorio šalies negebėjimo laiku ir visa apimtimi įvykdyti sandorio nurodytų įsipareigojimų, taip pat rizika atsirandanti dėl atisiskaitymų tvarkos sutrikimų</t>
        </is>
      </c>
      <c r="CM115" t="inlineStr">
        <is>
          <t>Risks, ka finanšu instrumenta viena puse nespēs izpildīt pienākumu un radīs otrai pusei finanšu zaudējumus.</t>
        </is>
      </c>
      <c r="CN115" t="inlineStr">
        <is>
          <t>ir-riskju li ma jkunux jistgħu jitħallsu l-obbligi minn min ikun issellef jew ħareġ sigurtajiet ta' dejn, jew li ma jkunx jista' jsir il-ħlas għal strument negozjabbli</t>
        </is>
      </c>
      <c r="CO115" t="inlineStr">
        <is>
          <t>"Het risico dat een debiteur niet aan zijn verplichtingen kan of wil voldoen."</t>
        </is>
      </c>
      <c r="CP115" t="inlineStr">
        <is>
          <t>Niebezpieczeństwo polegające na tym, że kredytobiorca nie wypełni zobowiązań i warunków umowy, narażając kredytodawcę na powstanie straty finansowej.</t>
        </is>
      </c>
      <c r="CQ115" t="inlineStr">
        <is>
          <t>Possibilidade de o emitente de determinada dívida não ter capacidade financeira para pagar os juros e/ou o capital em dívida na data e no montante estabelecidos.</t>
        </is>
      </c>
      <c r="CR115" t="inlineStr">
        <is>
          <t>posibilitatea înregistrării de pierderi sau a nerealizării profiturilor estimate, care rezultă din fluctuațiile în ratingul emitenților de valori mobiliare și al oricăror debitori față de care societățile de asigurare sunt expuse sau din neîndeplinirea obligațiilor contractuale de către intermediari, asigurați, reasigurători sau alți debitori</t>
        </is>
      </c>
      <c r="CS115" t="inlineStr">
        <is>
          <t>riziko straty vyplývajúcej zo zlyhania dlžníka</t>
        </is>
      </c>
      <c r="CT115" t="inlineStr">
        <is>
          <t>vrsta poravnalnega tveganja [ &lt;a href="/entry/result/876026/all" id="ENTRY_TO_ENTRY_CONVERTER" target="_blank"&gt;IATE:876026&lt;/a&gt; ], povezanega z nezmožnostjo dolžnika v poravnavi, ko ta ne more izpolniti svoje obveznosti v celoti takrat, ko je ta nastala, ali kadarkoli kasneje.</t>
        </is>
      </c>
      <c r="CU115" t="inlineStr">
        <is>
          <t>den vid all kreditgivning befintliga risken för att kredittagaren inte kan betala tillbaka kapitalbelopp och ränta</t>
        </is>
      </c>
    </row>
    <row r="116">
      <c r="A116" s="1" t="str">
        <f>HYPERLINK("https://iate.europa.eu/entry/result/1104350/all", "1104350")</f>
        <v>1104350</v>
      </c>
      <c r="B116" t="inlineStr">
        <is>
          <t>FINANCE;TRADE</t>
        </is>
      </c>
      <c r="C116" t="inlineStr">
        <is>
          <t>FINANCE|financing and investment|investment;FINANCE|free movement of capital|financial market|stock exchange;TRADE|marketing|commercial transaction|sale|auction sale</t>
        </is>
      </c>
      <c r="D116" t="inlineStr">
        <is>
          <t>цена на затваряне</t>
        </is>
      </c>
      <c r="E116" t="inlineStr">
        <is>
          <t>3</t>
        </is>
      </c>
      <c r="F116" t="inlineStr">
        <is>
          <t/>
        </is>
      </c>
      <c r="G116" t="inlineStr">
        <is>
          <t>uzavírací cena</t>
        </is>
      </c>
      <c r="H116" t="inlineStr">
        <is>
          <t>3</t>
        </is>
      </c>
      <c r="I116" t="inlineStr">
        <is>
          <t/>
        </is>
      </c>
      <c r="J116" t="inlineStr">
        <is>
          <t>slutkurs|lukkepris|lukkekurs</t>
        </is>
      </c>
      <c r="K116" t="inlineStr">
        <is>
          <t>3|3|3</t>
        </is>
      </c>
      <c r="L116" t="inlineStr">
        <is>
          <t>||</t>
        </is>
      </c>
      <c r="M116" t="inlineStr">
        <is>
          <t>Schlusskurs</t>
        </is>
      </c>
      <c r="N116" t="inlineStr">
        <is>
          <t>3</t>
        </is>
      </c>
      <c r="O116" t="inlineStr">
        <is>
          <t/>
        </is>
      </c>
      <c r="P116" t="inlineStr">
        <is>
          <t>τιμή κλεισίματος</t>
        </is>
      </c>
      <c r="Q116" t="inlineStr">
        <is>
          <t>3</t>
        </is>
      </c>
      <c r="R116" t="inlineStr">
        <is>
          <t/>
        </is>
      </c>
      <c r="S116" t="inlineStr">
        <is>
          <t>close|closing price</t>
        </is>
      </c>
      <c r="T116" t="inlineStr">
        <is>
          <t>3|3</t>
        </is>
      </c>
      <c r="U116" t="inlineStr">
        <is>
          <t>|</t>
        </is>
      </c>
      <c r="V116" t="inlineStr">
        <is>
          <t>precio de cierre|cotización de cierre</t>
        </is>
      </c>
      <c r="W116" t="inlineStr">
        <is>
          <t>3|3</t>
        </is>
      </c>
      <c r="X116" t="inlineStr">
        <is>
          <t>|</t>
        </is>
      </c>
      <c r="Y116" t="inlineStr">
        <is>
          <t>sulgemishind</t>
        </is>
      </c>
      <c r="Z116" t="inlineStr">
        <is>
          <t>3</t>
        </is>
      </c>
      <c r="AA116" t="inlineStr">
        <is>
          <t/>
        </is>
      </c>
      <c r="AB116" t="inlineStr">
        <is>
          <t>päätöshinta</t>
        </is>
      </c>
      <c r="AC116" t="inlineStr">
        <is>
          <t>3</t>
        </is>
      </c>
      <c r="AD116" t="inlineStr">
        <is>
          <t/>
        </is>
      </c>
      <c r="AE116" t="inlineStr">
        <is>
          <t>cours de clôture|dernier cours</t>
        </is>
      </c>
      <c r="AF116" t="inlineStr">
        <is>
          <t>3|3</t>
        </is>
      </c>
      <c r="AG116" t="inlineStr">
        <is>
          <t>|</t>
        </is>
      </c>
      <c r="AH116" t="inlineStr">
        <is>
          <t>praghas scoir</t>
        </is>
      </c>
      <c r="AI116" t="inlineStr">
        <is>
          <t>3</t>
        </is>
      </c>
      <c r="AJ116" t="inlineStr">
        <is>
          <t/>
        </is>
      </c>
      <c r="AK116" t="inlineStr">
        <is>
          <t>zaključna cijena</t>
        </is>
      </c>
      <c r="AL116" t="inlineStr">
        <is>
          <t>3</t>
        </is>
      </c>
      <c r="AM116" t="inlineStr">
        <is>
          <t/>
        </is>
      </c>
      <c r="AN116" t="inlineStr">
        <is>
          <t>záróár|záróárfolyam</t>
        </is>
      </c>
      <c r="AO116" t="inlineStr">
        <is>
          <t>4|4</t>
        </is>
      </c>
      <c r="AP116" t="inlineStr">
        <is>
          <t>|</t>
        </is>
      </c>
      <c r="AQ116" t="inlineStr">
        <is>
          <t>prezzo di chiusura</t>
        </is>
      </c>
      <c r="AR116" t="inlineStr">
        <is>
          <t>3</t>
        </is>
      </c>
      <c r="AS116" t="inlineStr">
        <is>
          <t/>
        </is>
      </c>
      <c r="AT116" t="inlineStr">
        <is>
          <t>uždarymo kaina</t>
        </is>
      </c>
      <c r="AU116" t="inlineStr">
        <is>
          <t>3</t>
        </is>
      </c>
      <c r="AV116" t="inlineStr">
        <is>
          <t/>
        </is>
      </c>
      <c r="AW116" t="inlineStr">
        <is>
          <t>noslēguma cena</t>
        </is>
      </c>
      <c r="AX116" t="inlineStr">
        <is>
          <t>3</t>
        </is>
      </c>
      <c r="AY116" t="inlineStr">
        <is>
          <t/>
        </is>
      </c>
      <c r="AZ116" t="inlineStr">
        <is>
          <t>prezz tal-għeluq</t>
        </is>
      </c>
      <c r="BA116" t="inlineStr">
        <is>
          <t>3</t>
        </is>
      </c>
      <c r="BB116" t="inlineStr">
        <is>
          <t/>
        </is>
      </c>
      <c r="BC116" t="inlineStr">
        <is>
          <t>slotnotering|sluitingsprijs|slotkoers|slotprijs</t>
        </is>
      </c>
      <c r="BD116" t="inlineStr">
        <is>
          <t>3|3|3|3</t>
        </is>
      </c>
      <c r="BE116" t="inlineStr">
        <is>
          <t>|||</t>
        </is>
      </c>
      <c r="BF116" t="inlineStr">
        <is>
          <t>kurs zamknięcia|cena zamknięcia</t>
        </is>
      </c>
      <c r="BG116" t="inlineStr">
        <is>
          <t>3|3</t>
        </is>
      </c>
      <c r="BH116" t="inlineStr">
        <is>
          <t>|</t>
        </is>
      </c>
      <c r="BI116" t="inlineStr">
        <is>
          <t>preço de fecho|último preço|cotação de fecho</t>
        </is>
      </c>
      <c r="BJ116" t="inlineStr">
        <is>
          <t>3|3|3</t>
        </is>
      </c>
      <c r="BK116" t="inlineStr">
        <is>
          <t>||</t>
        </is>
      </c>
      <c r="BL116" t="inlineStr">
        <is>
          <t>preț de închidere</t>
        </is>
      </c>
      <c r="BM116" t="inlineStr">
        <is>
          <t>3</t>
        </is>
      </c>
      <c r="BN116" t="inlineStr">
        <is>
          <t/>
        </is>
      </c>
      <c r="BO116" t="inlineStr">
        <is>
          <t>záverečná cena</t>
        </is>
      </c>
      <c r="BP116" t="inlineStr">
        <is>
          <t>3</t>
        </is>
      </c>
      <c r="BQ116" t="inlineStr">
        <is>
          <t/>
        </is>
      </c>
      <c r="BR116" t="inlineStr">
        <is>
          <t>končna cena</t>
        </is>
      </c>
      <c r="BS116" t="inlineStr">
        <is>
          <t>3</t>
        </is>
      </c>
      <c r="BT116" t="inlineStr">
        <is>
          <t/>
        </is>
      </c>
      <c r="BU116" t="inlineStr">
        <is>
          <t>slutkurs</t>
        </is>
      </c>
      <c r="BV116" t="inlineStr">
        <is>
          <t>3</t>
        </is>
      </c>
      <c r="BW116" t="inlineStr">
        <is>
          <t/>
        </is>
      </c>
      <c r="BX116" t="inlineStr">
        <is>
          <t/>
        </is>
      </c>
      <c r="BY116" t="inlineStr">
        <is>
          <t>cena, které bylo dosaženo jako poslední v daném časovém intervalu obchodování na burze</t>
        </is>
      </c>
      <c r="BZ116" t="inlineStr">
        <is>
          <t>sidst noterede pris på en aktie eller anden værdibærende enhed inden for en periode</t>
        </is>
      </c>
      <c r="CA116" t="inlineStr">
        <is>
          <t>der letzte Kurs eines Wertpapiers, der im variablen Handel am Ende einer Börsensitzung ermittelt wird</t>
        </is>
      </c>
      <c r="CB116" t="inlineStr">
        <is>
          <t/>
        </is>
      </c>
      <c r="CC116" t="inlineStr">
        <is>
          <t>price of the last transaction of a particular stock completed during a day's trading session on an exchange</t>
        </is>
      </c>
      <c r="CD116" t="inlineStr">
        <is>
          <t>Último precio al que se negocia un activo en el mercado antes de que finalice la sesión de negociación; implica un acuerdo entre comprador y vendedor para efectuar la transacción de un volumen determinado a ese precio y sirve como referencia para el inicio de la subasta de apertura en la siguiente sesión.</t>
        </is>
      </c>
      <c r="CE116" t="inlineStr">
        <is>
          <t>kauplemisperioodi viimase börsitehingu hind</t>
        </is>
      </c>
      <c r="CF116" t="inlineStr">
        <is>
          <t/>
        </is>
      </c>
      <c r="CG116" t="inlineStr">
        <is>
          <t>dernier cours établi pour une marchandise, un titre ou un autre instrument financier pendant une séance de bourse</t>
        </is>
      </c>
      <c r="CH116" t="inlineStr">
        <is>
          <t/>
        </is>
      </c>
      <c r="CI116" t="inlineStr">
        <is>
          <t>cijena dionica na kraju dana na burzi</t>
        </is>
      </c>
      <c r="CJ116" t="inlineStr">
        <is>
          <t>adott értékpapírból a tőzsdenapon legutoljára megkötött egyedi üzlet árfolyama</t>
        </is>
      </c>
      <c r="CK116" t="inlineStr">
        <is>
          <t>prezzo al quale sul mercato degli strumenti finanziari vengono conclusi i contratti in asta di chiusura</t>
        </is>
      </c>
      <c r="CL116" t="inlineStr">
        <is>
          <t/>
        </is>
      </c>
      <c r="CM116" t="inlineStr">
        <is>
          <t/>
        </is>
      </c>
      <c r="CN116" t="inlineStr">
        <is>
          <t>il-prezz finali li bih ikun ġie nnegozjat l-aħħar stokk/titolu matul sessjoni ta' negozjar partikolari fis-suq</t>
        </is>
      </c>
      <c r="CO116" t="inlineStr">
        <is>
          <t>"laatst gedane c.q. vastgestelde transactieprijs op een bepaalde handelsdag (bijvoorbeeld beursdag) of handelssessie"</t>
        </is>
      </c>
      <c r="CP116" t="inlineStr">
        <is>
          <t/>
        </is>
      </c>
      <c r="CQ116" t="inlineStr">
        <is>
          <t/>
        </is>
      </c>
      <c r="CR116" t="inlineStr">
        <is>
          <t/>
        </is>
      </c>
      <c r="CS116" t="inlineStr">
        <is>
          <t>cena cenného papiera pri uzavretí burzového dňa</t>
        </is>
      </c>
      <c r="CT116" t="inlineStr">
        <is>
          <t>zadnja cena trgovanja na borzi prejšnjega dne</t>
        </is>
      </c>
      <c r="CU116" t="inlineStr">
        <is>
          <t>den köp- och säljkurs som gäller när börshandeln slutar för dagen</t>
        </is>
      </c>
    </row>
    <row r="117">
      <c r="A117" s="1" t="str">
        <f>HYPERLINK("https://iate.europa.eu/entry/result/2216033/all", "2216033")</f>
        <v>2216033</v>
      </c>
      <c r="B117" t="inlineStr">
        <is>
          <t>FINANCE</t>
        </is>
      </c>
      <c r="C117" t="inlineStr">
        <is>
          <t>FINANCE</t>
        </is>
      </c>
      <c r="D117" t="inlineStr">
        <is>
          <t>концентрационен риск|риск от концентрация</t>
        </is>
      </c>
      <c r="E117" t="inlineStr">
        <is>
          <t>3|3</t>
        </is>
      </c>
      <c r="F117" t="inlineStr">
        <is>
          <t>|</t>
        </is>
      </c>
      <c r="G117" t="inlineStr">
        <is>
          <t>riziko koncentrace</t>
        </is>
      </c>
      <c r="H117" t="inlineStr">
        <is>
          <t>3</t>
        </is>
      </c>
      <c r="I117" t="inlineStr">
        <is>
          <t/>
        </is>
      </c>
      <c r="J117" t="inlineStr">
        <is>
          <t>koncentrationsrisiko</t>
        </is>
      </c>
      <c r="K117" t="inlineStr">
        <is>
          <t>3</t>
        </is>
      </c>
      <c r="L117" t="inlineStr">
        <is>
          <t/>
        </is>
      </c>
      <c r="M117" t="inlineStr">
        <is>
          <t>Konzentrationsrisiko</t>
        </is>
      </c>
      <c r="N117" t="inlineStr">
        <is>
          <t>3</t>
        </is>
      </c>
      <c r="O117" t="inlineStr">
        <is>
          <t/>
        </is>
      </c>
      <c r="P117" t="inlineStr">
        <is>
          <t>κίνδυνος συγκέντρωσης</t>
        </is>
      </c>
      <c r="Q117" t="inlineStr">
        <is>
          <t>0</t>
        </is>
      </c>
      <c r="R117" t="inlineStr">
        <is>
          <t/>
        </is>
      </c>
      <c r="S117" t="inlineStr">
        <is>
          <t>concentration risk</t>
        </is>
      </c>
      <c r="T117" t="inlineStr">
        <is>
          <t>3</t>
        </is>
      </c>
      <c r="U117" t="inlineStr">
        <is>
          <t/>
        </is>
      </c>
      <c r="V117" t="inlineStr">
        <is>
          <t>riesgo de concentración</t>
        </is>
      </c>
      <c r="W117" t="inlineStr">
        <is>
          <t>3</t>
        </is>
      </c>
      <c r="X117" t="inlineStr">
        <is>
          <t/>
        </is>
      </c>
      <c r="Y117" t="inlineStr">
        <is>
          <t>kontsentratsioonirisk</t>
        </is>
      </c>
      <c r="Z117" t="inlineStr">
        <is>
          <t>4</t>
        </is>
      </c>
      <c r="AA117" t="inlineStr">
        <is>
          <t/>
        </is>
      </c>
      <c r="AB117" t="inlineStr">
        <is>
          <t>keskittymäriski|riskikeskittymä</t>
        </is>
      </c>
      <c r="AC117" t="inlineStr">
        <is>
          <t>3|3</t>
        </is>
      </c>
      <c r="AD117" t="inlineStr">
        <is>
          <t>|preferred</t>
        </is>
      </c>
      <c r="AE117" t="inlineStr">
        <is>
          <t>risque de concentration</t>
        </is>
      </c>
      <c r="AF117" t="inlineStr">
        <is>
          <t>3</t>
        </is>
      </c>
      <c r="AG117" t="inlineStr">
        <is>
          <t/>
        </is>
      </c>
      <c r="AH117" t="inlineStr">
        <is>
          <t>riosca maidir le comhchruinniú|riosca comhchruinnithe</t>
        </is>
      </c>
      <c r="AI117" t="inlineStr">
        <is>
          <t>3|3</t>
        </is>
      </c>
      <c r="AJ117" t="inlineStr">
        <is>
          <t>|</t>
        </is>
      </c>
      <c r="AK117" t="inlineStr">
        <is>
          <t/>
        </is>
      </c>
      <c r="AL117" t="inlineStr">
        <is>
          <t/>
        </is>
      </c>
      <c r="AM117" t="inlineStr">
        <is>
          <t/>
        </is>
      </c>
      <c r="AN117" t="inlineStr">
        <is>
          <t>koncentrációs kockázat</t>
        </is>
      </c>
      <c r="AO117" t="inlineStr">
        <is>
          <t>4</t>
        </is>
      </c>
      <c r="AP117" t="inlineStr">
        <is>
          <t/>
        </is>
      </c>
      <c r="AQ117" t="inlineStr">
        <is>
          <t>rischio di concentrazione|rischio da concentrazione</t>
        </is>
      </c>
      <c r="AR117" t="inlineStr">
        <is>
          <t>3|3</t>
        </is>
      </c>
      <c r="AS117" t="inlineStr">
        <is>
          <t>|</t>
        </is>
      </c>
      <c r="AT117" t="inlineStr">
        <is>
          <t>koncentracijos rizika</t>
        </is>
      </c>
      <c r="AU117" t="inlineStr">
        <is>
          <t>3</t>
        </is>
      </c>
      <c r="AV117" t="inlineStr">
        <is>
          <t/>
        </is>
      </c>
      <c r="AW117" t="inlineStr">
        <is>
          <t>koncentrācijas risks</t>
        </is>
      </c>
      <c r="AX117" t="inlineStr">
        <is>
          <t>3</t>
        </is>
      </c>
      <c r="AY117" t="inlineStr">
        <is>
          <t/>
        </is>
      </c>
      <c r="AZ117" t="inlineStr">
        <is>
          <t>riskju tal-konċentrazzjoni</t>
        </is>
      </c>
      <c r="BA117" t="inlineStr">
        <is>
          <t>3</t>
        </is>
      </c>
      <c r="BB117" t="inlineStr">
        <is>
          <t/>
        </is>
      </c>
      <c r="BC117" t="inlineStr">
        <is>
          <t>concentratierisico</t>
        </is>
      </c>
      <c r="BD117" t="inlineStr">
        <is>
          <t>3</t>
        </is>
      </c>
      <c r="BE117" t="inlineStr">
        <is>
          <t/>
        </is>
      </c>
      <c r="BF117" t="inlineStr">
        <is>
          <t>ryzyko koncentracji</t>
        </is>
      </c>
      <c r="BG117" t="inlineStr">
        <is>
          <t>4</t>
        </is>
      </c>
      <c r="BH117" t="inlineStr">
        <is>
          <t/>
        </is>
      </c>
      <c r="BI117" t="inlineStr">
        <is>
          <t>risco de concentração</t>
        </is>
      </c>
      <c r="BJ117" t="inlineStr">
        <is>
          <t>3</t>
        </is>
      </c>
      <c r="BK117" t="inlineStr">
        <is>
          <t/>
        </is>
      </c>
      <c r="BL117" t="inlineStr">
        <is>
          <t>risc de concentrare</t>
        </is>
      </c>
      <c r="BM117" t="inlineStr">
        <is>
          <t>3</t>
        </is>
      </c>
      <c r="BN117" t="inlineStr">
        <is>
          <t/>
        </is>
      </c>
      <c r="BO117" t="inlineStr">
        <is>
          <t>riziko koncentrácie</t>
        </is>
      </c>
      <c r="BP117" t="inlineStr">
        <is>
          <t>3</t>
        </is>
      </c>
      <c r="BQ117" t="inlineStr">
        <is>
          <t/>
        </is>
      </c>
      <c r="BR117" t="inlineStr">
        <is>
          <t>tveganje koncentracije|tveganje zaradi koncentracije</t>
        </is>
      </c>
      <c r="BS117" t="inlineStr">
        <is>
          <t>3|3</t>
        </is>
      </c>
      <c r="BT117" t="inlineStr">
        <is>
          <t>|</t>
        </is>
      </c>
      <c r="BU117" t="inlineStr">
        <is>
          <t>koncentrationsrisk</t>
        </is>
      </c>
      <c r="BV117" t="inlineStr">
        <is>
          <t>3</t>
        </is>
      </c>
      <c r="BW117" t="inlineStr">
        <is>
          <t/>
        </is>
      </c>
      <c r="BX117" t="inlineStr">
        <is>
          <t>Опасността дадена институция да понесе значителни загуби, способни да застрашат нейната платежоспособност или финансово състояние, както и да измени съществено рисковия си профил, поради значителна експозиция или група експозиции към географски район, отрасъл, вид финансови инструменти и др.</t>
        </is>
      </c>
      <c r="BY117" t="inlineStr">
        <is>
          <t>všechna vystavení rizikům s možnou ztrátou, která je dostatečně velká, aby ohrozila solventnost nebo finanční situaci pojišťoven a zajišťoven</t>
        </is>
      </c>
      <c r="BZ117" t="inlineStr">
        <is>
          <t>alle risikobehæftede engagementer med et potentielt tab, der er stort nok til at kunne true forsikrings- eller genforsikringsselskabets solvens eller finansielle stilling</t>
        </is>
      </c>
      <c r="CA117" t="inlineStr">
        <is>
          <t>sämtliche mit Risiken behafteten Engagements mit einem Ausfallpotenzial, das umfangreich genug ist, um die Solvabilität oder die Finanzlage der Versicherungs- oder Rückversicherungsunternehmen zu gefährden</t>
        </is>
      </c>
      <c r="CB117" t="inlineStr">
        <is>
          <t>όλες οι εκθέσεις στον κίνδυνο με αρκετά σημαντική πιθανότητα ζημίας, σε βαθμό που να απειλούν τη φερεγγυότητα ή τη χρηματοοικονομική κατάσταση ασφαλιστικών ή αντασφαλιστικών επιχειρήσεων</t>
        </is>
      </c>
      <c r="CC117" t="inlineStr">
        <is>
          <t>risk of exposure to significant losses - and in particular losses which are large enough to threaten the entity's solvency or financial position - associated with inadequately diversified portfolios of assets and/or obligations</t>
        </is>
      </c>
      <c r="CD117" t="inlineStr">
        <is>
          <t>Toda exposición a riesgos &lt;a href="/entry/result/922489/all" id="ENTRY_TO_ENTRY_CONVERTER" target="_blank"&gt;IATE:922489&lt;/a&gt; que lleve aparejada una pérdida potencial suficientemente importante como para poner en peligro la solvencia &lt;a href="/entry/result/832674/all" id="ENTRY_TO_ENTRY_CONVERTER" target="_blank"&gt;IATE:832674&lt;/a&gt; o la situación financiera de una entidad.</t>
        </is>
      </c>
      <c r="CE117" t="inlineStr">
        <is>
          <t>kontsentratsioonirisk – kõik riskipositsioonid, millega kaasnev võimalik kahju on piisavalt suur, et ohustada kindlustus- või edasikindlustusandja maksevõimet või finantsseisundit</t>
        </is>
      </c>
      <c r="CF117" t="inlineStr">
        <is>
          <t>varojen ja/tai velkojen liiallinen keskittyminen maantieteelliselle alueelle, talouden alalle tai vastaavalle, josta aiheutuvat tappiot saattavat olla vaaraksi yrityksen vakavaraisuudelle tai taloudelliselle asemalle</t>
        </is>
      </c>
      <c r="CG117" t="inlineStr">
        <is>
          <t>toutes les expositions au risque qui sont assorties d’un potentiel de perte suffisamment important pour menacer la solvabilité ou la situation financière des entreprises d’assurance ou de réassurance</t>
        </is>
      </c>
      <c r="CH117" t="inlineStr">
        <is>
          <t/>
        </is>
      </c>
      <c r="CI117" t="inlineStr">
        <is>
          <t/>
        </is>
      </c>
      <c r="CJ117" t="inlineStr">
        <is>
          <t>Minden kockázati kitettség, amelynek veszteségpotenciálja elég nagy ahhoz, hogy veszélyeztesse a biztosító vagy viszontbiztosító fizetőképességét és pénzügyi helyzetét.</t>
        </is>
      </c>
      <c r="CK117" t="inlineStr">
        <is>
          <t>rischio derivante da un'esposizione eccessiva a perdite potenziali abbastanza grandi da mettere a repentaglio la solvibilità o la posizione finanziaria di un ente creditizio o un'impresa di assicurazione, a causa di portafogli di investimenti inadeguatamente diversificati</t>
        </is>
      </c>
      <c r="CL117" t="inlineStr">
        <is>
          <t>visos rizikos pozicijos, kuriose nuostolių tikimybė yra pakankamai didelė, kad keltų grėsmę draudimo ar perdraudimo įmonių mokumui ar finansinei būklei</t>
        </is>
      </c>
      <c r="CM117" t="inlineStr">
        <is>
          <t>visi riska darījumi, kuru vērtībai ir tāds zaudējumu potenciāls, kas ir pietiekami liels, lai apdraudētu apdrošināšanas un pārapdrošināšanas sabiedrību maksātspēju vai finanšu stāvokli</t>
        </is>
      </c>
      <c r="CN117" t="inlineStr">
        <is>
          <t/>
        </is>
      </c>
      <c r="CO117" t="inlineStr">
        <is>
          <t/>
        </is>
      </c>
      <c r="CP117" t="inlineStr">
        <is>
          <t>„ryzyko koncentracji” oznacza każdą ekspozycję na ryzyko z możliwością poniesienia tak dużej straty, że zagrożona może być wypłacalność lub sytuacja finansowa zakładu ubezpieczeń lub zakładu reasekuracji</t>
        </is>
      </c>
      <c r="CQ117" t="inlineStr">
        <is>
          <t>Exposições ao risco a que esteja associada uma perda potencial suficientemente grande para comprometer a solvência ou a situação financeira das empresas de seguros ou de resseguros.</t>
        </is>
      </c>
      <c r="CR117" t="inlineStr">
        <is>
          <t>risc care apare din expuneri față de contrapartide, grupuri de contrapartide aflate în legătură și contrapartide din același sector economic, regiune geografică sau din aceeași activitate sau marfă sau din aplicarea tehnicilor de diminuare a riscului de credit și include în special riscurile asociate cu expunerile mari indirecte la riscul de credit (de exemplu, față de un singur emitent de garanție reală)</t>
        </is>
      </c>
      <c r="CS117" t="inlineStr">
        <is>
          <t/>
        </is>
      </c>
      <c r="CT117" t="inlineStr">
        <is>
          <t>Tveganja, ki so posledica koncentracije na določene naložbe ali trge.</t>
        </is>
      </c>
      <c r="CU117" t="inlineStr">
        <is>
          <t>varje riskexponering som kan leda till en förlust som är så stor att den kan hota ett försäkrings- eller återförsäkringsföretags solvens eller finansiella ställning</t>
        </is>
      </c>
    </row>
    <row r="118">
      <c r="A118" s="1" t="str">
        <f>HYPERLINK("https://iate.europa.eu/entry/result/2249076/all", "2249076")</f>
        <v>2249076</v>
      </c>
      <c r="B118" t="inlineStr">
        <is>
          <t>FINANCE</t>
        </is>
      </c>
      <c r="C118" t="inlineStr">
        <is>
          <t>FINANCE|financial institutions and credit;FINANCE|insurance;FINANCE|free movement of capital|financial market</t>
        </is>
      </c>
      <c r="D118" t="inlineStr">
        <is>
          <t>неблагоприятни пазарни условия</t>
        </is>
      </c>
      <c r="E118" t="inlineStr">
        <is>
          <t>3</t>
        </is>
      </c>
      <c r="F118" t="inlineStr">
        <is>
          <t/>
        </is>
      </c>
      <c r="G118" t="inlineStr">
        <is>
          <t>krizové podmínky na trhu|krizové tržní podmínky|napjaté tržní podmínky|napjaté podmínky na trhu</t>
        </is>
      </c>
      <c r="H118" t="inlineStr">
        <is>
          <t>3|3|3|3</t>
        </is>
      </c>
      <c r="I118" t="inlineStr">
        <is>
          <t>|||</t>
        </is>
      </c>
      <c r="J118" t="inlineStr">
        <is>
          <t>pressede markedsforhold|stressede markedsbetingelser</t>
        </is>
      </c>
      <c r="K118" t="inlineStr">
        <is>
          <t>3|3</t>
        </is>
      </c>
      <c r="L118" t="inlineStr">
        <is>
          <t>|</t>
        </is>
      </c>
      <c r="M118" t="inlineStr">
        <is>
          <t>angespannte Marktbedingungen</t>
        </is>
      </c>
      <c r="N118" t="inlineStr">
        <is>
          <t>3</t>
        </is>
      </c>
      <c r="O118" t="inlineStr">
        <is>
          <t/>
        </is>
      </c>
      <c r="P118" t="inlineStr">
        <is>
          <t>ακραίες συνθήκες αγοράς</t>
        </is>
      </c>
      <c r="Q118" t="inlineStr">
        <is>
          <t>3</t>
        </is>
      </c>
      <c r="R118" t="inlineStr">
        <is>
          <t/>
        </is>
      </c>
      <c r="S118" t="inlineStr">
        <is>
          <t>stressed market conditions</t>
        </is>
      </c>
      <c r="T118" t="inlineStr">
        <is>
          <t>3</t>
        </is>
      </c>
      <c r="U118" t="inlineStr">
        <is>
          <t/>
        </is>
      </c>
      <c r="V118" t="inlineStr">
        <is>
          <t>situación de tensión en los mercados|condiciones de mercado extremas</t>
        </is>
      </c>
      <c r="W118" t="inlineStr">
        <is>
          <t>3|3</t>
        </is>
      </c>
      <c r="X118" t="inlineStr">
        <is>
          <t>|</t>
        </is>
      </c>
      <c r="Y118" t="inlineStr">
        <is>
          <t>halvenenud turutingimused</t>
        </is>
      </c>
      <c r="Z118" t="inlineStr">
        <is>
          <t>3</t>
        </is>
      </c>
      <c r="AA118" t="inlineStr">
        <is>
          <t/>
        </is>
      </c>
      <c r="AB118" t="inlineStr">
        <is>
          <t>stressikausien markkinaolosuhteet</t>
        </is>
      </c>
      <c r="AC118" t="inlineStr">
        <is>
          <t>3</t>
        </is>
      </c>
      <c r="AD118" t="inlineStr">
        <is>
          <t/>
        </is>
      </c>
      <c r="AE118" t="inlineStr">
        <is>
          <t>épisode de tensions sur les marchés|situation de tensions sur les marchés|période de tensions sur les marchés|conditions de tensions sur les marchés|conditions de marché tendues</t>
        </is>
      </c>
      <c r="AF118" t="inlineStr">
        <is>
          <t>3|2|3|2|2</t>
        </is>
      </c>
      <c r="AG118" t="inlineStr">
        <is>
          <t>||||</t>
        </is>
      </c>
      <c r="AH118" t="inlineStr">
        <is>
          <t>dálaí anáis ar an margadh|dálaí anáis sa mhargadh</t>
        </is>
      </c>
      <c r="AI118" t="inlineStr">
        <is>
          <t>3|3</t>
        </is>
      </c>
      <c r="AJ118" t="inlineStr">
        <is>
          <t>|preferred</t>
        </is>
      </c>
      <c r="AK118" t="inlineStr">
        <is>
          <t>stresni tržišni uvjeti</t>
        </is>
      </c>
      <c r="AL118" t="inlineStr">
        <is>
          <t>2</t>
        </is>
      </c>
      <c r="AM118" t="inlineStr">
        <is>
          <t/>
        </is>
      </c>
      <c r="AN118" t="inlineStr">
        <is>
          <t>piaci stresszhelyzet</t>
        </is>
      </c>
      <c r="AO118" t="inlineStr">
        <is>
          <t>3</t>
        </is>
      </c>
      <c r="AP118" t="inlineStr">
        <is>
          <t/>
        </is>
      </c>
      <c r="AQ118" t="inlineStr">
        <is>
          <t>condizione di stress del mercato|condizione di mercato critica|situazione di stress del mercato</t>
        </is>
      </c>
      <c r="AR118" t="inlineStr">
        <is>
          <t>3|3|3</t>
        </is>
      </c>
      <c r="AS118" t="inlineStr">
        <is>
          <t>||</t>
        </is>
      </c>
      <c r="AT118" t="inlineStr">
        <is>
          <t>nepalankiausios rinkos sąlygos|nepalankiausios sąlygos</t>
        </is>
      </c>
      <c r="AU118" t="inlineStr">
        <is>
          <t>3|3</t>
        </is>
      </c>
      <c r="AV118" t="inlineStr">
        <is>
          <t>|</t>
        </is>
      </c>
      <c r="AW118" t="inlineStr">
        <is>
          <t>saspringti tirgus apstākļi</t>
        </is>
      </c>
      <c r="AX118" t="inlineStr">
        <is>
          <t>3</t>
        </is>
      </c>
      <c r="AY118" t="inlineStr">
        <is>
          <t/>
        </is>
      </c>
      <c r="AZ118" t="inlineStr">
        <is>
          <t>kundizzjonijiet tas-suq taħt stress|kundizzjonijiet ta' stress fis-suq</t>
        </is>
      </c>
      <c r="BA118" t="inlineStr">
        <is>
          <t>2|3</t>
        </is>
      </c>
      <c r="BB118" t="inlineStr">
        <is>
          <t>|</t>
        </is>
      </c>
      <c r="BC118" t="inlineStr">
        <is>
          <t>stressvolle marktomstandigheden|gespannen marktomstandigheden</t>
        </is>
      </c>
      <c r="BD118" t="inlineStr">
        <is>
          <t>2|3</t>
        </is>
      </c>
      <c r="BE118" t="inlineStr">
        <is>
          <t>|</t>
        </is>
      </c>
      <c r="BF118" t="inlineStr">
        <is>
          <t>skrajne warunki rynkowe</t>
        </is>
      </c>
      <c r="BG118" t="inlineStr">
        <is>
          <t>3</t>
        </is>
      </c>
      <c r="BH118" t="inlineStr">
        <is>
          <t/>
        </is>
      </c>
      <c r="BI118" t="inlineStr">
        <is>
          <t>condições de tensão do mercado|condições de mercado extremas</t>
        </is>
      </c>
      <c r="BJ118" t="inlineStr">
        <is>
          <t>3|3</t>
        </is>
      </c>
      <c r="BK118" t="inlineStr">
        <is>
          <t>|</t>
        </is>
      </c>
      <c r="BL118" t="inlineStr">
        <is>
          <t>condiții de criză a pieței</t>
        </is>
      </c>
      <c r="BM118" t="inlineStr">
        <is>
          <t>3</t>
        </is>
      </c>
      <c r="BN118" t="inlineStr">
        <is>
          <t/>
        </is>
      </c>
      <c r="BO118" t="inlineStr">
        <is>
          <t>stresové trhové podmienky</t>
        </is>
      </c>
      <c r="BP118" t="inlineStr">
        <is>
          <t>3</t>
        </is>
      </c>
      <c r="BQ118" t="inlineStr">
        <is>
          <t/>
        </is>
      </c>
      <c r="BR118" t="inlineStr">
        <is>
          <t>izjemni tržni pogoji|stresni tržni pogoji</t>
        </is>
      </c>
      <c r="BS118" t="inlineStr">
        <is>
          <t>2|2</t>
        </is>
      </c>
      <c r="BT118" t="inlineStr">
        <is>
          <t>|</t>
        </is>
      </c>
      <c r="BU118" t="inlineStr">
        <is>
          <t>stressade marknadsförhållanden</t>
        </is>
      </c>
      <c r="BV118" t="inlineStr">
        <is>
          <t>3</t>
        </is>
      </c>
      <c r="BW118" t="inlineStr">
        <is>
          <t/>
        </is>
      </c>
      <c r="BX118" t="inlineStr">
        <is>
          <t/>
        </is>
      </c>
      <c r="BY118" t="inlineStr">
        <is>
          <t>podmínky na finančních trzích vyznačující se významnými krátkodobými změnami ceny a objemu</t>
        </is>
      </c>
      <c r="BZ118" t="inlineStr">
        <is>
          <t/>
        </is>
      </c>
      <c r="CA118" t="inlineStr">
        <is>
          <t/>
        </is>
      </c>
      <c r="CB118" t="inlineStr">
        <is>
          <t/>
        </is>
      </c>
      <c r="CC118" t="inlineStr">
        <is>
          <t>conditions on the financial markets characterised by significant short-term changes in prices and trading volumes</t>
        </is>
      </c>
      <c r="CD118" t="inlineStr">
        <is>
          <t/>
        </is>
      </c>
      <c r="CE118" t="inlineStr">
        <is>
          <t/>
        </is>
      </c>
      <c r="CF118" t="inlineStr">
        <is>
          <t>rahoitusmarkkinoiden olosuhteet, joille ovat tunnusomaisia merkittävät lyhyen aikavälin hinta- ja volyymimuutokset</t>
        </is>
      </c>
      <c r="CG118" t="inlineStr">
        <is>
          <t/>
        </is>
      </c>
      <c r="CH118" t="inlineStr">
        <is>
          <t/>
        </is>
      </c>
      <c r="CI118" t="inlineStr">
        <is>
          <t/>
        </is>
      </c>
      <c r="CJ118" t="inlineStr">
        <is>
          <t>jelentős rövid távú ár- és volumenváltozások által jellemezhető feltételek fennállása a pénzügyi piacokon</t>
        </is>
      </c>
      <c r="CK118" t="inlineStr">
        <is>
          <t>condizione di sensibile variazione del prezzo e del volume nel breve periodo all'interno dei mercati finanziari</t>
        </is>
      </c>
      <c r="CL118" t="inlineStr">
        <is>
          <t/>
        </is>
      </c>
      <c r="CM118" t="inlineStr">
        <is>
          <t/>
        </is>
      </c>
      <c r="CN118" t="inlineStr">
        <is>
          <t>kundizzjonijiet fis-swieq finanzjarji kkaratterizzati minn bidliet sinifikanti fuq terminu qasir fil-prezzijiet u fil-volumi nnegozjati</t>
        </is>
      </c>
      <c r="CO118" t="inlineStr">
        <is>
          <t>situatie op de financiële markten die gekenmerkt wordt door significante veranderingen van prijs en volume op korte termijn</t>
        </is>
      </c>
      <c r="CP118" t="inlineStr">
        <is>
          <t/>
        </is>
      </c>
      <c r="CQ118" t="inlineStr">
        <is>
          <t/>
        </is>
      </c>
      <c r="CR118" t="inlineStr">
        <is>
          <t/>
        </is>
      </c>
      <c r="CS118" t="inlineStr">
        <is>
          <t>podmienky na finančných trhoch, ktoré sa vyznačujú významnými krátkodobými zmenami cien a objemu</t>
        </is>
      </c>
      <c r="CT118" t="inlineStr">
        <is>
          <t/>
        </is>
      </c>
      <c r="CU118" t="inlineStr">
        <is>
          <t/>
        </is>
      </c>
    </row>
    <row r="119">
      <c r="A119" s="1" t="str">
        <f>HYPERLINK("https://iate.europa.eu/entry/result/766663/all", "766663")</f>
        <v>766663</v>
      </c>
      <c r="B119" t="inlineStr">
        <is>
          <t>FINANCE</t>
        </is>
      </c>
      <c r="C119" t="inlineStr">
        <is>
          <t>FINANCE|free movement of capital|financial market</t>
        </is>
      </c>
      <c r="D119" t="inlineStr">
        <is>
          <t>поддържане на пазара</t>
        </is>
      </c>
      <c r="E119" t="inlineStr">
        <is>
          <t>3</t>
        </is>
      </c>
      <c r="F119" t="inlineStr">
        <is>
          <t/>
        </is>
      </c>
      <c r="G119" t="inlineStr">
        <is>
          <t>tvorba trhu</t>
        </is>
      </c>
      <c r="H119" t="inlineStr">
        <is>
          <t>3</t>
        </is>
      </c>
      <c r="I119" t="inlineStr">
        <is>
          <t/>
        </is>
      </c>
      <c r="J119" t="inlineStr">
        <is>
          <t>market making|prisstillelsesaktivitet|market making-aktiviteter|prisstillelse</t>
        </is>
      </c>
      <c r="K119" t="inlineStr">
        <is>
          <t>3|3|3|3</t>
        </is>
      </c>
      <c r="L119" t="inlineStr">
        <is>
          <t>|||</t>
        </is>
      </c>
      <c r="M119" t="inlineStr">
        <is>
          <t>Market-Making-Tätigkeit|Marktpflege|Market-Making</t>
        </is>
      </c>
      <c r="N119" t="inlineStr">
        <is>
          <t>2|3|3</t>
        </is>
      </c>
      <c r="O119" t="inlineStr">
        <is>
          <t>||</t>
        </is>
      </c>
      <c r="P119" t="inlineStr">
        <is>
          <t>εξασφάλιση ύπαρξης τιμών αγοράς και πώλησης</t>
        </is>
      </c>
      <c r="Q119" t="inlineStr">
        <is>
          <t>2</t>
        </is>
      </c>
      <c r="R119" t="inlineStr">
        <is>
          <t/>
        </is>
      </c>
      <c r="S119" t="inlineStr">
        <is>
          <t>market making|market making activity|market-making activities</t>
        </is>
      </c>
      <c r="T119" t="inlineStr">
        <is>
          <t>2|1|3</t>
        </is>
      </c>
      <c r="U119" t="inlineStr">
        <is>
          <t>||</t>
        </is>
      </c>
      <c r="V119" t="inlineStr">
        <is>
          <t>actividades de creación de mercado|creación de mercado</t>
        </is>
      </c>
      <c r="W119" t="inlineStr">
        <is>
          <t>3|3</t>
        </is>
      </c>
      <c r="X119" t="inlineStr">
        <is>
          <t>|</t>
        </is>
      </c>
      <c r="Y119" t="inlineStr">
        <is>
          <t>turutegemine</t>
        </is>
      </c>
      <c r="Z119" t="inlineStr">
        <is>
          <t>3</t>
        </is>
      </c>
      <c r="AA119" t="inlineStr">
        <is>
          <t/>
        </is>
      </c>
      <c r="AB119" t="inlineStr">
        <is>
          <t>markkinatakaustoiminta</t>
        </is>
      </c>
      <c r="AC119" t="inlineStr">
        <is>
          <t>3</t>
        </is>
      </c>
      <c r="AD119" t="inlineStr">
        <is>
          <t/>
        </is>
      </c>
      <c r="AE119" t="inlineStr">
        <is>
          <t>activité de tenue de marché|activité de teneur de marché|tenue de marché</t>
        </is>
      </c>
      <c r="AF119" t="inlineStr">
        <is>
          <t>3|3|3</t>
        </is>
      </c>
      <c r="AG119" t="inlineStr">
        <is>
          <t>||</t>
        </is>
      </c>
      <c r="AH119" t="inlineStr">
        <is>
          <t>cruthú margaidh</t>
        </is>
      </c>
      <c r="AI119" t="inlineStr">
        <is>
          <t>3</t>
        </is>
      </c>
      <c r="AJ119" t="inlineStr">
        <is>
          <t/>
        </is>
      </c>
      <c r="AK119" t="inlineStr">
        <is>
          <t/>
        </is>
      </c>
      <c r="AL119" t="inlineStr">
        <is>
          <t/>
        </is>
      </c>
      <c r="AM119" t="inlineStr">
        <is>
          <t/>
        </is>
      </c>
      <c r="AN119" t="inlineStr">
        <is>
          <t>árjegyzés</t>
        </is>
      </c>
      <c r="AO119" t="inlineStr">
        <is>
          <t>4</t>
        </is>
      </c>
      <c r="AP119" t="inlineStr">
        <is>
          <t/>
        </is>
      </c>
      <c r="AQ119" t="inlineStr">
        <is>
          <t>market-making</t>
        </is>
      </c>
      <c r="AR119" t="inlineStr">
        <is>
          <t>2</t>
        </is>
      </c>
      <c r="AS119" t="inlineStr">
        <is>
          <t/>
        </is>
      </c>
      <c r="AT119" t="inlineStr">
        <is>
          <t>rinkos formavimas</t>
        </is>
      </c>
      <c r="AU119" t="inlineStr">
        <is>
          <t>3</t>
        </is>
      </c>
      <c r="AV119" t="inlineStr">
        <is>
          <t/>
        </is>
      </c>
      <c r="AW119" t="inlineStr">
        <is>
          <t>tirgus uzturēšana</t>
        </is>
      </c>
      <c r="AX119" t="inlineStr">
        <is>
          <t>2</t>
        </is>
      </c>
      <c r="AY119" t="inlineStr">
        <is>
          <t/>
        </is>
      </c>
      <c r="AZ119" t="inlineStr">
        <is>
          <t>ġenerazzjoni tas-suq</t>
        </is>
      </c>
      <c r="BA119" t="inlineStr">
        <is>
          <t>3</t>
        </is>
      </c>
      <c r="BB119" t="inlineStr">
        <is>
          <t/>
        </is>
      </c>
      <c r="BC119" t="inlineStr">
        <is>
          <t/>
        </is>
      </c>
      <c r="BD119" t="inlineStr">
        <is>
          <t/>
        </is>
      </c>
      <c r="BE119" t="inlineStr">
        <is>
          <t/>
        </is>
      </c>
      <c r="BF119" t="inlineStr">
        <is>
          <t>pełnienie funkcji animatora rynku</t>
        </is>
      </c>
      <c r="BG119" t="inlineStr">
        <is>
          <t>4</t>
        </is>
      </c>
      <c r="BH119" t="inlineStr">
        <is>
          <t/>
        </is>
      </c>
      <c r="BI119" t="inlineStr">
        <is>
          <t>criação de mercado|fomento de mercado</t>
        </is>
      </c>
      <c r="BJ119" t="inlineStr">
        <is>
          <t>3|3</t>
        </is>
      </c>
      <c r="BK119" t="inlineStr">
        <is>
          <t>|</t>
        </is>
      </c>
      <c r="BL119" t="inlineStr">
        <is>
          <t>formare a pieței</t>
        </is>
      </c>
      <c r="BM119" t="inlineStr">
        <is>
          <t>3</t>
        </is>
      </c>
      <c r="BN119" t="inlineStr">
        <is>
          <t/>
        </is>
      </c>
      <c r="BO119" t="inlineStr">
        <is>
          <t>činnosti tvorby trhu|tvorba trhu</t>
        </is>
      </c>
      <c r="BP119" t="inlineStr">
        <is>
          <t>3|3</t>
        </is>
      </c>
      <c r="BQ119" t="inlineStr">
        <is>
          <t>|</t>
        </is>
      </c>
      <c r="BR119" t="inlineStr">
        <is>
          <t>vzdrževanje trga</t>
        </is>
      </c>
      <c r="BS119" t="inlineStr">
        <is>
          <t>3</t>
        </is>
      </c>
      <c r="BT119" t="inlineStr">
        <is>
          <t/>
        </is>
      </c>
      <c r="BU119" t="inlineStr">
        <is>
          <t>verksamhet som marknadsgarant</t>
        </is>
      </c>
      <c r="BV119" t="inlineStr">
        <is>
          <t>3</t>
        </is>
      </c>
      <c r="BW119" t="inlineStr">
        <is>
          <t/>
        </is>
      </c>
      <c r="BX119" t="inlineStr">
        <is>
          <t/>
        </is>
      </c>
      <c r="BY119" t="inlineStr">
        <is>
          <t>závazek finanční instituce zajišťovat pravidelně a průběžně tržní likviditu zveřejňováním dvousměrných kotací k určitému finančnímu nástroji nebo v rámci své běžné činnosti plněním pokynů klientů či v reakci na žádosti klientů o obchodování, aniž by byla v těchto obou případech vystavena významnému tržnímu riziku</t>
        </is>
      </c>
      <c r="BZ119" t="inlineStr">
        <is>
          <t>ordning, hvor primary dealere er forpligtet til løbende at stille bud- og udbudspriser på en eller flere handelsplatforme med henblik på at skabe et kontinuerligt marked for handel med de pågældende værdipapirer</t>
        </is>
      </c>
      <c r="CA119" t="inlineStr">
        <is>
          <t>Begleitung einer Emission über die ganze Laufzeit mit dem Ziel, ungewöhnliche und die Anleger verunsichernde Kursauschläge zu glätten</t>
        </is>
      </c>
      <c r="CB119" t="inlineStr">
        <is>
          <t/>
        </is>
      </c>
      <c r="CC119" t="inlineStr">
        <is>
          <t>practice by an individual or institution (a 
&lt;i&gt;&lt;a href="https://iate.europa.eu/entry/result/1474813/en" target="_blank"&gt;market maker&lt;/a&gt;&lt;/i&gt;) of quoting two-way prices ('bid' and 'offer'/'ask') for specific securities that they hold in inventory, and being prepared to buy and sell those securities at any time to provide liquidity to the markets</t>
        </is>
      </c>
      <c r="CD119" t="inlineStr">
        <is>
          <t>Intermediación en la compraventa de valores e instrumentos financieros mediante la cotización permanente de precios de compra y venta por un agente dispuesto a comprar o vender a los precios estipulados.</t>
        </is>
      </c>
      <c r="CE119" t="inlineStr">
        <is>
          <t/>
        </is>
      </c>
      <c r="CF119" t="inlineStr">
        <is>
          <t/>
        </is>
      </c>
      <c r="CG119" t="inlineStr">
        <is>
          <t>activité d'un opérateur ou d'un établissement sur les marchés financiers pour son propre compte, qui procède à des transactions sur des instruments financiers, en indiquant en permanence les prix d'achat et de vente qu'il propose pour des quantités données de valeurs, contribuant ainsi à la liquidité du marché</t>
        </is>
      </c>
      <c r="CH119" t="inlineStr">
        <is>
          <t/>
        </is>
      </c>
      <c r="CI119" t="inlineStr">
        <is>
          <t/>
        </is>
      </c>
      <c r="CJ119" t="inlineStr">
        <is>
          <t>A vétel és eladás lehetőségének egyidőben történő felkínálása, melyen a partner dönthet, hogy kíván-e üzletet kötni.</t>
        </is>
      </c>
      <c r="CK119" t="inlineStr">
        <is>
          <t>"market-making": il mantenere un mercato per uno o per tutti gli strumenti che figurano nella parte B (valori mobiliari trasferibili, strumenti del mercato monetario, "financial futures", strumenti inerenti al tasso di cambio), negoziandoli. "financial futures": strumenti finanziari a termine.</t>
        </is>
      </c>
      <c r="CL119" t="inlineStr">
        <is>
          <t/>
        </is>
      </c>
      <c r="CM119" t="inlineStr">
        <is>
          <t/>
        </is>
      </c>
      <c r="CN119" t="inlineStr">
        <is>
          <t/>
        </is>
      </c>
      <c r="CO119" t="inlineStr">
        <is>
          <t/>
        </is>
      </c>
      <c r="CP119" t="inlineStr">
        <is>
          <t/>
        </is>
      </c>
      <c r="CQ119" t="inlineStr">
        <is>
          <t/>
        </is>
      </c>
      <c r="CR119" t="inlineStr">
        <is>
          <t/>
        </is>
      </c>
      <c r="CS119" t="inlineStr">
        <is>
          <t>činnosti finančnej inštitúcie (tvorcu trhu), ktorá nepretržite kótuje kúpnu a predajnú cenu určených finančných nástrojov (akcií, dlhopisov, derivátov), ktoré má obvykle v držbe, pričom dokáže kedykoľvek zrealizovať ich predaj alebo kúpu, a tak zabezpečiť likviditu na trhoch</t>
        </is>
      </c>
      <c r="CT119" t="inlineStr">
        <is>
          <t>zaveza finančne institucije, da redno in tekoče zagotavlja tržno likvidnost z objavljanjem dvosmernih kotacij v zvezi z določenim finančnim instrumentom ali z izpolnjevanjem naročil strank ali naročil, ki izhajajo iz zahtev strank za trgovanje, v okviru rednega poslovanja, vendar v obeh primerih brez, da bi bila izpostavljena pomembnemu tržnemu tveganju</t>
        </is>
      </c>
      <c r="CU119" t="inlineStr">
        <is>
          <t/>
        </is>
      </c>
    </row>
    <row r="120">
      <c r="A120" s="1" t="str">
        <f>HYPERLINK("https://iate.europa.eu/entry/result/2248672/all", "2248672")</f>
        <v>2248672</v>
      </c>
      <c r="B120" t="inlineStr">
        <is>
          <t>FINANCE</t>
        </is>
      </c>
      <c r="C120" t="inlineStr">
        <is>
          <t>FINANCE</t>
        </is>
      </c>
      <c r="D120" t="inlineStr">
        <is>
          <t>парична стойност</t>
        </is>
      </c>
      <c r="E120" t="inlineStr">
        <is>
          <t>3</t>
        </is>
      </c>
      <c r="F120" t="inlineStr">
        <is>
          <t/>
        </is>
      </c>
      <c r="G120" t="inlineStr">
        <is>
          <t>peněžní hodnota</t>
        </is>
      </c>
      <c r="H120" t="inlineStr">
        <is>
          <t>3</t>
        </is>
      </c>
      <c r="I120" t="inlineStr">
        <is>
          <t/>
        </is>
      </c>
      <c r="J120" t="inlineStr">
        <is>
          <t>monetær værdi|økonomisk værdi</t>
        </is>
      </c>
      <c r="K120" t="inlineStr">
        <is>
          <t>3|3</t>
        </is>
      </c>
      <c r="L120" t="inlineStr">
        <is>
          <t>|</t>
        </is>
      </c>
      <c r="M120" t="inlineStr">
        <is>
          <t>monetärer Wert</t>
        </is>
      </c>
      <c r="N120" t="inlineStr">
        <is>
          <t>3</t>
        </is>
      </c>
      <c r="O120" t="inlineStr">
        <is>
          <t/>
        </is>
      </c>
      <c r="P120" t="inlineStr">
        <is>
          <t>χρηματική αξία</t>
        </is>
      </c>
      <c r="Q120" t="inlineStr">
        <is>
          <t>3</t>
        </is>
      </c>
      <c r="R120" t="inlineStr">
        <is>
          <t/>
        </is>
      </c>
      <c r="S120" t="inlineStr">
        <is>
          <t>monetary value</t>
        </is>
      </c>
      <c r="T120" t="inlineStr">
        <is>
          <t>3</t>
        </is>
      </c>
      <c r="U120" t="inlineStr">
        <is>
          <t/>
        </is>
      </c>
      <c r="V120" t="inlineStr">
        <is>
          <t>valor monetario</t>
        </is>
      </c>
      <c r="W120" t="inlineStr">
        <is>
          <t>3</t>
        </is>
      </c>
      <c r="X120" t="inlineStr">
        <is>
          <t/>
        </is>
      </c>
      <c r="Y120" t="inlineStr">
        <is>
          <t>rahaline väärtus</t>
        </is>
      </c>
      <c r="Z120" t="inlineStr">
        <is>
          <t>3</t>
        </is>
      </c>
      <c r="AA120" t="inlineStr">
        <is>
          <t/>
        </is>
      </c>
      <c r="AB120" t="inlineStr">
        <is>
          <t>rahallinen arvo</t>
        </is>
      </c>
      <c r="AC120" t="inlineStr">
        <is>
          <t>3</t>
        </is>
      </c>
      <c r="AD120" t="inlineStr">
        <is>
          <t/>
        </is>
      </c>
      <c r="AE120" t="inlineStr">
        <is>
          <t>valeur monétaire</t>
        </is>
      </c>
      <c r="AF120" t="inlineStr">
        <is>
          <t>3</t>
        </is>
      </c>
      <c r="AG120" t="inlineStr">
        <is>
          <t/>
        </is>
      </c>
      <c r="AH120" t="inlineStr">
        <is>
          <t>luach airgeadúil</t>
        </is>
      </c>
      <c r="AI120" t="inlineStr">
        <is>
          <t>3</t>
        </is>
      </c>
      <c r="AJ120" t="inlineStr">
        <is>
          <t/>
        </is>
      </c>
      <c r="AK120" t="inlineStr">
        <is>
          <t>novčana vrijednost</t>
        </is>
      </c>
      <c r="AL120" t="inlineStr">
        <is>
          <t>3</t>
        </is>
      </c>
      <c r="AM120" t="inlineStr">
        <is>
          <t/>
        </is>
      </c>
      <c r="AN120" t="inlineStr">
        <is>
          <t>pénzben kifejezett érték</t>
        </is>
      </c>
      <c r="AO120" t="inlineStr">
        <is>
          <t>3</t>
        </is>
      </c>
      <c r="AP120" t="inlineStr">
        <is>
          <t/>
        </is>
      </c>
      <c r="AQ120" t="inlineStr">
        <is>
          <t>valore monetario</t>
        </is>
      </c>
      <c r="AR120" t="inlineStr">
        <is>
          <t>3</t>
        </is>
      </c>
      <c r="AS120" t="inlineStr">
        <is>
          <t/>
        </is>
      </c>
      <c r="AT120" t="inlineStr">
        <is>
          <t>piniginė vertė</t>
        </is>
      </c>
      <c r="AU120" t="inlineStr">
        <is>
          <t>3</t>
        </is>
      </c>
      <c r="AV120" t="inlineStr">
        <is>
          <t/>
        </is>
      </c>
      <c r="AW120" t="inlineStr">
        <is>
          <t>naudas vērtība|monetārā vērtība</t>
        </is>
      </c>
      <c r="AX120" t="inlineStr">
        <is>
          <t>3|3</t>
        </is>
      </c>
      <c r="AY120" t="inlineStr">
        <is>
          <t>|</t>
        </is>
      </c>
      <c r="AZ120" t="inlineStr">
        <is>
          <t>valur fi flus</t>
        </is>
      </c>
      <c r="BA120" t="inlineStr">
        <is>
          <t>3</t>
        </is>
      </c>
      <c r="BB120" t="inlineStr">
        <is>
          <t/>
        </is>
      </c>
      <c r="BC120" t="inlineStr">
        <is>
          <t>geldelijke waarde</t>
        </is>
      </c>
      <c r="BD120" t="inlineStr">
        <is>
          <t>3</t>
        </is>
      </c>
      <c r="BE120" t="inlineStr">
        <is>
          <t/>
        </is>
      </c>
      <c r="BF120" t="inlineStr">
        <is>
          <t>wartość pieniężna</t>
        </is>
      </c>
      <c r="BG120" t="inlineStr">
        <is>
          <t>3</t>
        </is>
      </c>
      <c r="BH120" t="inlineStr">
        <is>
          <t/>
        </is>
      </c>
      <c r="BI120" t="inlineStr">
        <is>
          <t>valor monetário</t>
        </is>
      </c>
      <c r="BJ120" t="inlineStr">
        <is>
          <t>3</t>
        </is>
      </c>
      <c r="BK120" t="inlineStr">
        <is>
          <t/>
        </is>
      </c>
      <c r="BL120" t="inlineStr">
        <is>
          <t>valoare monetară</t>
        </is>
      </c>
      <c r="BM120" t="inlineStr">
        <is>
          <t>3</t>
        </is>
      </c>
      <c r="BN120" t="inlineStr">
        <is>
          <t/>
        </is>
      </c>
      <c r="BO120" t="inlineStr">
        <is>
          <t>peňažná hodnota</t>
        </is>
      </c>
      <c r="BP120" t="inlineStr">
        <is>
          <t>3</t>
        </is>
      </c>
      <c r="BQ120" t="inlineStr">
        <is>
          <t/>
        </is>
      </c>
      <c r="BR120" t="inlineStr">
        <is>
          <t>denarna vrednost</t>
        </is>
      </c>
      <c r="BS120" t="inlineStr">
        <is>
          <t>3</t>
        </is>
      </c>
      <c r="BT120" t="inlineStr">
        <is>
          <t/>
        </is>
      </c>
      <c r="BU120" t="inlineStr">
        <is>
          <t>monetärt värde|penningvärde</t>
        </is>
      </c>
      <c r="BV120" t="inlineStr">
        <is>
          <t>3|3</t>
        </is>
      </c>
      <c r="BW120" t="inlineStr">
        <is>
          <t>|</t>
        </is>
      </c>
      <c r="BX120" t="inlineStr">
        <is>
          <t/>
        </is>
      </c>
      <c r="BY120" t="inlineStr">
        <is>
          <t/>
        </is>
      </c>
      <c r="BZ120" t="inlineStr">
        <is>
          <t/>
        </is>
      </c>
      <c r="CA120" t="inlineStr">
        <is>
          <t/>
        </is>
      </c>
      <c r="CB120" t="inlineStr">
        <is>
          <t/>
        </is>
      </c>
      <c r="CC120" t="inlineStr">
        <is>
          <t/>
        </is>
      </c>
      <c r="CD120" t="inlineStr">
        <is>
          <t>Valor expresado en dinero. Posibilidad de recibir en equivalencia de algo una cantidad de dinero.</t>
        </is>
      </c>
      <c r="CE120" t="inlineStr">
        <is>
          <t/>
        </is>
      </c>
      <c r="CF120" t="inlineStr">
        <is>
          <t/>
        </is>
      </c>
      <c r="CG120" t="inlineStr">
        <is>
          <t/>
        </is>
      </c>
      <c r="CH120" t="inlineStr">
        <is>
          <t/>
        </is>
      </c>
      <c r="CI120" t="inlineStr">
        <is>
          <t/>
        </is>
      </c>
      <c r="CJ120" t="inlineStr">
        <is>
          <t/>
        </is>
      </c>
      <c r="CK120" t="inlineStr">
        <is>
          <t/>
        </is>
      </c>
      <c r="CL120" t="inlineStr">
        <is>
          <t/>
        </is>
      </c>
      <c r="CM120" t="inlineStr">
        <is>
          <t/>
        </is>
      </c>
      <c r="CN120" t="inlineStr">
        <is>
          <t/>
        </is>
      </c>
      <c r="CO120" t="inlineStr">
        <is>
          <t/>
        </is>
      </c>
      <c r="CP120" t="inlineStr">
        <is>
          <t/>
        </is>
      </c>
      <c r="CQ120" t="inlineStr">
        <is>
          <t/>
        </is>
      </c>
      <c r="CR120" t="inlineStr">
        <is>
          <t/>
        </is>
      </c>
      <c r="CS120" t="inlineStr">
        <is>
          <t/>
        </is>
      </c>
      <c r="CT120" t="inlineStr">
        <is>
          <t/>
        </is>
      </c>
      <c r="CU120" t="inlineStr">
        <is>
          <t/>
        </is>
      </c>
    </row>
    <row r="121">
      <c r="A121" s="1" t="str">
        <f>HYPERLINK("https://iate.europa.eu/entry/result/1229672/all", "1229672")</f>
        <v>1229672</v>
      </c>
      <c r="B121" t="inlineStr">
        <is>
          <t>FINANCE</t>
        </is>
      </c>
      <c r="C121" t="inlineStr">
        <is>
          <t>FINANCE|financing and investment</t>
        </is>
      </c>
      <c r="D121" t="inlineStr">
        <is>
          <t>изкупувам обратно</t>
        </is>
      </c>
      <c r="E121" t="inlineStr">
        <is>
          <t>4</t>
        </is>
      </c>
      <c r="F121" t="inlineStr">
        <is>
          <t/>
        </is>
      </c>
      <c r="G121" t="inlineStr">
        <is>
          <t>odkoupit</t>
        </is>
      </c>
      <c r="H121" t="inlineStr">
        <is>
          <t>3</t>
        </is>
      </c>
      <c r="I121" t="inlineStr">
        <is>
          <t/>
        </is>
      </c>
      <c r="J121" t="inlineStr">
        <is>
          <t>købe|genkøbe</t>
        </is>
      </c>
      <c r="K121" t="inlineStr">
        <is>
          <t>3|3</t>
        </is>
      </c>
      <c r="L121" t="inlineStr">
        <is>
          <t>|</t>
        </is>
      </c>
      <c r="M121" t="inlineStr">
        <is>
          <t>zurückkaufen</t>
        </is>
      </c>
      <c r="N121" t="inlineStr">
        <is>
          <t>3</t>
        </is>
      </c>
      <c r="O121" t="inlineStr">
        <is>
          <t/>
        </is>
      </c>
      <c r="P121" t="inlineStr">
        <is>
          <t>εξαγοράζω</t>
        </is>
      </c>
      <c r="Q121" t="inlineStr">
        <is>
          <t>3</t>
        </is>
      </c>
      <c r="R121" t="inlineStr">
        <is>
          <t/>
        </is>
      </c>
      <c r="S121" t="inlineStr">
        <is>
          <t>repurchase</t>
        </is>
      </c>
      <c r="T121" t="inlineStr">
        <is>
          <t>3</t>
        </is>
      </c>
      <c r="U121" t="inlineStr">
        <is>
          <t/>
        </is>
      </c>
      <c r="V121" t="inlineStr">
        <is>
          <t>comprar, recomprar</t>
        </is>
      </c>
      <c r="W121" t="inlineStr">
        <is>
          <t>3</t>
        </is>
      </c>
      <c r="X121" t="inlineStr">
        <is>
          <t/>
        </is>
      </c>
      <c r="Y121" t="inlineStr">
        <is>
          <t>tagasi ostma</t>
        </is>
      </c>
      <c r="Z121" t="inlineStr">
        <is>
          <t>3</t>
        </is>
      </c>
      <c r="AA121" t="inlineStr">
        <is>
          <t/>
        </is>
      </c>
      <c r="AB121" t="inlineStr">
        <is>
          <t>ostaa takaisin</t>
        </is>
      </c>
      <c r="AC121" t="inlineStr">
        <is>
          <t>3</t>
        </is>
      </c>
      <c r="AD121" t="inlineStr">
        <is>
          <t/>
        </is>
      </c>
      <c r="AE121" t="inlineStr">
        <is>
          <t>racheter</t>
        </is>
      </c>
      <c r="AF121" t="inlineStr">
        <is>
          <t>3</t>
        </is>
      </c>
      <c r="AG121" t="inlineStr">
        <is>
          <t/>
        </is>
      </c>
      <c r="AH121" t="inlineStr">
        <is>
          <t>athcheannaigh</t>
        </is>
      </c>
      <c r="AI121" t="inlineStr">
        <is>
          <t>3</t>
        </is>
      </c>
      <c r="AJ121" t="inlineStr">
        <is>
          <t/>
        </is>
      </c>
      <c r="AK121" t="inlineStr">
        <is>
          <t/>
        </is>
      </c>
      <c r="AL121" t="inlineStr">
        <is>
          <t/>
        </is>
      </c>
      <c r="AM121" t="inlineStr">
        <is>
          <t/>
        </is>
      </c>
      <c r="AN121" t="inlineStr">
        <is>
          <t>visszavásárol</t>
        </is>
      </c>
      <c r="AO121" t="inlineStr">
        <is>
          <t>4</t>
        </is>
      </c>
      <c r="AP121" t="inlineStr">
        <is>
          <t/>
        </is>
      </c>
      <c r="AQ121" t="inlineStr">
        <is>
          <t>riacquistare</t>
        </is>
      </c>
      <c r="AR121" t="inlineStr">
        <is>
          <t>3</t>
        </is>
      </c>
      <c r="AS121" t="inlineStr">
        <is>
          <t/>
        </is>
      </c>
      <c r="AT121" t="inlineStr">
        <is>
          <t/>
        </is>
      </c>
      <c r="AU121" t="inlineStr">
        <is>
          <t/>
        </is>
      </c>
      <c r="AV121" t="inlineStr">
        <is>
          <t/>
        </is>
      </c>
      <c r="AW121" t="inlineStr">
        <is>
          <t/>
        </is>
      </c>
      <c r="AX121" t="inlineStr">
        <is>
          <t/>
        </is>
      </c>
      <c r="AY121" t="inlineStr">
        <is>
          <t/>
        </is>
      </c>
      <c r="AZ121" t="inlineStr">
        <is>
          <t>riakkwist</t>
        </is>
      </c>
      <c r="BA121" t="inlineStr">
        <is>
          <t>3</t>
        </is>
      </c>
      <c r="BB121" t="inlineStr">
        <is>
          <t/>
        </is>
      </c>
      <c r="BC121" t="inlineStr">
        <is>
          <t>inkopen|kopen</t>
        </is>
      </c>
      <c r="BD121" t="inlineStr">
        <is>
          <t>3|3</t>
        </is>
      </c>
      <c r="BE121" t="inlineStr">
        <is>
          <t>|</t>
        </is>
      </c>
      <c r="BF121" t="inlineStr">
        <is>
          <t>odkupić</t>
        </is>
      </c>
      <c r="BG121" t="inlineStr">
        <is>
          <t>4</t>
        </is>
      </c>
      <c r="BH121" t="inlineStr">
        <is>
          <t/>
        </is>
      </c>
      <c r="BI121" t="inlineStr">
        <is>
          <t>readquirir</t>
        </is>
      </c>
      <c r="BJ121" t="inlineStr">
        <is>
          <t>3</t>
        </is>
      </c>
      <c r="BK121" t="inlineStr">
        <is>
          <t/>
        </is>
      </c>
      <c r="BL121" t="inlineStr">
        <is>
          <t/>
        </is>
      </c>
      <c r="BM121" t="inlineStr">
        <is>
          <t/>
        </is>
      </c>
      <c r="BN121" t="inlineStr">
        <is>
          <t/>
        </is>
      </c>
      <c r="BO121" t="inlineStr">
        <is>
          <t/>
        </is>
      </c>
      <c r="BP121" t="inlineStr">
        <is>
          <t/>
        </is>
      </c>
      <c r="BQ121" t="inlineStr">
        <is>
          <t/>
        </is>
      </c>
      <c r="BR121" t="inlineStr">
        <is>
          <t>odkupiti</t>
        </is>
      </c>
      <c r="BS121" t="inlineStr">
        <is>
          <t>3</t>
        </is>
      </c>
      <c r="BT121" t="inlineStr">
        <is>
          <t/>
        </is>
      </c>
      <c r="BU121" t="inlineStr">
        <is>
          <t>återköpa</t>
        </is>
      </c>
      <c r="BV121" t="inlineStr">
        <is>
          <t>3</t>
        </is>
      </c>
      <c r="BW121" t="inlineStr">
        <is>
          <t/>
        </is>
      </c>
      <c r="BX121" t="inlineStr">
        <is>
          <t/>
        </is>
      </c>
      <c r="BY121" t="inlineStr">
        <is>
          <t/>
        </is>
      </c>
      <c r="BZ121" t="inlineStr">
        <is>
          <t/>
        </is>
      </c>
      <c r="CA121" t="inlineStr">
        <is>
          <t/>
        </is>
      </c>
      <c r="CB121" t="inlineStr">
        <is>
          <t/>
        </is>
      </c>
      <c r="CC121" t="inlineStr">
        <is>
          <t>buy back something previously sold</t>
        </is>
      </c>
      <c r="CD121" t="inlineStr">
        <is>
          <t/>
        </is>
      </c>
      <c r="CE121" t="inlineStr">
        <is>
          <t/>
        </is>
      </c>
      <c r="CF121" t="inlineStr">
        <is>
          <t/>
        </is>
      </c>
      <c r="CG121" t="inlineStr">
        <is>
          <t/>
        </is>
      </c>
      <c r="CH121" t="inlineStr">
        <is>
          <t/>
        </is>
      </c>
      <c r="CI121" t="inlineStr">
        <is>
          <t/>
        </is>
      </c>
      <c r="CJ121" t="inlineStr">
        <is>
          <t/>
        </is>
      </c>
      <c r="CK121" t="inlineStr">
        <is>
          <t>riscattare una certa quantità di titoli circolanti sul mercato, al loro valore contabile netto</t>
        </is>
      </c>
      <c r="CL121" t="inlineStr">
        <is>
          <t/>
        </is>
      </c>
      <c r="CM121" t="inlineStr">
        <is>
          <t/>
        </is>
      </c>
      <c r="CN121" t="inlineStr">
        <is>
          <t/>
        </is>
      </c>
      <c r="CO121" t="inlineStr">
        <is>
          <t/>
        </is>
      </c>
      <c r="CP121" t="inlineStr">
        <is>
          <t/>
        </is>
      </c>
      <c r="CQ121" t="inlineStr">
        <is>
          <t/>
        </is>
      </c>
      <c r="CR121" t="inlineStr">
        <is>
          <t/>
        </is>
      </c>
      <c r="CS121" t="inlineStr">
        <is>
          <t/>
        </is>
      </c>
      <c r="CT121" t="inlineStr">
        <is>
          <t/>
        </is>
      </c>
      <c r="CU121" t="inlineStr">
        <is>
          <t/>
        </is>
      </c>
    </row>
    <row r="122">
      <c r="A122" s="1" t="str">
        <f>HYPERLINK("https://iate.europa.eu/entry/result/1074313/all", "1074313")</f>
        <v>1074313</v>
      </c>
      <c r="B122" t="inlineStr">
        <is>
          <t>FINANCE</t>
        </is>
      </c>
      <c r="C122" t="inlineStr">
        <is>
          <t>FINANCE</t>
        </is>
      </c>
      <c r="D122" t="inlineStr">
        <is>
          <t>акция</t>
        </is>
      </c>
      <c r="E122" t="inlineStr">
        <is>
          <t>3</t>
        </is>
      </c>
      <c r="F122" t="inlineStr">
        <is>
          <t/>
        </is>
      </c>
      <c r="G122" t="inlineStr">
        <is>
          <t/>
        </is>
      </c>
      <c r="H122" t="inlineStr">
        <is>
          <t/>
        </is>
      </c>
      <c r="I122" t="inlineStr">
        <is>
          <t/>
        </is>
      </c>
      <c r="J122" t="inlineStr">
        <is>
          <t>aktiebrev|aktie</t>
        </is>
      </c>
      <c r="K122" t="inlineStr">
        <is>
          <t>3|3</t>
        </is>
      </c>
      <c r="L122" t="inlineStr">
        <is>
          <t>|</t>
        </is>
      </c>
      <c r="M122" t="inlineStr">
        <is>
          <t>Aktie</t>
        </is>
      </c>
      <c r="N122" t="inlineStr">
        <is>
          <t>3</t>
        </is>
      </c>
      <c r="O122" t="inlineStr">
        <is>
          <t/>
        </is>
      </c>
      <c r="P122" t="inlineStr">
        <is>
          <t>μετοχή</t>
        </is>
      </c>
      <c r="Q122" t="inlineStr">
        <is>
          <t>3</t>
        </is>
      </c>
      <c r="R122" t="inlineStr">
        <is>
          <t/>
        </is>
      </c>
      <c r="S122" t="inlineStr">
        <is>
          <t>stock|share</t>
        </is>
      </c>
      <c r="T122" t="inlineStr">
        <is>
          <t>3|3</t>
        </is>
      </c>
      <c r="U122" t="inlineStr">
        <is>
          <t>|</t>
        </is>
      </c>
      <c r="V122" t="inlineStr">
        <is>
          <t>acción</t>
        </is>
      </c>
      <c r="W122" t="inlineStr">
        <is>
          <t>3</t>
        </is>
      </c>
      <c r="X122" t="inlineStr">
        <is>
          <t/>
        </is>
      </c>
      <c r="Y122" t="inlineStr">
        <is>
          <t>aktsia</t>
        </is>
      </c>
      <c r="Z122" t="inlineStr">
        <is>
          <t>3</t>
        </is>
      </c>
      <c r="AA122" t="inlineStr">
        <is>
          <t/>
        </is>
      </c>
      <c r="AB122" t="inlineStr">
        <is>
          <t/>
        </is>
      </c>
      <c r="AC122" t="inlineStr">
        <is>
          <t/>
        </is>
      </c>
      <c r="AD122" t="inlineStr">
        <is>
          <t/>
        </is>
      </c>
      <c r="AE122" t="inlineStr">
        <is>
          <t>action</t>
        </is>
      </c>
      <c r="AF122" t="inlineStr">
        <is>
          <t>3</t>
        </is>
      </c>
      <c r="AG122" t="inlineStr">
        <is>
          <t/>
        </is>
      </c>
      <c r="AH122" t="inlineStr">
        <is>
          <t/>
        </is>
      </c>
      <c r="AI122" t="inlineStr">
        <is>
          <t/>
        </is>
      </c>
      <c r="AJ122" t="inlineStr">
        <is>
          <t/>
        </is>
      </c>
      <c r="AK122" t="inlineStr">
        <is>
          <t/>
        </is>
      </c>
      <c r="AL122" t="inlineStr">
        <is>
          <t/>
        </is>
      </c>
      <c r="AM122" t="inlineStr">
        <is>
          <t/>
        </is>
      </c>
      <c r="AN122" t="inlineStr">
        <is>
          <t/>
        </is>
      </c>
      <c r="AO122" t="inlineStr">
        <is>
          <t/>
        </is>
      </c>
      <c r="AP122" t="inlineStr">
        <is>
          <t/>
        </is>
      </c>
      <c r="AQ122" t="inlineStr">
        <is>
          <t>azione</t>
        </is>
      </c>
      <c r="AR122" t="inlineStr">
        <is>
          <t>3</t>
        </is>
      </c>
      <c r="AS122" t="inlineStr">
        <is>
          <t/>
        </is>
      </c>
      <c r="AT122" t="inlineStr">
        <is>
          <t>akcija</t>
        </is>
      </c>
      <c r="AU122" t="inlineStr">
        <is>
          <t>3</t>
        </is>
      </c>
      <c r="AV122" t="inlineStr">
        <is>
          <t/>
        </is>
      </c>
      <c r="AW122" t="inlineStr">
        <is>
          <t/>
        </is>
      </c>
      <c r="AX122" t="inlineStr">
        <is>
          <t/>
        </is>
      </c>
      <c r="AY122" t="inlineStr">
        <is>
          <t/>
        </is>
      </c>
      <c r="AZ122" t="inlineStr">
        <is>
          <t/>
        </is>
      </c>
      <c r="BA122" t="inlineStr">
        <is>
          <t/>
        </is>
      </c>
      <c r="BB122" t="inlineStr">
        <is>
          <t/>
        </is>
      </c>
      <c r="BC122" t="inlineStr">
        <is>
          <t>aandeel</t>
        </is>
      </c>
      <c r="BD122" t="inlineStr">
        <is>
          <t>3</t>
        </is>
      </c>
      <c r="BE122" t="inlineStr">
        <is>
          <t/>
        </is>
      </c>
      <c r="BF122" t="inlineStr">
        <is>
          <t>akcja|udział</t>
        </is>
      </c>
      <c r="BG122" t="inlineStr">
        <is>
          <t>3|3</t>
        </is>
      </c>
      <c r="BH122" t="inlineStr">
        <is>
          <t>|</t>
        </is>
      </c>
      <c r="BI122" t="inlineStr">
        <is>
          <t>ação</t>
        </is>
      </c>
      <c r="BJ122" t="inlineStr">
        <is>
          <t>3</t>
        </is>
      </c>
      <c r="BK122" t="inlineStr">
        <is>
          <t/>
        </is>
      </c>
      <c r="BL122" t="inlineStr">
        <is>
          <t/>
        </is>
      </c>
      <c r="BM122" t="inlineStr">
        <is>
          <t/>
        </is>
      </c>
      <c r="BN122" t="inlineStr">
        <is>
          <t/>
        </is>
      </c>
      <c r="BO122" t="inlineStr">
        <is>
          <t/>
        </is>
      </c>
      <c r="BP122" t="inlineStr">
        <is>
          <t/>
        </is>
      </c>
      <c r="BQ122" t="inlineStr">
        <is>
          <t/>
        </is>
      </c>
      <c r="BR122" t="inlineStr">
        <is>
          <t/>
        </is>
      </c>
      <c r="BS122" t="inlineStr">
        <is>
          <t/>
        </is>
      </c>
      <c r="BT122" t="inlineStr">
        <is>
          <t/>
        </is>
      </c>
      <c r="BU122" t="inlineStr">
        <is>
          <t/>
        </is>
      </c>
      <c r="BV122" t="inlineStr">
        <is>
          <t/>
        </is>
      </c>
      <c r="BW122" t="inlineStr">
        <is>
          <t/>
        </is>
      </c>
      <c r="BX122" t="inlineStr">
        <is>
          <t>ценна книга, която е носител на право на собственост върху капитала на едно дружество</t>
        </is>
      </c>
      <c r="BY122" t="inlineStr">
        <is>
          <t/>
        </is>
      </c>
      <c r="BZ122" t="inlineStr">
        <is>
          <t>a) udelelig andel af kapitalen i et aktieselskab eller et kommandit-aktieselskab hvortil er knyttet forskellige rettigheder gennem lovgivning og selskabets vedtægter; b) dokument, der udstedes som legitimation for ovennævnte andelsret</t>
        </is>
      </c>
      <c r="CA122" t="inlineStr">
        <is>
          <t>a) nicht teilbarer Anteil des Grundkapitals einer Aktiengesellschaft oder einer Kommanditgesellschaft auf Aktien, mit dem verschiedene durch Gesetz und Satzung der Gesellschaft festgelegte Rechte verbunden sind; b) Urkunde, die den zuvor definierten Kapitalanteil verkörpert</t>
        </is>
      </c>
      <c r="CB122" t="inlineStr">
        <is>
          <t/>
        </is>
      </c>
      <c r="CC122" t="inlineStr">
        <is>
          <t>one of the equal parts into which the capital stock of a corporation is divided; a non-divisible fraction of the capital of a company to which are attached various rights defined by statute and by the company's regulations</t>
        </is>
      </c>
      <c r="CD122" t="inlineStr">
        <is>
          <t>a) fracción no divisible del capital de una sociedad anónima o de una sociedad en comandita por acciones a la cual le son atribuidos los derechos definidos por la ley y los estatutos sociales; b) título que materializa la fracción de capital anteriormente definida</t>
        </is>
      </c>
      <c r="CE122" t="inlineStr">
        <is>
          <t/>
        </is>
      </c>
      <c r="CF122" t="inlineStr">
        <is>
          <t/>
        </is>
      </c>
      <c r="CG122" t="inlineStr">
        <is>
          <t>fraction impartageable du capital d'une société anonyme ou d'une société en commandite par actions à laquelle sont attachés les différents droits définis par la loi et le pacte sociale ou les statuts</t>
        </is>
      </c>
      <c r="CH122" t="inlineStr">
        <is>
          <t/>
        </is>
      </c>
      <c r="CI122" t="inlineStr">
        <is>
          <t/>
        </is>
      </c>
      <c r="CJ122" t="inlineStr">
        <is>
          <t/>
        </is>
      </c>
      <c r="CK122" t="inlineStr">
        <is>
          <t>strumento di partecipazione alla proprietà di una società; in particolare, un'azione rappresenta la quota minima in cui è diviso il capitale di una particolare tipologia di società (dette per l’appunto società per azioni)</t>
        </is>
      </c>
      <c r="CL122" t="inlineStr">
        <is>
          <t/>
        </is>
      </c>
      <c r="CM122" t="inlineStr">
        <is>
          <t/>
        </is>
      </c>
      <c r="CN122" t="inlineStr">
        <is>
          <t/>
        </is>
      </c>
      <c r="CO122" t="inlineStr">
        <is>
          <t>a)ondeelbaar deel van het maatschappelijk kapitaal van een naamloze vennootschap of van een commanditaire vennootschap op aandelen waaraan de in wet en statuten genoemde rechten zijn verbonden;b)document dat een aandeel in het kapitaal als bovenbedoeld belichaamt</t>
        </is>
      </c>
      <c r="CP122" t="inlineStr">
        <is>
          <t>papier wartościowy [ &lt;a href="/entry/result/754316/all" id="ENTRY_TO_ENTRY_CONVERTER" target="_blank"&gt;IATE:754316&lt;/a&gt; ] dający prawo jego posiadaczowi do udziału (współwłasności) w spółce akcyjnej, która go wyemitowała. Akcja oznacza jednocześnie ułamek kapitału akcyjnego, wynikający z podzielenia kapitału akcyjnego przez liczbę akcji, ogół praw przysługujących akcjonariuszowi względem spółki oraz dokument wystawiony przez spółkę, który ucieleśnia ogół praw akcjonariusza.</t>
        </is>
      </c>
      <c r="CQ122" t="inlineStr">
        <is>
          <t>Fração indivisível do capital de uma sociedade anónima, ou de uma sociedade em comandita por ações, à qual estão ligados os diversos direitos definidos pela lei e pelo pacto social.</t>
        </is>
      </c>
      <c r="CR122" t="inlineStr">
        <is>
          <t/>
        </is>
      </c>
      <c r="CS122" t="inlineStr">
        <is>
          <t/>
        </is>
      </c>
      <c r="CT122" t="inlineStr">
        <is>
          <t/>
        </is>
      </c>
      <c r="CU122" t="inlineStr">
        <is>
          <t/>
        </is>
      </c>
    </row>
    <row r="123">
      <c r="A123" s="1" t="str">
        <f>HYPERLINK("https://iate.europa.eu/entry/result/1239957/all", "1239957")</f>
        <v>1239957</v>
      </c>
      <c r="B123" t="inlineStr">
        <is>
          <t>FINANCE</t>
        </is>
      </c>
      <c r="C123" t="inlineStr">
        <is>
          <t>FINANCE</t>
        </is>
      </c>
      <c r="D123" t="inlineStr">
        <is>
          <t/>
        </is>
      </c>
      <c r="E123" t="inlineStr">
        <is>
          <t/>
        </is>
      </c>
      <c r="F123" t="inlineStr">
        <is>
          <t/>
        </is>
      </c>
      <c r="G123" t="inlineStr">
        <is>
          <t/>
        </is>
      </c>
      <c r="H123" t="inlineStr">
        <is>
          <t/>
        </is>
      </c>
      <c r="I123" t="inlineStr">
        <is>
          <t/>
        </is>
      </c>
      <c r="J123" t="inlineStr">
        <is>
          <t>sikkerhedsstillelse</t>
        </is>
      </c>
      <c r="K123" t="inlineStr">
        <is>
          <t>3</t>
        </is>
      </c>
      <c r="L123" t="inlineStr">
        <is>
          <t/>
        </is>
      </c>
      <c r="M123" t="inlineStr">
        <is>
          <t>Kreditsicherung</t>
        </is>
      </c>
      <c r="N123" t="inlineStr">
        <is>
          <t>3</t>
        </is>
      </c>
      <c r="O123" t="inlineStr">
        <is>
          <t/>
        </is>
      </c>
      <c r="P123" t="inlineStr">
        <is>
          <t>χρεόγραφα</t>
        </is>
      </c>
      <c r="Q123" t="inlineStr">
        <is>
          <t>3</t>
        </is>
      </c>
      <c r="R123" t="inlineStr">
        <is>
          <t/>
        </is>
      </c>
      <c r="S123" t="inlineStr">
        <is>
          <t>security</t>
        </is>
      </c>
      <c r="T123" t="inlineStr">
        <is>
          <t>3</t>
        </is>
      </c>
      <c r="U123" t="inlineStr">
        <is>
          <t/>
        </is>
      </c>
      <c r="V123" t="inlineStr">
        <is>
          <t/>
        </is>
      </c>
      <c r="W123" t="inlineStr">
        <is>
          <t/>
        </is>
      </c>
      <c r="X123" t="inlineStr">
        <is>
          <t/>
        </is>
      </c>
      <c r="Y123" t="inlineStr">
        <is>
          <t/>
        </is>
      </c>
      <c r="Z123" t="inlineStr">
        <is>
          <t/>
        </is>
      </c>
      <c r="AA123" t="inlineStr">
        <is>
          <t/>
        </is>
      </c>
      <c r="AB123" t="inlineStr">
        <is>
          <t>pantti|takuu|takausvakuus</t>
        </is>
      </c>
      <c r="AC123" t="inlineStr">
        <is>
          <t>3|3|3</t>
        </is>
      </c>
      <c r="AD123" t="inlineStr">
        <is>
          <t>||</t>
        </is>
      </c>
      <c r="AE123" t="inlineStr">
        <is>
          <t>sûreté|garantie</t>
        </is>
      </c>
      <c r="AF123" t="inlineStr">
        <is>
          <t>3|3</t>
        </is>
      </c>
      <c r="AG123" t="inlineStr">
        <is>
          <t>|</t>
        </is>
      </c>
      <c r="AH123" t="inlineStr">
        <is>
          <t/>
        </is>
      </c>
      <c r="AI123" t="inlineStr">
        <is>
          <t/>
        </is>
      </c>
      <c r="AJ123" t="inlineStr">
        <is>
          <t/>
        </is>
      </c>
      <c r="AK123" t="inlineStr">
        <is>
          <t/>
        </is>
      </c>
      <c r="AL123" t="inlineStr">
        <is>
          <t/>
        </is>
      </c>
      <c r="AM123" t="inlineStr">
        <is>
          <t/>
        </is>
      </c>
      <c r="AN123" t="inlineStr">
        <is>
          <t/>
        </is>
      </c>
      <c r="AO123" t="inlineStr">
        <is>
          <t/>
        </is>
      </c>
      <c r="AP123" t="inlineStr">
        <is>
          <t/>
        </is>
      </c>
      <c r="AQ123" t="inlineStr">
        <is>
          <t>garanzie</t>
        </is>
      </c>
      <c r="AR123" t="inlineStr">
        <is>
          <t>3</t>
        </is>
      </c>
      <c r="AS123" t="inlineStr">
        <is>
          <t/>
        </is>
      </c>
      <c r="AT123" t="inlineStr">
        <is>
          <t/>
        </is>
      </c>
      <c r="AU123" t="inlineStr">
        <is>
          <t/>
        </is>
      </c>
      <c r="AV123" t="inlineStr">
        <is>
          <t/>
        </is>
      </c>
      <c r="AW123" t="inlineStr">
        <is>
          <t/>
        </is>
      </c>
      <c r="AX123" t="inlineStr">
        <is>
          <t/>
        </is>
      </c>
      <c r="AY123" t="inlineStr">
        <is>
          <t/>
        </is>
      </c>
      <c r="AZ123" t="inlineStr">
        <is>
          <t/>
        </is>
      </c>
      <c r="BA123" t="inlineStr">
        <is>
          <t/>
        </is>
      </c>
      <c r="BB123" t="inlineStr">
        <is>
          <t/>
        </is>
      </c>
      <c r="BC123" t="inlineStr">
        <is>
          <t>zekerheidsstelling</t>
        </is>
      </c>
      <c r="BD123" t="inlineStr">
        <is>
          <t>3</t>
        </is>
      </c>
      <c r="BE123" t="inlineStr">
        <is>
          <t/>
        </is>
      </c>
      <c r="BF123" t="inlineStr">
        <is>
          <t>zabezpieczenie</t>
        </is>
      </c>
      <c r="BG123" t="inlineStr">
        <is>
          <t>3</t>
        </is>
      </c>
      <c r="BH123" t="inlineStr">
        <is>
          <t/>
        </is>
      </c>
      <c r="BI123" t="inlineStr">
        <is>
          <t>garantias</t>
        </is>
      </c>
      <c r="BJ123" t="inlineStr">
        <is>
          <t>3</t>
        </is>
      </c>
      <c r="BK123" t="inlineStr">
        <is>
          <t/>
        </is>
      </c>
      <c r="BL123" t="inlineStr">
        <is>
          <t/>
        </is>
      </c>
      <c r="BM123" t="inlineStr">
        <is>
          <t/>
        </is>
      </c>
      <c r="BN123" t="inlineStr">
        <is>
          <t/>
        </is>
      </c>
      <c r="BO123" t="inlineStr">
        <is>
          <t/>
        </is>
      </c>
      <c r="BP123" t="inlineStr">
        <is>
          <t/>
        </is>
      </c>
      <c r="BQ123" t="inlineStr">
        <is>
          <t/>
        </is>
      </c>
      <c r="BR123" t="inlineStr">
        <is>
          <t/>
        </is>
      </c>
      <c r="BS123" t="inlineStr">
        <is>
          <t/>
        </is>
      </c>
      <c r="BT123" t="inlineStr">
        <is>
          <t/>
        </is>
      </c>
      <c r="BU123" t="inlineStr">
        <is>
          <t>pant|säkerhet</t>
        </is>
      </c>
      <c r="BV123" t="inlineStr">
        <is>
          <t>3|3</t>
        </is>
      </c>
      <c r="BW123" t="inlineStr">
        <is>
          <t>|</t>
        </is>
      </c>
      <c r="BX123" t="inlineStr">
        <is>
          <t/>
        </is>
      </c>
      <c r="BY123" t="inlineStr">
        <is>
          <t/>
        </is>
      </c>
      <c r="BZ123" t="inlineStr">
        <is>
          <t>afgivelse af sikkerhed fra en låntager eller fra en trediemand til fordel for den långivende bank, for at denne kan erholde dækning i tilfælde af en forringelse af låntagers bonitet</t>
        </is>
      </c>
      <c r="CA123" t="inlineStr">
        <is>
          <t>Bestellung von Sicherheiten durch den Kreditnehmer oder einen Dritten zugunsten der kreditgewährenden Bank mit dem Ziel, bei einer Bonitätsverschlechterung des Kreditnehmers die Forderungen in ihrem vollen Wert zu erhalten</t>
        </is>
      </c>
      <c r="CB123" t="inlineStr">
        <is>
          <t/>
        </is>
      </c>
      <c r="CC123" t="inlineStr">
        <is>
          <t>a security given by a borrower or a third party to the lending bank for the purpose of guaranteeing the debtor balance in the case of total or partial insolvency of the debtor</t>
        </is>
      </c>
      <c r="CD123" t="inlineStr">
        <is>
          <t/>
        </is>
      </c>
      <c r="CE123" t="inlineStr">
        <is>
          <t/>
        </is>
      </c>
      <c r="CF123" t="inlineStr">
        <is>
          <t>lainaajan tai kolmannen osapuolen lainanantajapankille antama vakuus, jonka tarkoituksena on taata lainasumma velallisen ollessa osittain tai kokonaan maksukyvytön</t>
        </is>
      </c>
      <c r="CG123" t="inlineStr">
        <is>
          <t>sûreté apportée par l'emprunteur ou un tiers à la banque accordant le crédit dans le but de garantir la créance correspondante pour son intégralité en cas d'insolvabilité totale ou partielle du débiteur</t>
        </is>
      </c>
      <c r="CH123" t="inlineStr">
        <is>
          <t/>
        </is>
      </c>
      <c r="CI123" t="inlineStr">
        <is>
          <t/>
        </is>
      </c>
      <c r="CJ123" t="inlineStr">
        <is>
          <t/>
        </is>
      </c>
      <c r="CK123" t="inlineStr">
        <is>
          <t>quelle date dal richiedente il credito o da terzi alla banca, allo scopo di garantirne il buon fine in caso d'insolvenza totale o parziale</t>
        </is>
      </c>
      <c r="CL123" t="inlineStr">
        <is>
          <t/>
        </is>
      </c>
      <c r="CM123" t="inlineStr">
        <is>
          <t/>
        </is>
      </c>
      <c r="CN123" t="inlineStr">
        <is>
          <t/>
        </is>
      </c>
      <c r="CO123" t="inlineStr">
        <is>
          <t>het stellen van zekerheid door de kredietnemer of een derde ten behoeve van de kredietverstrekker met het doel om, voor het geval dat de solvabiliteit van de kredietnemer vermindert, de vordering veilig te stellen</t>
        </is>
      </c>
      <c r="CP123" t="inlineStr">
        <is>
          <t>zastaw, który daje gwarancję, że pewna kwota pieniędzy zostanie wypłacona lub ulegnie przepadkowi na rzecz właściwych władz, jeżeli dane zobowiązanie nie zostanie spełnione</t>
        </is>
      </c>
      <c r="CQ123" t="inlineStr">
        <is>
          <t>Valores reais ou responsabilidades pessoais de terceiros dados pelo devedor ao banco credor, com o fim de cobrir totalmente a dívida em caso de insolvência total ou parcial do devedor.</t>
        </is>
      </c>
      <c r="CR123" t="inlineStr">
        <is>
          <t/>
        </is>
      </c>
      <c r="CS123" t="inlineStr">
        <is>
          <t/>
        </is>
      </c>
      <c r="CT123" t="inlineStr">
        <is>
          <t/>
        </is>
      </c>
      <c r="CU123" t="inlineStr">
        <is>
          <t/>
        </is>
      </c>
    </row>
    <row r="124">
      <c r="A124" s="1" t="str">
        <f>HYPERLINK("https://iate.europa.eu/entry/result/1071978/all", "1071978")</f>
        <v>1071978</v>
      </c>
      <c r="B124" t="inlineStr">
        <is>
          <t>FINANCE</t>
        </is>
      </c>
      <c r="C124" t="inlineStr">
        <is>
          <t>FINANCE</t>
        </is>
      </c>
      <c r="D124" t="inlineStr">
        <is>
          <t>залог</t>
        </is>
      </c>
      <c r="E124" t="inlineStr">
        <is>
          <t>3</t>
        </is>
      </c>
      <c r="F124" t="inlineStr">
        <is>
          <t/>
        </is>
      </c>
      <c r="G124" t="inlineStr">
        <is>
          <t/>
        </is>
      </c>
      <c r="H124" t="inlineStr">
        <is>
          <t/>
        </is>
      </c>
      <c r="I124" t="inlineStr">
        <is>
          <t/>
        </is>
      </c>
      <c r="J124" t="inlineStr">
        <is>
          <t>sikkerhed|pant</t>
        </is>
      </c>
      <c r="K124" t="inlineStr">
        <is>
          <t>3|3</t>
        </is>
      </c>
      <c r="L124" t="inlineStr">
        <is>
          <t>|</t>
        </is>
      </c>
      <c r="M124" t="inlineStr">
        <is>
          <t>Pfandrecht</t>
        </is>
      </c>
      <c r="N124" t="inlineStr">
        <is>
          <t>3</t>
        </is>
      </c>
      <c r="O124" t="inlineStr">
        <is>
          <t/>
        </is>
      </c>
      <c r="P124" t="inlineStr">
        <is>
          <t>ενέχυρο|εμπράγματη ασφάλεια</t>
        </is>
      </c>
      <c r="Q124" t="inlineStr">
        <is>
          <t>3|3</t>
        </is>
      </c>
      <c r="R124" t="inlineStr">
        <is>
          <t>|</t>
        </is>
      </c>
      <c r="S124" t="inlineStr">
        <is>
          <t>security|pledge</t>
        </is>
      </c>
      <c r="T124" t="inlineStr">
        <is>
          <t>3|3</t>
        </is>
      </c>
      <c r="U124" t="inlineStr">
        <is>
          <t>|</t>
        </is>
      </c>
      <c r="V124" t="inlineStr">
        <is>
          <t>prenda</t>
        </is>
      </c>
      <c r="W124" t="inlineStr">
        <is>
          <t>3</t>
        </is>
      </c>
      <c r="X124" t="inlineStr">
        <is>
          <t/>
        </is>
      </c>
      <c r="Y124" t="inlineStr">
        <is>
          <t>pant|pantima</t>
        </is>
      </c>
      <c r="Z124" t="inlineStr">
        <is>
          <t>3|3</t>
        </is>
      </c>
      <c r="AA124" t="inlineStr">
        <is>
          <t>|</t>
        </is>
      </c>
      <c r="AB124" t="inlineStr">
        <is>
          <t/>
        </is>
      </c>
      <c r="AC124" t="inlineStr">
        <is>
          <t/>
        </is>
      </c>
      <c r="AD124" t="inlineStr">
        <is>
          <t/>
        </is>
      </c>
      <c r="AE124" t="inlineStr">
        <is>
          <t>gage</t>
        </is>
      </c>
      <c r="AF124" t="inlineStr">
        <is>
          <t>3</t>
        </is>
      </c>
      <c r="AG124" t="inlineStr">
        <is>
          <t/>
        </is>
      </c>
      <c r="AH124" t="inlineStr">
        <is>
          <t>gealltán</t>
        </is>
      </c>
      <c r="AI124" t="inlineStr">
        <is>
          <t>3</t>
        </is>
      </c>
      <c r="AJ124" t="inlineStr">
        <is>
          <t/>
        </is>
      </c>
      <c r="AK124" t="inlineStr">
        <is>
          <t/>
        </is>
      </c>
      <c r="AL124" t="inlineStr">
        <is>
          <t/>
        </is>
      </c>
      <c r="AM124" t="inlineStr">
        <is>
          <t/>
        </is>
      </c>
      <c r="AN124" t="inlineStr">
        <is>
          <t/>
        </is>
      </c>
      <c r="AO124" t="inlineStr">
        <is>
          <t/>
        </is>
      </c>
      <c r="AP124" t="inlineStr">
        <is>
          <t/>
        </is>
      </c>
      <c r="AQ124" t="inlineStr">
        <is>
          <t>pegno</t>
        </is>
      </c>
      <c r="AR124" t="inlineStr">
        <is>
          <t>3</t>
        </is>
      </c>
      <c r="AS124" t="inlineStr">
        <is>
          <t/>
        </is>
      </c>
      <c r="AT124" t="inlineStr">
        <is>
          <t>įkeitimas</t>
        </is>
      </c>
      <c r="AU124" t="inlineStr">
        <is>
          <t>3</t>
        </is>
      </c>
      <c r="AV124" t="inlineStr">
        <is>
          <t/>
        </is>
      </c>
      <c r="AW124" t="inlineStr">
        <is>
          <t/>
        </is>
      </c>
      <c r="AX124" t="inlineStr">
        <is>
          <t/>
        </is>
      </c>
      <c r="AY124" t="inlineStr">
        <is>
          <t/>
        </is>
      </c>
      <c r="AZ124" t="inlineStr">
        <is>
          <t/>
        </is>
      </c>
      <c r="BA124" t="inlineStr">
        <is>
          <t/>
        </is>
      </c>
      <c r="BB124" t="inlineStr">
        <is>
          <t/>
        </is>
      </c>
      <c r="BC124" t="inlineStr">
        <is>
          <t>onderpand|pand</t>
        </is>
      </c>
      <c r="BD124" t="inlineStr">
        <is>
          <t>3|3</t>
        </is>
      </c>
      <c r="BE124" t="inlineStr">
        <is>
          <t>|</t>
        </is>
      </c>
      <c r="BF124" t="inlineStr">
        <is>
          <t>zastaw</t>
        </is>
      </c>
      <c r="BG124" t="inlineStr">
        <is>
          <t>4</t>
        </is>
      </c>
      <c r="BH124" t="inlineStr">
        <is>
          <t/>
        </is>
      </c>
      <c r="BI124" t="inlineStr">
        <is>
          <t>dação|penhor</t>
        </is>
      </c>
      <c r="BJ124" t="inlineStr">
        <is>
          <t>3|3</t>
        </is>
      </c>
      <c r="BK124" t="inlineStr">
        <is>
          <t>|</t>
        </is>
      </c>
      <c r="BL124" t="inlineStr">
        <is>
          <t>garanție reală mobiliară|gaj</t>
        </is>
      </c>
      <c r="BM124" t="inlineStr">
        <is>
          <t>3|3</t>
        </is>
      </c>
      <c r="BN124" t="inlineStr">
        <is>
          <t>|</t>
        </is>
      </c>
      <c r="BO124" t="inlineStr">
        <is>
          <t/>
        </is>
      </c>
      <c r="BP124" t="inlineStr">
        <is>
          <t/>
        </is>
      </c>
      <c r="BQ124" t="inlineStr">
        <is>
          <t/>
        </is>
      </c>
      <c r="BR124" t="inlineStr">
        <is>
          <t>zastaviti|zastava|zastavitev</t>
        </is>
      </c>
      <c r="BS124" t="inlineStr">
        <is>
          <t>3|3|3</t>
        </is>
      </c>
      <c r="BT124" t="inlineStr">
        <is>
          <t>||</t>
        </is>
      </c>
      <c r="BU124" t="inlineStr">
        <is>
          <t/>
        </is>
      </c>
      <c r="BV124" t="inlineStr">
        <is>
          <t/>
        </is>
      </c>
      <c r="BW124" t="inlineStr">
        <is>
          <t/>
        </is>
      </c>
      <c r="BX124" t="inlineStr">
        <is>
          <t>обезпечение на заем, прехвърлено за съхранение или прехвърлено на името на кредитора</t>
        </is>
      </c>
      <c r="BY124" t="inlineStr">
        <is>
          <t/>
        </is>
      </c>
      <c r="BZ124" t="inlineStr">
        <is>
          <t/>
        </is>
      </c>
      <c r="CA124" t="inlineStr">
        <is>
          <t>dingliches Recht an einem fremden Gegenstand zwecks dinglicher Sicherung einer Geldforderung</t>
        </is>
      </c>
      <c r="CB124" t="inlineStr">
        <is>
          <t/>
        </is>
      </c>
      <c r="CC124" t="inlineStr">
        <is>
          <t>a corporeal right to a chattel given by a debtor to a creditor and enabling the latter to enjoy priority in demanding settlement of the debt</t>
        </is>
      </c>
      <c r="CD124" t="inlineStr">
        <is>
          <t>Bien que el deudor entrega al acreedor como garantía del cumplimiento de una obligación de pago.</t>
        </is>
      </c>
      <c r="CE124" t="inlineStr">
        <is>
          <t/>
        </is>
      </c>
      <c r="CF124" t="inlineStr">
        <is>
          <t/>
        </is>
      </c>
      <c r="CG124" t="inlineStr">
        <is>
          <t>contrat par lequel le débiteur remet une chose à son créancier pour sûreté de sa dette et qui confère à ce dernier le droit de se faire payer sur le meuble qui en est l'objet par privilège de préférence aux autres créanciers</t>
        </is>
      </c>
      <c r="CH124" t="inlineStr">
        <is>
          <t/>
        </is>
      </c>
      <c r="CI124" t="inlineStr">
        <is>
          <t/>
        </is>
      </c>
      <c r="CJ124" t="inlineStr">
        <is>
          <t/>
        </is>
      </c>
      <c r="CK124" t="inlineStr">
        <is>
          <t/>
        </is>
      </c>
      <c r="CL124" t="inlineStr">
        <is>
          <t/>
        </is>
      </c>
      <c r="CM124" t="inlineStr">
        <is>
          <t/>
        </is>
      </c>
      <c r="CN124" t="inlineStr">
        <is>
          <t/>
        </is>
      </c>
      <c r="CO124" t="inlineStr">
        <is>
          <t/>
        </is>
      </c>
      <c r="CP124" t="inlineStr">
        <is>
          <t/>
        </is>
      </c>
      <c r="CQ124" t="inlineStr">
        <is>
          <t/>
        </is>
      </c>
      <c r="CR124" t="inlineStr">
        <is>
          <t>drept real accesoriu constituit în favoarea creditorului obligației principale (numit „creditor garantat") asupra unor bunuri mobile (corporale sau necorporale) care aparțin sau vor aparține debitorului acestei obligații (denumit „debitor garant"), drept care conferă creditorului garantat posibilitatea de a se îndestula, cu prioritatea stabilită de lege, din bunul afectat garanției, în cazul în care debitorul garant nu-și execută obligația principală în condițiile care rezultă din izvorul juridic al acestei obligații</t>
        </is>
      </c>
      <c r="CS124" t="inlineStr">
        <is>
          <t/>
        </is>
      </c>
      <c r="CT124" t="inlineStr">
        <is>
          <t/>
        </is>
      </c>
      <c r="CU124" t="inlineStr">
        <is>
          <t/>
        </is>
      </c>
    </row>
    <row r="125">
      <c r="A125" s="1" t="str">
        <f>HYPERLINK("https://iate.europa.eu/entry/result/836205/all", "836205")</f>
        <v>836205</v>
      </c>
      <c r="B125" t="inlineStr">
        <is>
          <t>FINANCE</t>
        </is>
      </c>
      <c r="C125" t="inlineStr">
        <is>
          <t>FINANCE|insurance;FINANCE|insurance|insurance</t>
        </is>
      </c>
      <c r="D125" t="inlineStr">
        <is>
          <t>бенефициер|ползващо се лице</t>
        </is>
      </c>
      <c r="E125" t="inlineStr">
        <is>
          <t>2|3</t>
        </is>
      </c>
      <c r="F125" t="inlineStr">
        <is>
          <t>|</t>
        </is>
      </c>
      <c r="G125" t="inlineStr">
        <is>
          <t>oprávněná osoba</t>
        </is>
      </c>
      <c r="H125" t="inlineStr">
        <is>
          <t>3</t>
        </is>
      </c>
      <c r="I125" t="inlineStr">
        <is>
          <t/>
        </is>
      </c>
      <c r="J125" t="inlineStr">
        <is>
          <t>den begunstigede|den sikrede</t>
        </is>
      </c>
      <c r="K125" t="inlineStr">
        <is>
          <t>3|3</t>
        </is>
      </c>
      <c r="L125" t="inlineStr">
        <is>
          <t>|</t>
        </is>
      </c>
      <c r="M125" t="inlineStr">
        <is>
          <t>Kreditnehmer|Empfänger von Versicherungsleistungen|Begünstigter</t>
        </is>
      </c>
      <c r="N125" t="inlineStr">
        <is>
          <t>3|3|3</t>
        </is>
      </c>
      <c r="O125" t="inlineStr">
        <is>
          <t>||</t>
        </is>
      </c>
      <c r="P125" t="inlineStr">
        <is>
          <t>δικαιούχος παροχής|δικαιούχος</t>
        </is>
      </c>
      <c r="Q125" t="inlineStr">
        <is>
          <t>3|3</t>
        </is>
      </c>
      <c r="R125" t="inlineStr">
        <is>
          <t>|</t>
        </is>
      </c>
      <c r="S125" t="inlineStr">
        <is>
          <t>beneficiary</t>
        </is>
      </c>
      <c r="T125" t="inlineStr">
        <is>
          <t>3</t>
        </is>
      </c>
      <c r="U125" t="inlineStr">
        <is>
          <t/>
        </is>
      </c>
      <c r="V125" t="inlineStr">
        <is>
          <t>beneficiario</t>
        </is>
      </c>
      <c r="W125" t="inlineStr">
        <is>
          <t>3</t>
        </is>
      </c>
      <c r="X125" t="inlineStr">
        <is>
          <t/>
        </is>
      </c>
      <c r="Y125" t="inlineStr">
        <is>
          <t>soodustatud isik</t>
        </is>
      </c>
      <c r="Z125" t="inlineStr">
        <is>
          <t>4</t>
        </is>
      </c>
      <c r="AA125" t="inlineStr">
        <is>
          <t/>
        </is>
      </c>
      <c r="AB125" t="inlineStr">
        <is>
          <t>edunsaaja</t>
        </is>
      </c>
      <c r="AC125" t="inlineStr">
        <is>
          <t>3</t>
        </is>
      </c>
      <c r="AD125" t="inlineStr">
        <is>
          <t/>
        </is>
      </c>
      <c r="AE125" t="inlineStr">
        <is>
          <t>bénéficiaire</t>
        </is>
      </c>
      <c r="AF125" t="inlineStr">
        <is>
          <t>3</t>
        </is>
      </c>
      <c r="AG125" t="inlineStr">
        <is>
          <t/>
        </is>
      </c>
      <c r="AH125" t="inlineStr">
        <is>
          <t>tairbhí</t>
        </is>
      </c>
      <c r="AI125" t="inlineStr">
        <is>
          <t>3</t>
        </is>
      </c>
      <c r="AJ125" t="inlineStr">
        <is>
          <t/>
        </is>
      </c>
      <c r="AK125" t="inlineStr">
        <is>
          <t/>
        </is>
      </c>
      <c r="AL125" t="inlineStr">
        <is>
          <t/>
        </is>
      </c>
      <c r="AM125" t="inlineStr">
        <is>
          <t/>
        </is>
      </c>
      <c r="AN125" t="inlineStr">
        <is>
          <t>kedvezményezett</t>
        </is>
      </c>
      <c r="AO125" t="inlineStr">
        <is>
          <t>4</t>
        </is>
      </c>
      <c r="AP125" t="inlineStr">
        <is>
          <t/>
        </is>
      </c>
      <c r="AQ125" t="inlineStr">
        <is>
          <t/>
        </is>
      </c>
      <c r="AR125" t="inlineStr">
        <is>
          <t/>
        </is>
      </c>
      <c r="AS125" t="inlineStr">
        <is>
          <t/>
        </is>
      </c>
      <c r="AT125" t="inlineStr">
        <is>
          <t>naudos gavėjas</t>
        </is>
      </c>
      <c r="AU125" t="inlineStr">
        <is>
          <t>3</t>
        </is>
      </c>
      <c r="AV125" t="inlineStr">
        <is>
          <t/>
        </is>
      </c>
      <c r="AW125" t="inlineStr">
        <is>
          <t>labuma guvējs</t>
        </is>
      </c>
      <c r="AX125" t="inlineStr">
        <is>
          <t>3</t>
        </is>
      </c>
      <c r="AY125" t="inlineStr">
        <is>
          <t/>
        </is>
      </c>
      <c r="AZ125" t="inlineStr">
        <is>
          <t>benefiċjarju</t>
        </is>
      </c>
      <c r="BA125" t="inlineStr">
        <is>
          <t>3</t>
        </is>
      </c>
      <c r="BB125" t="inlineStr">
        <is>
          <t/>
        </is>
      </c>
      <c r="BC125" t="inlineStr">
        <is>
          <t>belanghebbende|begunstigde</t>
        </is>
      </c>
      <c r="BD125" t="inlineStr">
        <is>
          <t>2|2</t>
        </is>
      </c>
      <c r="BE125" t="inlineStr">
        <is>
          <t>|</t>
        </is>
      </c>
      <c r="BF125" t="inlineStr">
        <is>
          <t>uposażony z tytułu ubezpieczenia|osoba uprawniona</t>
        </is>
      </c>
      <c r="BG125" t="inlineStr">
        <is>
          <t>3|3</t>
        </is>
      </c>
      <c r="BH125" t="inlineStr">
        <is>
          <t>|</t>
        </is>
      </c>
      <c r="BI125" t="inlineStr">
        <is>
          <t>beneficiário</t>
        </is>
      </c>
      <c r="BJ125" t="inlineStr">
        <is>
          <t>3</t>
        </is>
      </c>
      <c r="BK125" t="inlineStr">
        <is>
          <t/>
        </is>
      </c>
      <c r="BL125" t="inlineStr">
        <is>
          <t>beneficiar</t>
        </is>
      </c>
      <c r="BM125" t="inlineStr">
        <is>
          <t>3</t>
        </is>
      </c>
      <c r="BN125" t="inlineStr">
        <is>
          <t/>
        </is>
      </c>
      <c r="BO125" t="inlineStr">
        <is>
          <t/>
        </is>
      </c>
      <c r="BP125" t="inlineStr">
        <is>
          <t/>
        </is>
      </c>
      <c r="BQ125" t="inlineStr">
        <is>
          <t/>
        </is>
      </c>
      <c r="BR125" t="inlineStr">
        <is>
          <t>upravičenec</t>
        </is>
      </c>
      <c r="BS125" t="inlineStr">
        <is>
          <t>3</t>
        </is>
      </c>
      <c r="BT125" t="inlineStr">
        <is>
          <t/>
        </is>
      </c>
      <c r="BU125" t="inlineStr">
        <is>
          <t>förmånstagare|betalningsmottagare</t>
        </is>
      </c>
      <c r="BV125" t="inlineStr">
        <is>
          <t>3|3</t>
        </is>
      </c>
      <c r="BW125" t="inlineStr">
        <is>
          <t>|</t>
        </is>
      </c>
      <c r="BX125" t="inlineStr">
        <is>
          <t/>
        </is>
      </c>
      <c r="BY125" t="inlineStr">
        <is>
          <t>Všechny fyzické a právnické osoby, které mohou podle pojistné smlouvy uplatňovat nárok. V potaz by měly být brány i další cíle úpravy v oblasti pojištění a zajištění a dohledu nad touto oblastí, jakými jsou finanční stabilita a spravedlivé stabilní trhy, ovšem neměly by ohrožovat hlavní cíl.</t>
        </is>
      </c>
      <c r="BZ125" t="inlineStr">
        <is>
          <t>Begrebet 
&lt;b&gt;begunstigede&lt;/b&gt; har til formål at dække enhver fysisk eller juridisk person, som har en rettighed i henhold til en forsikringsaftale.</t>
        </is>
      </c>
      <c r="CA125" t="inlineStr">
        <is>
          <t/>
        </is>
      </c>
      <c r="CB125" t="inlineStr">
        <is>
          <t>Ο όρος «δικαιούχος» καλύπτει κάθε φυσικό ή νομικό πρόσωπο που έχει κάποιο δικαίωμα στο πλαίσιο ασφαλιστικής σύμβασης.</t>
        </is>
      </c>
      <c r="CC125" t="inlineStr">
        <is>
          <t>any natural or legal person who is entitled to a right under an insurance contract</t>
        </is>
      </c>
      <c r="CD125" t="inlineStr">
        <is>
          <t>Persona designada en la póliza por el asegurado o contratante como titular de los derechos indemnizatorios que en dicho documento se establecen.</t>
        </is>
      </c>
      <c r="CE125" t="inlineStr">
        <is>
          <t>isik, kellel on kindlustusjuhtumi toimumise korral õigus saada kindlustushüvitis, kokkulepitud rahasumma või muu kindlustusandja kohustuse täitmine vastavalt lepingule</t>
        </is>
      </c>
      <c r="CF125" t="inlineStr">
        <is>
          <t/>
        </is>
      </c>
      <c r="CG125" t="inlineStr">
        <is>
          <t>toute personne physique ou morale titulaire d'un droit en vertu d'un contrat d'assurance</t>
        </is>
      </c>
      <c r="CH125" t="inlineStr">
        <is>
          <t/>
        </is>
      </c>
      <c r="CI125" t="inlineStr">
        <is>
          <t/>
        </is>
      </c>
      <c r="CJ125" t="inlineStr">
        <is>
          <t>Minden olyan természetes és jogi személy, aki vagy amely biztosítási szerződés alapján jogokkal rendelkezik.</t>
        </is>
      </c>
      <c r="CK125" t="inlineStr">
        <is>
          <t/>
        </is>
      </c>
      <c r="CL125" t="inlineStr">
        <is>
          <t>draudimo sutartyje nurodytas asmuo arba draudėjo, o draudimo sutartyje nustatytais atvejais ir apdraustojo paskirtas asmuo, turintis teisę gauti draudimo išmoką</t>
        </is>
      </c>
      <c r="CM125" t="inlineStr">
        <is>
          <t/>
        </is>
      </c>
      <c r="CN125" t="inlineStr">
        <is>
          <t/>
        </is>
      </c>
      <c r="CO125" t="inlineStr">
        <is>
          <t>"De belanghebbende is degene die het verzekerde belang heeft bij het verzekerde object, d.w.z. die het (verzekerde) risico loopt en in geval van schade recht op de uitkering heeft. De belanghebbende kan zijn rechten ontlenen aan: - een verzekering gesloten door hemzelf, - een verzekering gesloten door een ander."</t>
        </is>
      </c>
      <c r="CP125" t="inlineStr">
        <is>
          <t>Pojęcie beneficjent ma obejmować dowolną osobę fizyczną lub prawną, której zgodnie z umową ubezpieczenia przysługuje dane prawo. Inne cele regulacji i nadzoru zakładów ubezpieczeń i zakładów reasekuracji, takie jak stabilność finansowa oraz uczciwe i stabilne rynki, również powinny być wzięte pod uwagę, ale nie może to prowadzić do podważenia głównego celu. 
&lt;br&gt;Osoba, którą ubezpieczający ( &lt;a href="/entry/result/768976/all" id="ENTRY_TO_ENTRY_CONVERTER" target="_blank"&gt;IATE:768976&lt;/a&gt; , &lt;a href="/entry/result/139386/all" id="ENTRY_TO_ENTRY_CONVERTER" target="_blank"&gt;IATE:139386&lt;/a&gt; ) wyznaczył imiennie w umowie ubezpieczenia jako uprawnioną do otrzymania świadczenia.</t>
        </is>
      </c>
      <c r="CQ125" t="inlineStr">
        <is>
          <t/>
        </is>
      </c>
      <c r="CR125" t="inlineStr">
        <is>
          <t>persoană fizică sau juridică asigurată ori desemnată de contractant care primește indemnizația sau beneficiile prevăzute în contractul de asigurare</t>
        </is>
      </c>
      <c r="CS125" t="inlineStr">
        <is>
          <t/>
        </is>
      </c>
      <c r="CT125" t="inlineStr">
        <is>
          <t/>
        </is>
      </c>
      <c r="CU125" t="inlineStr">
        <is>
          <t>naturlig eller juridisk person som har rätt till försäkring eller utfallande försäkringsbelopp</t>
        </is>
      </c>
    </row>
    <row r="126">
      <c r="A126" s="1" t="str">
        <f>HYPERLINK("https://iate.europa.eu/entry/result/1239182/all", "1239182")</f>
        <v>1239182</v>
      </c>
      <c r="B126" t="inlineStr">
        <is>
          <t>FINANCE</t>
        </is>
      </c>
      <c r="C126" t="inlineStr">
        <is>
          <t>FINANCE</t>
        </is>
      </c>
      <c r="D126" t="inlineStr">
        <is>
          <t/>
        </is>
      </c>
      <c r="E126" t="inlineStr">
        <is>
          <t/>
        </is>
      </c>
      <c r="F126" t="inlineStr">
        <is>
          <t/>
        </is>
      </c>
      <c r="G126" t="inlineStr">
        <is>
          <t/>
        </is>
      </c>
      <c r="H126" t="inlineStr">
        <is>
          <t/>
        </is>
      </c>
      <c r="I126" t="inlineStr">
        <is>
          <t/>
        </is>
      </c>
      <c r="J126" t="inlineStr">
        <is>
          <t/>
        </is>
      </c>
      <c r="K126" t="inlineStr">
        <is>
          <t/>
        </is>
      </c>
      <c r="L126" t="inlineStr">
        <is>
          <t/>
        </is>
      </c>
      <c r="M126" t="inlineStr">
        <is>
          <t/>
        </is>
      </c>
      <c r="N126" t="inlineStr">
        <is>
          <t/>
        </is>
      </c>
      <c r="O126" t="inlineStr">
        <is>
          <t/>
        </is>
      </c>
      <c r="P126" t="inlineStr">
        <is>
          <t>περίοδος εκκαθάρισης</t>
        </is>
      </c>
      <c r="Q126" t="inlineStr">
        <is>
          <t>3</t>
        </is>
      </c>
      <c r="R126" t="inlineStr">
        <is>
          <t/>
        </is>
      </c>
      <c r="S126" t="inlineStr">
        <is>
          <t>account|settlement period</t>
        </is>
      </c>
      <c r="T126" t="inlineStr">
        <is>
          <t>3|3</t>
        </is>
      </c>
      <c r="U126" t="inlineStr">
        <is>
          <t>|</t>
        </is>
      </c>
      <c r="V126" t="inlineStr">
        <is>
          <t/>
        </is>
      </c>
      <c r="W126" t="inlineStr">
        <is>
          <t/>
        </is>
      </c>
      <c r="X126" t="inlineStr">
        <is>
          <t/>
        </is>
      </c>
      <c r="Y126" t="inlineStr">
        <is>
          <t>arveldusperiood</t>
        </is>
      </c>
      <c r="Z126" t="inlineStr">
        <is>
          <t>3</t>
        </is>
      </c>
      <c r="AA126" t="inlineStr">
        <is>
          <t/>
        </is>
      </c>
      <c r="AB126" t="inlineStr">
        <is>
          <t>selvityskausi|toimituskausi</t>
        </is>
      </c>
      <c r="AC126" t="inlineStr">
        <is>
          <t>3|3</t>
        </is>
      </c>
      <c r="AD126" t="inlineStr">
        <is>
          <t>|</t>
        </is>
      </c>
      <c r="AE126" t="inlineStr">
        <is>
          <t>délai de règlement|délai de place</t>
        </is>
      </c>
      <c r="AF126" t="inlineStr">
        <is>
          <t>3|3</t>
        </is>
      </c>
      <c r="AG126" t="inlineStr">
        <is>
          <t>|</t>
        </is>
      </c>
      <c r="AH126" t="inlineStr">
        <is>
          <t>tréimhse ghlanta cuntais</t>
        </is>
      </c>
      <c r="AI126" t="inlineStr">
        <is>
          <t>3</t>
        </is>
      </c>
      <c r="AJ126" t="inlineStr">
        <is>
          <t/>
        </is>
      </c>
      <c r="AK126" t="inlineStr">
        <is>
          <t/>
        </is>
      </c>
      <c r="AL126" t="inlineStr">
        <is>
          <t/>
        </is>
      </c>
      <c r="AM126" t="inlineStr">
        <is>
          <t/>
        </is>
      </c>
      <c r="AN126" t="inlineStr">
        <is>
          <t/>
        </is>
      </c>
      <c r="AO126" t="inlineStr">
        <is>
          <t/>
        </is>
      </c>
      <c r="AP126" t="inlineStr">
        <is>
          <t/>
        </is>
      </c>
      <c r="AQ126" t="inlineStr">
        <is>
          <t/>
        </is>
      </c>
      <c r="AR126" t="inlineStr">
        <is>
          <t/>
        </is>
      </c>
      <c r="AS126" t="inlineStr">
        <is>
          <t/>
        </is>
      </c>
      <c r="AT126" t="inlineStr">
        <is>
          <t>atsiskaitymo laikotarpis</t>
        </is>
      </c>
      <c r="AU126" t="inlineStr">
        <is>
          <t>3</t>
        </is>
      </c>
      <c r="AV126" t="inlineStr">
        <is>
          <t/>
        </is>
      </c>
      <c r="AW126" t="inlineStr">
        <is>
          <t/>
        </is>
      </c>
      <c r="AX126" t="inlineStr">
        <is>
          <t/>
        </is>
      </c>
      <c r="AY126" t="inlineStr">
        <is>
          <t/>
        </is>
      </c>
      <c r="AZ126" t="inlineStr">
        <is>
          <t/>
        </is>
      </c>
      <c r="BA126" t="inlineStr">
        <is>
          <t/>
        </is>
      </c>
      <c r="BB126" t="inlineStr">
        <is>
          <t/>
        </is>
      </c>
      <c r="BC126" t="inlineStr">
        <is>
          <t/>
        </is>
      </c>
      <c r="BD126" t="inlineStr">
        <is>
          <t/>
        </is>
      </c>
      <c r="BE126" t="inlineStr">
        <is>
          <t/>
        </is>
      </c>
      <c r="BF126" t="inlineStr">
        <is>
          <t>cykl rozrachunkowy</t>
        </is>
      </c>
      <c r="BG126" t="inlineStr">
        <is>
          <t>3</t>
        </is>
      </c>
      <c r="BH126" t="inlineStr">
        <is>
          <t/>
        </is>
      </c>
      <c r="BI126" t="inlineStr">
        <is>
          <t/>
        </is>
      </c>
      <c r="BJ126" t="inlineStr">
        <is>
          <t/>
        </is>
      </c>
      <c r="BK126" t="inlineStr">
        <is>
          <t/>
        </is>
      </c>
      <c r="BL126" t="inlineStr">
        <is>
          <t>perioadă de decontare</t>
        </is>
      </c>
      <c r="BM126" t="inlineStr">
        <is>
          <t>3</t>
        </is>
      </c>
      <c r="BN126" t="inlineStr">
        <is>
          <t/>
        </is>
      </c>
      <c r="BO126" t="inlineStr">
        <is>
          <t/>
        </is>
      </c>
      <c r="BP126" t="inlineStr">
        <is>
          <t/>
        </is>
      </c>
      <c r="BQ126" t="inlineStr">
        <is>
          <t/>
        </is>
      </c>
      <c r="BR126" t="inlineStr">
        <is>
          <t/>
        </is>
      </c>
      <c r="BS126" t="inlineStr">
        <is>
          <t/>
        </is>
      </c>
      <c r="BT126" t="inlineStr">
        <is>
          <t/>
        </is>
      </c>
      <c r="BU126" t="inlineStr">
        <is>
          <t>avräkningsperiod</t>
        </is>
      </c>
      <c r="BV126" t="inlineStr">
        <is>
          <t>3</t>
        </is>
      </c>
      <c r="BW126" t="inlineStr">
        <is>
          <t/>
        </is>
      </c>
      <c r="BX126" t="inlineStr">
        <is>
          <t/>
        </is>
      </c>
      <c r="BY126" t="inlineStr">
        <is>
          <t/>
        </is>
      </c>
      <c r="BZ126" t="inlineStr">
        <is>
          <t/>
        </is>
      </c>
      <c r="CA126" t="inlineStr">
        <is>
          <t/>
        </is>
      </c>
      <c r="CB126" t="inlineStr">
        <is>
          <t/>
        </is>
      </c>
      <c r="CC126" t="inlineStr">
        <is>
          <t>a stock exchange period,usually a fortnight,at the end of which transactions made during the account period must be settled,i.e.on the settlement day</t>
        </is>
      </c>
      <c r="CD126" t="inlineStr">
        <is>
          <t/>
        </is>
      </c>
      <c r="CE126" t="inlineStr">
        <is>
          <t>ajavahemik kauplemispäeva ja kavandatava arvelduspäeva vahel</t>
        </is>
      </c>
      <c r="CF126" t="inlineStr">
        <is>
          <t>1. aika, tavallisesti kaksi viikkoa, jonka päätyttyä ao. tilityskaudella tehdyt kaupat täytyy tilittää&lt;p&gt;2. ajanjakso kaupantekopäivän ja sovitun toimituspäivän välillä&lt;/p&gt;</t>
        </is>
      </c>
      <c r="CG126" t="inlineStr">
        <is>
          <t>période(normalement 15 jours)à la fin de laquelle les opérations sur valeurs doivent être liquidées</t>
        </is>
      </c>
      <c r="CH126" t="inlineStr">
        <is>
          <t/>
        </is>
      </c>
      <c r="CI126" t="inlineStr">
        <is>
          <t/>
        </is>
      </c>
      <c r="CJ126" t="inlineStr">
        <is>
          <t/>
        </is>
      </c>
      <c r="CK126" t="inlineStr">
        <is>
          <t/>
        </is>
      </c>
      <c r="CL126" t="inlineStr">
        <is>
          <t>laikotarpis nuo sandorio dienos iki numatytos atsiskaitymo dienos</t>
        </is>
      </c>
      <c r="CM126" t="inlineStr">
        <is>
          <t/>
        </is>
      </c>
      <c r="CN126" t="inlineStr">
        <is>
          <t/>
        </is>
      </c>
      <c r="CO126" t="inlineStr">
        <is>
          <t/>
        </is>
      </c>
      <c r="CP126" t="inlineStr">
        <is>
          <t>okres pomiędzy datą zawarcia transakcji a zamierzoną datą rozrachunku</t>
        </is>
      </c>
      <c r="CQ126" t="inlineStr">
        <is>
          <t/>
        </is>
      </c>
      <c r="CR126" t="inlineStr">
        <is>
          <t>perioada de timp dintre data încheierii tranzacției și data preconizată pentru decontare</t>
        </is>
      </c>
      <c r="CS126" t="inlineStr">
        <is>
          <t/>
        </is>
      </c>
      <c r="CT126" t="inlineStr">
        <is>
          <t/>
        </is>
      </c>
      <c r="CU126" t="inlineStr">
        <is>
          <t/>
        </is>
      </c>
    </row>
    <row r="127">
      <c r="A127" s="1" t="str">
        <f>HYPERLINK("https://iate.europa.eu/entry/result/1145107/all", "1145107")</f>
        <v>1145107</v>
      </c>
      <c r="B127" t="inlineStr">
        <is>
          <t>FINANCE</t>
        </is>
      </c>
      <c r="C127" t="inlineStr">
        <is>
          <t>FINANCE|free movement of capital|financial market</t>
        </is>
      </c>
      <c r="D127" t="inlineStr">
        <is>
          <t>опция за продажба|пут опция</t>
        </is>
      </c>
      <c r="E127" t="inlineStr">
        <is>
          <t>3|3</t>
        </is>
      </c>
      <c r="F127" t="inlineStr">
        <is>
          <t>preferred|</t>
        </is>
      </c>
      <c r="G127" t="inlineStr">
        <is>
          <t>prodejní opce</t>
        </is>
      </c>
      <c r="H127" t="inlineStr">
        <is>
          <t>3</t>
        </is>
      </c>
      <c r="I127" t="inlineStr">
        <is>
          <t/>
        </is>
      </c>
      <c r="J127" t="inlineStr">
        <is>
          <t>salgsoption|put-option</t>
        </is>
      </c>
      <c r="K127" t="inlineStr">
        <is>
          <t>3|3</t>
        </is>
      </c>
      <c r="L127" t="inlineStr">
        <is>
          <t>|</t>
        </is>
      </c>
      <c r="M127" t="inlineStr">
        <is>
          <t>Rückprämiengeschäft|Rückprämie|Verkaufsoption</t>
        </is>
      </c>
      <c r="N127" t="inlineStr">
        <is>
          <t>3|3|3</t>
        </is>
      </c>
      <c r="O127" t="inlineStr">
        <is>
          <t>||</t>
        </is>
      </c>
      <c r="P127" t="inlineStr">
        <is>
          <t>δικαίωμα πώλησης</t>
        </is>
      </c>
      <c r="Q127" t="inlineStr">
        <is>
          <t>3</t>
        </is>
      </c>
      <c r="R127" t="inlineStr">
        <is>
          <t/>
        </is>
      </c>
      <c r="S127" t="inlineStr">
        <is>
          <t>put|put option</t>
        </is>
      </c>
      <c r="T127" t="inlineStr">
        <is>
          <t>3|3</t>
        </is>
      </c>
      <c r="U127" t="inlineStr">
        <is>
          <t>|</t>
        </is>
      </c>
      <c r="V127" t="inlineStr">
        <is>
          <t>&lt;i&gt;put&lt;/i&gt;|opción &lt;i&gt;put&lt;/i&gt;|opción de venta</t>
        </is>
      </c>
      <c r="W127" t="inlineStr">
        <is>
          <t>2|2|3</t>
        </is>
      </c>
      <c r="X127" t="inlineStr">
        <is>
          <t>||preferred</t>
        </is>
      </c>
      <c r="Y127" t="inlineStr">
        <is>
          <t>müügioptsioon</t>
        </is>
      </c>
      <c r="Z127" t="inlineStr">
        <is>
          <t>3</t>
        </is>
      </c>
      <c r="AA127" t="inlineStr">
        <is>
          <t/>
        </is>
      </c>
      <c r="AB127" t="inlineStr">
        <is>
          <t>myyntioptio</t>
        </is>
      </c>
      <c r="AC127" t="inlineStr">
        <is>
          <t>3</t>
        </is>
      </c>
      <c r="AD127" t="inlineStr">
        <is>
          <t/>
        </is>
      </c>
      <c r="AE127" t="inlineStr">
        <is>
          <t>option de vente|prime simple à la baisse|put|droit (option) de remboursement anticipé à l’initiative de l’emprunteur</t>
        </is>
      </c>
      <c r="AF127" t="inlineStr">
        <is>
          <t>3|2|3|3</t>
        </is>
      </c>
      <c r="AG127" t="inlineStr">
        <is>
          <t>preferred|||</t>
        </is>
      </c>
      <c r="AH127" t="inlineStr">
        <is>
          <t>céadrogha ar dhíol</t>
        </is>
      </c>
      <c r="AI127" t="inlineStr">
        <is>
          <t>3</t>
        </is>
      </c>
      <c r="AJ127" t="inlineStr">
        <is>
          <t/>
        </is>
      </c>
      <c r="AK127" t="inlineStr">
        <is>
          <t/>
        </is>
      </c>
      <c r="AL127" t="inlineStr">
        <is>
          <t/>
        </is>
      </c>
      <c r="AM127" t="inlineStr">
        <is>
          <t/>
        </is>
      </c>
      <c r="AN127" t="inlineStr">
        <is>
          <t>eladási opció|put opció</t>
        </is>
      </c>
      <c r="AO127" t="inlineStr">
        <is>
          <t>4|3</t>
        </is>
      </c>
      <c r="AP127" t="inlineStr">
        <is>
          <t>preferred|</t>
        </is>
      </c>
      <c r="AQ127" t="inlineStr">
        <is>
          <t>opzione put|opzione di vendita|put</t>
        </is>
      </c>
      <c r="AR127" t="inlineStr">
        <is>
          <t>3|3|3</t>
        </is>
      </c>
      <c r="AS127" t="inlineStr">
        <is>
          <t>||</t>
        </is>
      </c>
      <c r="AT127" t="inlineStr">
        <is>
          <t>pasirinkimo parduoti sandoris</t>
        </is>
      </c>
      <c r="AU127" t="inlineStr">
        <is>
          <t>4</t>
        </is>
      </c>
      <c r="AV127" t="inlineStr">
        <is>
          <t/>
        </is>
      </c>
      <c r="AW127" t="inlineStr">
        <is>
          <t>pārdošanas iespēja|pārdošanas iespējas līgums</t>
        </is>
      </c>
      <c r="AX127" t="inlineStr">
        <is>
          <t>3|3</t>
        </is>
      </c>
      <c r="AY127" t="inlineStr">
        <is>
          <t>|</t>
        </is>
      </c>
      <c r="AZ127" t="inlineStr">
        <is>
          <t>opzjoni ta' bejgħ|opzjoni put</t>
        </is>
      </c>
      <c r="BA127" t="inlineStr">
        <is>
          <t>3|3</t>
        </is>
      </c>
      <c r="BB127" t="inlineStr">
        <is>
          <t>|</t>
        </is>
      </c>
      <c r="BC127" t="inlineStr">
        <is>
          <t>verkoopoptie|putoptie|put</t>
        </is>
      </c>
      <c r="BD127" t="inlineStr">
        <is>
          <t>3|3|2</t>
        </is>
      </c>
      <c r="BE127" t="inlineStr">
        <is>
          <t>||</t>
        </is>
      </c>
      <c r="BF127" t="inlineStr">
        <is>
          <t>opcja sprzedaży</t>
        </is>
      </c>
      <c r="BG127" t="inlineStr">
        <is>
          <t>3</t>
        </is>
      </c>
      <c r="BH127" t="inlineStr">
        <is>
          <t/>
        </is>
      </c>
      <c r="BI127" t="inlineStr">
        <is>
          <t>opção de venda</t>
        </is>
      </c>
      <c r="BJ127" t="inlineStr">
        <is>
          <t>3</t>
        </is>
      </c>
      <c r="BK127" t="inlineStr">
        <is>
          <t/>
        </is>
      </c>
      <c r="BL127" t="inlineStr">
        <is>
          <t>opțiune „put”</t>
        </is>
      </c>
      <c r="BM127" t="inlineStr">
        <is>
          <t>3</t>
        </is>
      </c>
      <c r="BN127" t="inlineStr">
        <is>
          <t/>
        </is>
      </c>
      <c r="BO127" t="inlineStr">
        <is>
          <t>predajná opcia</t>
        </is>
      </c>
      <c r="BP127" t="inlineStr">
        <is>
          <t>3</t>
        </is>
      </c>
      <c r="BQ127" t="inlineStr">
        <is>
          <t/>
        </is>
      </c>
      <c r="BR127" t="inlineStr">
        <is>
          <t>prodajna opcija</t>
        </is>
      </c>
      <c r="BS127" t="inlineStr">
        <is>
          <t>3</t>
        </is>
      </c>
      <c r="BT127" t="inlineStr">
        <is>
          <t/>
        </is>
      </c>
      <c r="BU127" t="inlineStr">
        <is>
          <t>säljoption</t>
        </is>
      </c>
      <c r="BV127" t="inlineStr">
        <is>
          <t>3</t>
        </is>
      </c>
      <c r="BW127" t="inlineStr">
        <is>
          <t/>
        </is>
      </c>
      <c r="BX127" t="inlineStr">
        <is>
          <t/>
        </is>
      </c>
      <c r="BY127" t="inlineStr">
        <is>
          <t>smlouva, ze které pro držitele opce vyplývá právo prodat předem stanovené množství předem stanoveného aktiva (&lt;i&gt;podkladového nástroje&lt;/i&gt; [ &lt;a href="/entry/result/888586/all" id="ENTRY_TO_ENTRY_CONVERTER" target="_blank"&gt;IATE:888586&lt;/a&gt; ]) za předem stanovenou cenu k určitému předem stanovenému dni v budoucnosti (popř. po určitou předem stanovenou dobu v budoucnosti) nebo kdykoli ode dne emise opce do určitého předem stanoveného dne v budoucnosti a ze které pro emitenta opce vyplývá povinnost tento kontrakt uskutečnit, pokud bude k jeho uskutečnění držitelem opce vyzván</t>
        </is>
      </c>
      <c r="BZ127" t="inlineStr">
        <is>
          <t>ret, men ikke pligt, til salg af en underliggende fordring på et givet fremtidigt tidspunkt til en på forhånd aftalt pris (exercise price)</t>
        </is>
      </c>
      <c r="CA127" t="inlineStr">
        <is>
          <t/>
        </is>
      </c>
      <c r="CB127" t="inlineStr">
        <is>
          <t/>
        </is>
      </c>
      <c r="CC127" t="inlineStr">
        <is>
          <t>option contract giving the owner the right, but not the obligation, to sell a specified amount of an underlying security at a specified price within a specified time</t>
        </is>
      </c>
      <c r="CD127" t="inlineStr">
        <is>
          <t>Contrato entre dos partes, una de las cuales adquiere el derecho a vender un determinado activo subyacente [ &lt;a href="/entry/result/904221/all" id="ENTRY_TO_ENTRY_CONVERTER" target="_blank"&gt;IATE:904221&lt;/a&gt; ] a un precio determinado en una fecha futura o durante un periodo; la otra parte debe comprar el activo subyacente siempre y cuando el vendedor ejerza su opción en la fecha fijada o dentro del periodo establecido.</t>
        </is>
      </c>
      <c r="CE127" t="inlineStr">
        <is>
          <t>optsioon, mis annab optsiooni omanikule õiguse müüa kindlaksmääratud alusvara tulevikus kokkulepitud koguses ja hinnaga</t>
        </is>
      </c>
      <c r="CF127" t="inlineStr">
        <is>
          <t>kahden osapuolen välinen sopimus, joka antaa ostajalleen oikeuden, mutta ei velvollisuutta, myydä kohde-etuus tiettyyn hinta tiettynä hetkenä tulevaisuudessa</t>
        </is>
      </c>
      <c r="CG127" t="inlineStr">
        <is>
          <t>contrat portant sur une quantité déterminée d'un actif ou d'un autre élément financier (actions, obligations, devises, taux, contrats à terme, etc.) ou d'une marchandise et conférant à l'acheteur d'une option de vente contre le paiement immédiat d'une prime au vendeur, le droit mais non l'obligation de vendre la quantité déterminée de l'élément à une date d'échéance fixée ou à tout moment jusqu'à la date d'échéance fixée à un prix convenu dès l'origine (prix d'exercice)</t>
        </is>
      </c>
      <c r="CH127" t="inlineStr">
        <is>
          <t/>
        </is>
      </c>
      <c r="CI127" t="inlineStr">
        <is>
          <t/>
        </is>
      </c>
      <c r="CJ127" t="inlineStr">
        <is>
          <t>opció, amely tulajdonosát az adott alaptermék küszöbáron való eladására jogosítja</t>
        </is>
      </c>
      <c r="CK127" t="inlineStr">
        <is>
          <t>strumento derivato in base al quale l'acquirente dell'opzione acquista, contro il pagamento di un premio, il diritto, ma non l'obbligo, di vendere entro una determinata data un titolo a un prezzo prefissato</t>
        </is>
      </c>
      <c r="CL127" t="inlineStr">
        <is>
          <t>sandoris, pagal kurį už tam tikrą mokestį įsigyjama teisė, bet ne įsipareigojimas ateityje už nustatytą kainą parduoti arba pirkti prekes, valiutą arba kitą finansinį turtą</t>
        </is>
      </c>
      <c r="CM127" t="inlineStr">
        <is>
          <t>līgums, kas tā turētājam dod tiesības pārdot parastās akcijas par noteiktu cenu noteiktā laika posmā</t>
        </is>
      </c>
      <c r="CN127" t="inlineStr">
        <is>
          <t>kuntratt ta' opzjoni li jagħti lill-proprjetarju d-dritt, iżda mhux l-obbligu, li jbigħ ammont speċifikat ta' titolu sottostanti bi prezz speċifikat f'perjodu ta' żmien speċifikat</t>
        </is>
      </c>
      <c r="CO127" t="inlineStr">
        <is>
          <t>"optie die de koper het recht geeft op een toekomstige datum de onderliggende waarde (aandelen, obligaties enz.) te verkopen tegen een vooraf vastgestelde prijs"</t>
        </is>
      </c>
      <c r="CP127" t="inlineStr">
        <is>
          <t>kontrakt, w którym wystawca opcji zobowiązuje się kupić od nabywcy opcji instrument bazowy po określonej z góry cenie w terminie do daty wygaśnięcia opcji</t>
        </is>
      </c>
      <c r="CQ127" t="inlineStr">
        <is>
          <t>Instrumento financeiro que consagra ao seu detentor o direito (mas não a obrigação) de vender um determinado ativo financeiro (o ativo subjacente) a um certo preço (o preço de exercício) numa (ou até, consoante o tipo de opção) data futura predefinida (maturidade).</t>
        </is>
      </c>
      <c r="CR127" t="inlineStr">
        <is>
          <t>opțiune care dă dreptul posesorului de a vinde activul suport</t>
        </is>
      </c>
      <c r="CS127" t="inlineStr">
        <is>
          <t>opcia ( &lt;a href="/entry/result/793057/all" id="ENTRY_TO_ENTRY_CONVERTER" target="_blank"&gt;IATE:793057&lt;/a&gt; ), ktorá dáva vlastníkovi právo (nie povinnosť) predať predmetné aktívum</t>
        </is>
      </c>
      <c r="CT127" t="inlineStr">
        <is>
          <t>finančni instrument, s katerim izdajatelj omogoči imetniku, da mu proda določeno blago ali vrednostnico v določenem roku ali na določen datum po določeni ceni</t>
        </is>
      </c>
      <c r="CU127" t="inlineStr">
        <is>
          <t>option som ger innehavaren av optionen rätten men inte skyldigheten att sälja en viss egendom till ett på förhand bestämt pris</t>
        </is>
      </c>
    </row>
    <row r="128">
      <c r="A128" s="1" t="str">
        <f>HYPERLINK("https://iate.europa.eu/entry/result/1239255/all", "1239255")</f>
        <v>1239255</v>
      </c>
      <c r="B128" t="inlineStr">
        <is>
          <t>FINANCE;TRANSPORT</t>
        </is>
      </c>
      <c r="C128" t="inlineStr">
        <is>
          <t>FINANCE|insurance;TRANSPORT|maritime and inland waterway transport|maritime transport</t>
        </is>
      </c>
      <c r="D128" t="inlineStr">
        <is>
          <t>авария</t>
        </is>
      </c>
      <c r="E128" t="inlineStr">
        <is>
          <t>4</t>
        </is>
      </c>
      <c r="F128" t="inlineStr">
        <is>
          <t/>
        </is>
      </c>
      <c r="G128" t="inlineStr">
        <is>
          <t>havárie|škoda</t>
        </is>
      </c>
      <c r="H128" t="inlineStr">
        <is>
          <t>3|3</t>
        </is>
      </c>
      <c r="I128" t="inlineStr">
        <is>
          <t>|</t>
        </is>
      </c>
      <c r="J128" t="inlineStr">
        <is>
          <t>havari</t>
        </is>
      </c>
      <c r="K128" t="inlineStr">
        <is>
          <t>3</t>
        </is>
      </c>
      <c r="L128" t="inlineStr">
        <is>
          <t/>
        </is>
      </c>
      <c r="M128" t="inlineStr">
        <is>
          <t>Havarie</t>
        </is>
      </c>
      <c r="N128" t="inlineStr">
        <is>
          <t>3</t>
        </is>
      </c>
      <c r="O128" t="inlineStr">
        <is>
          <t/>
        </is>
      </c>
      <c r="P128" t="inlineStr">
        <is>
          <t>αβαρία</t>
        </is>
      </c>
      <c r="Q128" t="inlineStr">
        <is>
          <t>3</t>
        </is>
      </c>
      <c r="R128" t="inlineStr">
        <is>
          <t/>
        </is>
      </c>
      <c r="S128" t="inlineStr">
        <is>
          <t>average</t>
        </is>
      </c>
      <c r="T128" t="inlineStr">
        <is>
          <t>3</t>
        </is>
      </c>
      <c r="U128" t="inlineStr">
        <is>
          <t/>
        </is>
      </c>
      <c r="V128" t="inlineStr">
        <is>
          <t>avería</t>
        </is>
      </c>
      <c r="W128" t="inlineStr">
        <is>
          <t>3</t>
        </is>
      </c>
      <c r="X128" t="inlineStr">
        <is>
          <t/>
        </is>
      </c>
      <c r="Y128" t="inlineStr">
        <is>
          <t>avariikahjud</t>
        </is>
      </c>
      <c r="Z128" t="inlineStr">
        <is>
          <t>3</t>
        </is>
      </c>
      <c r="AA128" t="inlineStr">
        <is>
          <t/>
        </is>
      </c>
      <c r="AB128" t="inlineStr">
        <is>
          <t>merivahinko|haveri</t>
        </is>
      </c>
      <c r="AC128" t="inlineStr">
        <is>
          <t>3|3</t>
        </is>
      </c>
      <c r="AD128" t="inlineStr">
        <is>
          <t>|</t>
        </is>
      </c>
      <c r="AE128" t="inlineStr">
        <is>
          <t>avarie</t>
        </is>
      </c>
      <c r="AF128" t="inlineStr">
        <is>
          <t>3</t>
        </is>
      </c>
      <c r="AG128" t="inlineStr">
        <is>
          <t/>
        </is>
      </c>
      <c r="AH128" t="inlineStr">
        <is>
          <t>muirchaill</t>
        </is>
      </c>
      <c r="AI128" t="inlineStr">
        <is>
          <t>3</t>
        </is>
      </c>
      <c r="AJ128" t="inlineStr">
        <is>
          <t/>
        </is>
      </c>
      <c r="AK128" t="inlineStr">
        <is>
          <t>havarija</t>
        </is>
      </c>
      <c r="AL128" t="inlineStr">
        <is>
          <t>3</t>
        </is>
      </c>
      <c r="AM128" t="inlineStr">
        <is>
          <t/>
        </is>
      </c>
      <c r="AN128" t="inlineStr">
        <is>
          <t>kár</t>
        </is>
      </c>
      <c r="AO128" t="inlineStr">
        <is>
          <t>3</t>
        </is>
      </c>
      <c r="AP128" t="inlineStr">
        <is>
          <t/>
        </is>
      </c>
      <c r="AQ128" t="inlineStr">
        <is>
          <t>avaria</t>
        </is>
      </c>
      <c r="AR128" t="inlineStr">
        <is>
          <t>3</t>
        </is>
      </c>
      <c r="AS128" t="inlineStr">
        <is>
          <t/>
        </is>
      </c>
      <c r="AT128" t="inlineStr">
        <is>
          <t>avarija</t>
        </is>
      </c>
      <c r="AU128" t="inlineStr">
        <is>
          <t>3</t>
        </is>
      </c>
      <c r="AV128" t="inlineStr">
        <is>
          <t/>
        </is>
      </c>
      <c r="AW128" t="inlineStr">
        <is>
          <t>zaudējumi kuģa avārijas gadījumā</t>
        </is>
      </c>
      <c r="AX128" t="inlineStr">
        <is>
          <t>2</t>
        </is>
      </c>
      <c r="AY128" t="inlineStr">
        <is>
          <t/>
        </is>
      </c>
      <c r="AZ128" t="inlineStr">
        <is>
          <t>avarija</t>
        </is>
      </c>
      <c r="BA128" t="inlineStr">
        <is>
          <t>3</t>
        </is>
      </c>
      <c r="BB128" t="inlineStr">
        <is>
          <t/>
        </is>
      </c>
      <c r="BC128" t="inlineStr">
        <is>
          <t>averij</t>
        </is>
      </c>
      <c r="BD128" t="inlineStr">
        <is>
          <t>3</t>
        </is>
      </c>
      <c r="BE128" t="inlineStr">
        <is>
          <t/>
        </is>
      </c>
      <c r="BF128" t="inlineStr">
        <is>
          <t>awaria</t>
        </is>
      </c>
      <c r="BG128" t="inlineStr">
        <is>
          <t>3</t>
        </is>
      </c>
      <c r="BH128" t="inlineStr">
        <is>
          <t/>
        </is>
      </c>
      <c r="BI128" t="inlineStr">
        <is>
          <t>avaria</t>
        </is>
      </c>
      <c r="BJ128" t="inlineStr">
        <is>
          <t>3</t>
        </is>
      </c>
      <c r="BK128" t="inlineStr">
        <is>
          <t/>
        </is>
      </c>
      <c r="BL128" t="inlineStr">
        <is>
          <t>avarie</t>
        </is>
      </c>
      <c r="BM128" t="inlineStr">
        <is>
          <t>3</t>
        </is>
      </c>
      <c r="BN128" t="inlineStr">
        <is>
          <t/>
        </is>
      </c>
      <c r="BO128" t="inlineStr">
        <is>
          <t>havária</t>
        </is>
      </c>
      <c r="BP128" t="inlineStr">
        <is>
          <t>3</t>
        </is>
      </c>
      <c r="BQ128" t="inlineStr">
        <is>
          <t/>
        </is>
      </c>
      <c r="BR128" t="inlineStr">
        <is>
          <t>havarija</t>
        </is>
      </c>
      <c r="BS128" t="inlineStr">
        <is>
          <t>3</t>
        </is>
      </c>
      <c r="BT128" t="inlineStr">
        <is>
          <t/>
        </is>
      </c>
      <c r="BU128" t="inlineStr">
        <is>
          <t>haveri</t>
        </is>
      </c>
      <c r="BV128" t="inlineStr">
        <is>
          <t>3</t>
        </is>
      </c>
      <c r="BW128" t="inlineStr">
        <is>
          <t/>
        </is>
      </c>
      <c r="BX128" t="inlineStr">
        <is>
          <t>опасно произшествие от техногенен характер, което може да доведе до големи разрушения при дадения обект или в околната среда, както и да застраши живота на хора; в морското право конкретно понятието означава щети на кораба, товара или навлото</t>
        </is>
      </c>
      <c r="BY128" t="inlineStr">
        <is>
          <t>škoda na lodi, která byla způsobena obvykle v důsledku nehody či poruchy</t>
        </is>
      </c>
      <c r="BZ128" t="inlineStr">
        <is>
          <t>skade på skib og/eller gods</t>
        </is>
      </c>
      <c r="CA128" t="inlineStr">
        <is>
          <t>unfallbedingte Beschädigungen an Schiff und/oder Ladung</t>
        </is>
      </c>
      <c r="CB128" t="inlineStr">
        <is>
          <t>στη ναυτιλιακή ορολογία σημαίνει βλάβη ή απώλεια του πλοίου ή του φορτίου του</t>
        </is>
      </c>
      <c r="CC128" t="inlineStr">
        <is>
          <t>loss or damage, less than total, to maritime property (a ship or its cargo), caused by the perils of the sea</t>
        </is>
      </c>
      <c r="CD128" t="inlineStr">
        <is>
          <t>Daño que por cualquier causa sufre la embarcación o su carga.</t>
        </is>
      </c>
      <c r="CE128" t="inlineStr">
        <is>
          <t>mere põhjustatud kahju laevale või selle lastile</t>
        </is>
      </c>
      <c r="CF128" t="inlineStr">
        <is>
          <t>alukselle t. sen lastille merenkulussa aiheutunut vahinko t. menetys</t>
        </is>
      </c>
      <c r="CG128" t="inlineStr">
        <is>
          <t>dommage, perte ou dépense extraordinaire survenant au cours d'une expédition maritime et touchant le navire ou la cargaison</t>
        </is>
      </c>
      <c r="CH128" t="inlineStr">
        <is>
          <t/>
        </is>
      </c>
      <c r="CI128" t="inlineStr">
        <is>
          <t>šteta na brodu ili teretu tijekom pomorskoga pothvata</t>
        </is>
      </c>
      <c r="CJ128" t="inlineStr">
        <is>
          <t>hajózás során a tulajdonban (a hajóban vagy rakományában) bekövetkezett veszteség</t>
        </is>
      </c>
      <c r="CK128" t="inlineStr">
        <is>
          <t>danno o deterioramento subito da una nave, o dal suo carico, durante il viaggio</t>
        </is>
      </c>
      <c r="CL128" t="inlineStr">
        <is>
          <t>nuostoliai, padaryti laivui, frachtui ar kroviniui ne dėl kieno nors nusikaltimo</t>
        </is>
      </c>
      <c r="CM128" t="inlineStr">
        <is>
          <t/>
        </is>
      </c>
      <c r="CN128" t="inlineStr">
        <is>
          <t>telf jew ħsara, inqas mit-total, b'rabta ma' proprjetà marittima (vapur jew it-tagħbija tiegħu), ikkawżata mill-perikli tal-baħar</t>
        </is>
      </c>
      <c r="CO128" t="inlineStr">
        <is>
          <t>"schade aan schip of lading overkomen gedurende de reis"</t>
        </is>
      </c>
      <c r="CP128" t="inlineStr">
        <is>
          <t>wszelkie szkody, jakich mogą doznać towary i statki w czasie transportu morskiego</t>
        </is>
      </c>
      <c r="CQ128" t="inlineStr">
        <is>
          <t>Resultado de um acidente
marítimo real que obriga a despesas extraordinárias com o barco, suas
estruturas, máquinas, equipamentos e ou cargas, e que pode ter ou não
consequências alargadas.</t>
        </is>
      </c>
      <c r="CR128" t="inlineStr">
        <is>
          <t/>
        </is>
      </c>
      <c r="CS128" t="inlineStr">
        <is>
          <t>menšia ako totálna škoda na lodi, jej zariadení, zásobách alebo náklade vznikajúca náhodne</t>
        </is>
      </c>
      <c r="CT128" t="inlineStr">
        <is>
          <t>pomorska škoda; obstajata &lt;i&gt;partikularna (posebna)&lt;/i&gt; h. = škoda, ki nastane posameznemu subjektu pri pomorski plovbi, in &lt;i&gt;generalna (splošna, skupna)&lt;/i&gt; h. = s strani ladjarja namerno povzročena škoda na ladji ali tovoru, da se ladja in tovor rešita pred skupno nevarnostjo, tedaj udeleženci pomorskega podjema (ladjar ter upravičenci do tovora) sorazmerno nosijo breme skupne izgube</t>
        </is>
      </c>
      <c r="CU128" t="inlineStr">
        <is>
          <t>skada eller kostnad som drabbar fartyg eller last på grund av sjöolycka eller annan under resa inträffad olyckshändelse</t>
        </is>
      </c>
    </row>
    <row r="129">
      <c r="A129" s="1" t="str">
        <f>HYPERLINK("https://iate.europa.eu/entry/result/3577074/all", "3577074")</f>
        <v>3577074</v>
      </c>
      <c r="B129" t="inlineStr">
        <is>
          <t>EUROPEAN UNION;ECONOMICS;POLITICS;FINANCE;EDUCATION AND COMMUNICATIONS</t>
        </is>
      </c>
      <c r="C129" t="inlineStr">
        <is>
          <t>EUROPEAN UNION;ECONOMICS;POLITICS;FINANCE;EDUCATION AND COMMUNICATIONS|documentation</t>
        </is>
      </c>
      <c r="D129" t="inlineStr">
        <is>
          <t>оценка</t>
        </is>
      </c>
      <c r="E129" t="inlineStr">
        <is>
          <t>3</t>
        </is>
      </c>
      <c r="F129" t="inlineStr">
        <is>
          <t/>
        </is>
      </c>
      <c r="G129" t="inlineStr">
        <is>
          <t>hodnocení</t>
        </is>
      </c>
      <c r="H129" t="inlineStr">
        <is>
          <t>2</t>
        </is>
      </c>
      <c r="I129" t="inlineStr">
        <is>
          <t/>
        </is>
      </c>
      <c r="J129" t="inlineStr">
        <is>
          <t>evaluering</t>
        </is>
      </c>
      <c r="K129" t="inlineStr">
        <is>
          <t>3</t>
        </is>
      </c>
      <c r="L129" t="inlineStr">
        <is>
          <t/>
        </is>
      </c>
      <c r="M129" t="inlineStr">
        <is>
          <t>Evaluierung</t>
        </is>
      </c>
      <c r="N129" t="inlineStr">
        <is>
          <t>2</t>
        </is>
      </c>
      <c r="O129" t="inlineStr">
        <is>
          <t/>
        </is>
      </c>
      <c r="P129" t="inlineStr">
        <is>
          <t>αξιολόγηση</t>
        </is>
      </c>
      <c r="Q129" t="inlineStr">
        <is>
          <t>3</t>
        </is>
      </c>
      <c r="R129" t="inlineStr">
        <is>
          <t/>
        </is>
      </c>
      <c r="S129" t="inlineStr">
        <is>
          <t>evaluation</t>
        </is>
      </c>
      <c r="T129" t="inlineStr">
        <is>
          <t>3</t>
        </is>
      </c>
      <c r="U129" t="inlineStr">
        <is>
          <t/>
        </is>
      </c>
      <c r="V129" t="inlineStr">
        <is>
          <t>evaluación</t>
        </is>
      </c>
      <c r="W129" t="inlineStr">
        <is>
          <t>3</t>
        </is>
      </c>
      <c r="X129" t="inlineStr">
        <is>
          <t/>
        </is>
      </c>
      <c r="Y129" t="inlineStr">
        <is>
          <t>hindamine</t>
        </is>
      </c>
      <c r="Z129" t="inlineStr">
        <is>
          <t>3</t>
        </is>
      </c>
      <c r="AA129" t="inlineStr">
        <is>
          <t/>
        </is>
      </c>
      <c r="AB129" t="inlineStr">
        <is>
          <t>arviointi</t>
        </is>
      </c>
      <c r="AC129" t="inlineStr">
        <is>
          <t>3</t>
        </is>
      </c>
      <c r="AD129" t="inlineStr">
        <is>
          <t/>
        </is>
      </c>
      <c r="AE129" t="inlineStr">
        <is>
          <t>évaluation</t>
        </is>
      </c>
      <c r="AF129" t="inlineStr">
        <is>
          <t>3</t>
        </is>
      </c>
      <c r="AG129" t="inlineStr">
        <is>
          <t/>
        </is>
      </c>
      <c r="AH129" t="inlineStr">
        <is>
          <t>meastóireacht</t>
        </is>
      </c>
      <c r="AI129" t="inlineStr">
        <is>
          <t>3</t>
        </is>
      </c>
      <c r="AJ129" t="inlineStr">
        <is>
          <t/>
        </is>
      </c>
      <c r="AK129" t="inlineStr">
        <is>
          <t>evaluacija</t>
        </is>
      </c>
      <c r="AL129" t="inlineStr">
        <is>
          <t>3</t>
        </is>
      </c>
      <c r="AM129" t="inlineStr">
        <is>
          <t/>
        </is>
      </c>
      <c r="AN129" t="inlineStr">
        <is>
          <t>értékelés</t>
        </is>
      </c>
      <c r="AO129" t="inlineStr">
        <is>
          <t>3</t>
        </is>
      </c>
      <c r="AP129" t="inlineStr">
        <is>
          <t/>
        </is>
      </c>
      <c r="AQ129" t="inlineStr">
        <is>
          <t>valutazione</t>
        </is>
      </c>
      <c r="AR129" t="inlineStr">
        <is>
          <t>3</t>
        </is>
      </c>
      <c r="AS129" t="inlineStr">
        <is>
          <t/>
        </is>
      </c>
      <c r="AT129" t="inlineStr">
        <is>
          <t>vertinimas</t>
        </is>
      </c>
      <c r="AU129" t="inlineStr">
        <is>
          <t>3</t>
        </is>
      </c>
      <c r="AV129" t="inlineStr">
        <is>
          <t/>
        </is>
      </c>
      <c r="AW129" t="inlineStr">
        <is>
          <t>izvērtējums</t>
        </is>
      </c>
      <c r="AX129" t="inlineStr">
        <is>
          <t>2</t>
        </is>
      </c>
      <c r="AY129" t="inlineStr">
        <is>
          <t/>
        </is>
      </c>
      <c r="AZ129" t="inlineStr">
        <is>
          <t>evalwazzjoni</t>
        </is>
      </c>
      <c r="BA129" t="inlineStr">
        <is>
          <t>3</t>
        </is>
      </c>
      <c r="BB129" t="inlineStr">
        <is>
          <t/>
        </is>
      </c>
      <c r="BC129" t="inlineStr">
        <is>
          <t>evaluatie</t>
        </is>
      </c>
      <c r="BD129" t="inlineStr">
        <is>
          <t>3</t>
        </is>
      </c>
      <c r="BE129" t="inlineStr">
        <is>
          <t/>
        </is>
      </c>
      <c r="BF129" t="inlineStr">
        <is>
          <t>ocena</t>
        </is>
      </c>
      <c r="BG129" t="inlineStr">
        <is>
          <t>2</t>
        </is>
      </c>
      <c r="BH129" t="inlineStr">
        <is>
          <t/>
        </is>
      </c>
      <c r="BI129" t="inlineStr">
        <is>
          <t>avaliação</t>
        </is>
      </c>
      <c r="BJ129" t="inlineStr">
        <is>
          <t>3</t>
        </is>
      </c>
      <c r="BK129" t="inlineStr">
        <is>
          <t/>
        </is>
      </c>
      <c r="BL129" t="inlineStr">
        <is>
          <t>evaluare</t>
        </is>
      </c>
      <c r="BM129" t="inlineStr">
        <is>
          <t>4</t>
        </is>
      </c>
      <c r="BN129" t="inlineStr">
        <is>
          <t/>
        </is>
      </c>
      <c r="BO129" t="inlineStr">
        <is>
          <t>hodnotenie</t>
        </is>
      </c>
      <c r="BP129" t="inlineStr">
        <is>
          <t>3</t>
        </is>
      </c>
      <c r="BQ129" t="inlineStr">
        <is>
          <t/>
        </is>
      </c>
      <c r="BR129" t="inlineStr">
        <is>
          <t>ocena</t>
        </is>
      </c>
      <c r="BS129" t="inlineStr">
        <is>
          <t>3</t>
        </is>
      </c>
      <c r="BT129" t="inlineStr">
        <is>
          <t/>
        </is>
      </c>
      <c r="BU129" t="inlineStr">
        <is>
          <t>utvärdering</t>
        </is>
      </c>
      <c r="BV129" t="inlineStr">
        <is>
          <t>3</t>
        </is>
      </c>
      <c r="BW129" t="inlineStr">
        <is>
          <t/>
        </is>
      </c>
      <c r="BX129" t="inlineStr">
        <is>
          <t>оценка на резултатите от съществуващото европейско законодателство, която включва различен вид оценки: последващи оценки на въздействието на актовете на ЕС, които изискват последващи действия, оценки на текущото състояние, когато комисиите на ЕП работят по доклади за изпълнението, и първоначални оценки относно това как съществуващото законодателство се осъществява на практика, когато в годишната работна програма на Комисията е предвидено актуализиране на това законодателство</t>
        </is>
      </c>
      <c r="BY129" t="inlineStr">
        <is>
          <t>z důkazních informací vycházející posouzení míry účinnosti a efektivnosti intervence, její relevantnosti s ohledem na potřeby a cíle a její ucelenosti a souladu s jinými opatřeními EU, jakož i související dosažené přidané hodnoty EU</t>
        </is>
      </c>
      <c r="BZ129" t="inlineStr">
        <is>
          <t>en proces for at vurdere resultatet og relevansen af en intervention - en politik, en retsakt, et projekt, et udgiftsprogram eller en international aftale - på baggrund af de oprindelige målsætninger og forventede virkninger</t>
        </is>
      </c>
      <c r="CA129" t="inlineStr">
        <is>
          <t/>
        </is>
      </c>
      <c r="CB129" t="inlineStr">
        <is>
          <t>διαδικασία κατά την οποία αξιολογούνται τα αποτελέσματα και η καταλληλότητα μιας παρέμβασης —είτε πρόκειται για πολιτική, νομοθετική πράξη, έργο, πρόγραμμα δαπανών ή διεθνή συμφωνία— υπό το πρίσμα των αρχικών στόχων και των αναμενόμενων αποτελεσμάτων της</t>
        </is>
      </c>
      <c r="CC129" t="inlineStr">
        <is>
          <t>an exercise designed to assess the outcomes and relevance of an intervention – be it a policy, a piece of legislation, a project, a spending programme or an international agreement – in the light of its initial objectives and expected effects</t>
        </is>
      </c>
      <c r="CD129" t="inlineStr">
        <is>
          <t>Valoración de los resultados y la relevancia de una acción, sea esta una política, una disposición legislativa, un proyecto, un programa de gasto o un acuerdo internacional, teniendo en cuenta sus objetivos iniciales y los efectos esperados.</t>
        </is>
      </c>
      <c r="CE129" t="inlineStr">
        <is>
          <t>sekkumise (poliitikameetme, õigusakti, projekti, rahastamisprogrammi või rahvusvahelise kokkuleppe) tulemustele ja asjakohasusele hinnangu andmine, võttes arvesse algselt kavandatud eesmärke ja eeldatavat mõju</t>
        </is>
      </c>
      <c r="CF129" t="inlineStr">
        <is>
          <t>tietyn toimen, säädöksen, hankkeen, rahoitusohjelman, sopimuksen tm. tulosten arvioimiseksi suoritettu tarkastelu verrattuna alkuperäisiin tavoitteisiin ja odotettuihin vaikutuksiin</t>
        </is>
      </c>
      <c r="CG129" t="inlineStr">
        <is>
          <t>exercice visant à mesurer les résultats et la pertinence d'une intervention – que ce soit une politique, un acte législatif, un projet, un programme de dépenses ou un accord international – à la lumière de ses objectifs initiaux et des effets attendus.</t>
        </is>
      </c>
      <c r="CH129" t="inlineStr">
        <is>
          <t/>
        </is>
      </c>
      <c r="CI129" t="inlineStr">
        <is>
          <t/>
        </is>
      </c>
      <c r="CJ129" t="inlineStr">
        <is>
          <t/>
        </is>
      </c>
      <c r="CK129" t="inlineStr">
        <is>
          <t>esercizio inteso a valutare i risultati e la pertinenza di un intervento (una politica, un atto legislativo, un progetto, un programma di spesa o un accordo internazionale) alla luce dei suoi obiettivi iniziali e dei suoi effetti attesi</t>
        </is>
      </c>
      <c r="CL129" t="inlineStr">
        <is>
          <t>procesas, kurio tikslas – įvertinti atitinkamos priemonės – politikos, teisės akto, projekto, išlaidų programos ar tarptautinio susitarimo – rezultatus ir reikšmę atsižvelgiant į tos priemonės tikslus ir poveikį, kurio tikėtasi</t>
        </is>
      </c>
      <c r="CM129" t="inlineStr">
        <is>
          <t>process, kura mērķis ir novērtēt pasākuma (politikas, tiesību akta, projekta, izdevumu programmas, starptautiska nolīguma) rezultātus un relevanci attiecībā pret sākotnējiem mērķiem un gaidītajiem iznākumiem</t>
        </is>
      </c>
      <c r="CN129" t="inlineStr">
        <is>
          <t>eżerċizzju mfassal biex jivvaluta l-eżiti u r-rilevanza ta' intervent - kemm jekk politika, biċċa leġiżlazzjoni, proġett, programm ta' nfiq jew ftehim internazzjonali - fid-dawl tal-objettivi inizjali u l-effetti mistennija tiegħu</t>
        </is>
      </c>
      <c r="CO129" t="inlineStr">
        <is>
          <t>procedure ter beoordeling van de uitkomsten en relevantie van een interventie, bijvoorbeeld beleid, wetgeving, een project, financieringsprogramma of een internationale overeenkomst, in het licht van de aanvankelijke doelstellingen en de verwachte effecten</t>
        </is>
      </c>
      <c r="CP129" t="inlineStr">
        <is>
          <t/>
        </is>
      </c>
      <c r="CQ129" t="inlineStr">
        <is>
          <t/>
        </is>
      </c>
      <c r="CR129" t="inlineStr">
        <is>
          <t>proces care permite analizarea, în mod independent, a beneficiilor unei intervenții finanțate din fonduri publice, prin raportarea la anumite criterii, precum: impactul programelor finanțate, eficienta și eficacitatea lor, relevanța continuă pentru nevoile beneficiarilor, astfel cum au fost acestea identificate în etapa de programare.</t>
        </is>
      </c>
      <c r="CS129" t="inlineStr">
        <is>
          <t>činnosť zameraná na posúdenie výsledkov a zásahu politiky, právneho predpisu, projektu, financovania alebo medzinárodnej dohody, a to najmä s ohľadom na pôvodne stanovené ciele a očakávané účinky</t>
        </is>
      </c>
      <c r="CT129" t="inlineStr">
        <is>
          <t>pregled učinka in pomembnosti ukrepa (politike, zakonodajnega akta, projekta, programa financiranja ali mednarodnega sporazuma) glede na njegove prvotne cilje in pričakovane učinke</t>
        </is>
      </c>
      <c r="CU129" t="inlineStr">
        <is>
          <t>systematisk bedömning av resultaten och de mer långsiktiga effekterna av genomförda insatser</t>
        </is>
      </c>
    </row>
    <row r="130">
      <c r="A130" s="1" t="str">
        <f>HYPERLINK("https://iate.europa.eu/entry/result/838226/all", "838226")</f>
        <v>838226</v>
      </c>
      <c r="B130" t="inlineStr">
        <is>
          <t>EUROPEAN UNION;FINANCE;LAW</t>
        </is>
      </c>
      <c r="C130" t="inlineStr">
        <is>
          <t>EUROPEAN UNION|EU institutions and European civil service|EU institution;FINANCE|insurance;LAW</t>
        </is>
      </c>
      <c r="D130" t="inlineStr">
        <is>
          <t/>
        </is>
      </c>
      <c r="E130" t="inlineStr">
        <is>
          <t/>
        </is>
      </c>
      <c r="F130" t="inlineStr">
        <is>
          <t/>
        </is>
      </c>
      <c r="G130" t="inlineStr">
        <is>
          <t/>
        </is>
      </c>
      <c r="H130" t="inlineStr">
        <is>
          <t/>
        </is>
      </c>
      <c r="I130" t="inlineStr">
        <is>
          <t/>
        </is>
      </c>
      <c r="J130" t="inlineStr">
        <is>
          <t>sagsøger</t>
        </is>
      </c>
      <c r="K130" t="inlineStr">
        <is>
          <t>4</t>
        </is>
      </c>
      <c r="L130" t="inlineStr">
        <is>
          <t/>
        </is>
      </c>
      <c r="M130" t="inlineStr">
        <is>
          <t>Kläger</t>
        </is>
      </c>
      <c r="N130" t="inlineStr">
        <is>
          <t>3</t>
        </is>
      </c>
      <c r="O130" t="inlineStr">
        <is>
          <t/>
        </is>
      </c>
      <c r="P130" t="inlineStr">
        <is>
          <t>αναιρεσείων</t>
        </is>
      </c>
      <c r="Q130" t="inlineStr">
        <is>
          <t>4</t>
        </is>
      </c>
      <c r="R130" t="inlineStr">
        <is>
          <t/>
        </is>
      </c>
      <c r="S130" t="inlineStr">
        <is>
          <t>applicant</t>
        </is>
      </c>
      <c r="T130" t="inlineStr">
        <is>
          <t>1</t>
        </is>
      </c>
      <c r="U130" t="inlineStr">
        <is>
          <t/>
        </is>
      </c>
      <c r="V130" t="inlineStr">
        <is>
          <t/>
        </is>
      </c>
      <c r="W130" t="inlineStr">
        <is>
          <t/>
        </is>
      </c>
      <c r="X130" t="inlineStr">
        <is>
          <t/>
        </is>
      </c>
      <c r="Y130" t="inlineStr">
        <is>
          <t/>
        </is>
      </c>
      <c r="Z130" t="inlineStr">
        <is>
          <t/>
        </is>
      </c>
      <c r="AA130" t="inlineStr">
        <is>
          <t/>
        </is>
      </c>
      <c r="AB130" t="inlineStr">
        <is>
          <t/>
        </is>
      </c>
      <c r="AC130" t="inlineStr">
        <is>
          <t/>
        </is>
      </c>
      <c r="AD130" t="inlineStr">
        <is>
          <t/>
        </is>
      </c>
      <c r="AE130" t="inlineStr">
        <is>
          <t>requérant</t>
        </is>
      </c>
      <c r="AF130" t="inlineStr">
        <is>
          <t>1</t>
        </is>
      </c>
      <c r="AG130" t="inlineStr">
        <is>
          <t/>
        </is>
      </c>
      <c r="AH130" t="inlineStr">
        <is>
          <t/>
        </is>
      </c>
      <c r="AI130" t="inlineStr">
        <is>
          <t/>
        </is>
      </c>
      <c r="AJ130" t="inlineStr">
        <is>
          <t/>
        </is>
      </c>
      <c r="AK130" t="inlineStr">
        <is>
          <t/>
        </is>
      </c>
      <c r="AL130" t="inlineStr">
        <is>
          <t/>
        </is>
      </c>
      <c r="AM130" t="inlineStr">
        <is>
          <t/>
        </is>
      </c>
      <c r="AN130" t="inlineStr">
        <is>
          <t/>
        </is>
      </c>
      <c r="AO130" t="inlineStr">
        <is>
          <t/>
        </is>
      </c>
      <c r="AP130" t="inlineStr">
        <is>
          <t/>
        </is>
      </c>
      <c r="AQ130" t="inlineStr">
        <is>
          <t/>
        </is>
      </c>
      <c r="AR130" t="inlineStr">
        <is>
          <t/>
        </is>
      </c>
      <c r="AS130" t="inlineStr">
        <is>
          <t/>
        </is>
      </c>
      <c r="AT130" t="inlineStr">
        <is>
          <t/>
        </is>
      </c>
      <c r="AU130" t="inlineStr">
        <is>
          <t/>
        </is>
      </c>
      <c r="AV130" t="inlineStr">
        <is>
          <t/>
        </is>
      </c>
      <c r="AW130" t="inlineStr">
        <is>
          <t/>
        </is>
      </c>
      <c r="AX130" t="inlineStr">
        <is>
          <t/>
        </is>
      </c>
      <c r="AY130" t="inlineStr">
        <is>
          <t/>
        </is>
      </c>
      <c r="AZ130" t="inlineStr">
        <is>
          <t/>
        </is>
      </c>
      <c r="BA130" t="inlineStr">
        <is>
          <t/>
        </is>
      </c>
      <c r="BB130" t="inlineStr">
        <is>
          <t/>
        </is>
      </c>
      <c r="BC130" t="inlineStr">
        <is>
          <t/>
        </is>
      </c>
      <c r="BD130" t="inlineStr">
        <is>
          <t/>
        </is>
      </c>
      <c r="BE130" t="inlineStr">
        <is>
          <t/>
        </is>
      </c>
      <c r="BF130" t="inlineStr">
        <is>
          <t>strona skarżąca|skarżący</t>
        </is>
      </c>
      <c r="BG130" t="inlineStr">
        <is>
          <t>2|3</t>
        </is>
      </c>
      <c r="BH130" t="inlineStr">
        <is>
          <t>|</t>
        </is>
      </c>
      <c r="BI130" t="inlineStr">
        <is>
          <t>demandante|recorrente|requerente</t>
        </is>
      </c>
      <c r="BJ130" t="inlineStr">
        <is>
          <t>1|2|1</t>
        </is>
      </c>
      <c r="BK130" t="inlineStr">
        <is>
          <t>||</t>
        </is>
      </c>
      <c r="BL130" t="inlineStr">
        <is>
          <t/>
        </is>
      </c>
      <c r="BM130" t="inlineStr">
        <is>
          <t/>
        </is>
      </c>
      <c r="BN130" t="inlineStr">
        <is>
          <t/>
        </is>
      </c>
      <c r="BO130" t="inlineStr">
        <is>
          <t/>
        </is>
      </c>
      <c r="BP130" t="inlineStr">
        <is>
          <t/>
        </is>
      </c>
      <c r="BQ130" t="inlineStr">
        <is>
          <t/>
        </is>
      </c>
      <c r="BR130" t="inlineStr">
        <is>
          <t/>
        </is>
      </c>
      <c r="BS130" t="inlineStr">
        <is>
          <t/>
        </is>
      </c>
      <c r="BT130" t="inlineStr">
        <is>
          <t/>
        </is>
      </c>
      <c r="BU130" t="inlineStr">
        <is>
          <t>klagande|sökande</t>
        </is>
      </c>
      <c r="BV130" t="inlineStr">
        <is>
          <t>2|2</t>
        </is>
      </c>
      <c r="BW130" t="inlineStr">
        <is>
          <t>|</t>
        </is>
      </c>
      <c r="BX130" t="inlineStr">
        <is>
          <t/>
        </is>
      </c>
      <c r="BY130" t="inlineStr">
        <is>
          <t/>
        </is>
      </c>
      <c r="BZ130" t="inlineStr">
        <is>
          <t/>
        </is>
      </c>
      <c r="CA130" t="inlineStr">
        <is>
          <t/>
        </is>
      </c>
      <c r="CB130" t="inlineStr">
        <is>
          <t/>
        </is>
      </c>
      <c r="CC130" t="inlineStr">
        <is>
          <t/>
        </is>
      </c>
      <c r="CD130" t="inlineStr">
        <is>
          <t/>
        </is>
      </c>
      <c r="CE130" t="inlineStr">
        <is>
          <t/>
        </is>
      </c>
      <c r="CF130" t="inlineStr">
        <is>
          <t/>
        </is>
      </c>
      <c r="CG130" t="inlineStr">
        <is>
          <t/>
        </is>
      </c>
      <c r="CH130" t="inlineStr">
        <is>
          <t/>
        </is>
      </c>
      <c r="CI130" t="inlineStr">
        <is>
          <t/>
        </is>
      </c>
      <c r="CJ130" t="inlineStr">
        <is>
          <t/>
        </is>
      </c>
      <c r="CK130" t="inlineStr">
        <is>
          <t/>
        </is>
      </c>
      <c r="CL130" t="inlineStr">
        <is>
          <t/>
        </is>
      </c>
      <c r="CM130" t="inlineStr">
        <is>
          <t/>
        </is>
      </c>
      <c r="CN130" t="inlineStr">
        <is>
          <t/>
        </is>
      </c>
      <c r="CO130" t="inlineStr">
        <is>
          <t/>
        </is>
      </c>
      <c r="CP130" t="inlineStr">
        <is>
          <t/>
        </is>
      </c>
      <c r="CQ130" t="inlineStr">
        <is>
          <t/>
        </is>
      </c>
      <c r="CR130" t="inlineStr">
        <is>
          <t/>
        </is>
      </c>
      <c r="CS130" t="inlineStr">
        <is>
          <t/>
        </is>
      </c>
      <c r="CT130" t="inlineStr">
        <is>
          <t/>
        </is>
      </c>
      <c r="CU130" t="inlineStr">
        <is>
          <t/>
        </is>
      </c>
    </row>
    <row r="131">
      <c r="A131" s="1" t="str">
        <f>HYPERLINK("https://iate.europa.eu/entry/result/873075/all", "873075")</f>
        <v>873075</v>
      </c>
      <c r="B131" t="inlineStr">
        <is>
          <t>LAW;FINANCE</t>
        </is>
      </c>
      <c r="C131" t="inlineStr">
        <is>
          <t>LAW|civil law;FINANCE|taxation;LAW</t>
        </is>
      </c>
      <c r="D131" t="inlineStr">
        <is>
          <t>бенефициер</t>
        </is>
      </c>
      <c r="E131" t="inlineStr">
        <is>
          <t>3</t>
        </is>
      </c>
      <c r="F131" t="inlineStr">
        <is>
          <t/>
        </is>
      </c>
      <c r="G131" t="inlineStr">
        <is>
          <t>oprávněná osoba</t>
        </is>
      </c>
      <c r="H131" t="inlineStr">
        <is>
          <t>3</t>
        </is>
      </c>
      <c r="I131" t="inlineStr">
        <is>
          <t/>
        </is>
      </c>
      <c r="J131" t="inlineStr">
        <is>
          <t>arveberettiget</t>
        </is>
      </c>
      <c r="K131" t="inlineStr">
        <is>
          <t>4</t>
        </is>
      </c>
      <c r="L131" t="inlineStr">
        <is>
          <t/>
        </is>
      </c>
      <c r="M131" t="inlineStr">
        <is>
          <t>Berechtigter|Nachlassbegünstigter</t>
        </is>
      </c>
      <c r="N131" t="inlineStr">
        <is>
          <t>3|3</t>
        </is>
      </c>
      <c r="O131" t="inlineStr">
        <is>
          <t>|</t>
        </is>
      </c>
      <c r="P131" t="inlineStr">
        <is>
          <t>δικαιούχος</t>
        </is>
      </c>
      <c r="Q131" t="inlineStr">
        <is>
          <t>3</t>
        </is>
      </c>
      <c r="R131" t="inlineStr">
        <is>
          <t/>
        </is>
      </c>
      <c r="S131" t="inlineStr">
        <is>
          <t>person to whom the property passes on death|beneficiary</t>
        </is>
      </c>
      <c r="T131" t="inlineStr">
        <is>
          <t>1|3</t>
        </is>
      </c>
      <c r="U131" t="inlineStr">
        <is>
          <t>|</t>
        </is>
      </c>
      <c r="V131" t="inlineStr">
        <is>
          <t>beneficiario</t>
        </is>
      </c>
      <c r="W131" t="inlineStr">
        <is>
          <t>4</t>
        </is>
      </c>
      <c r="X131" t="inlineStr">
        <is>
          <t/>
        </is>
      </c>
      <c r="Y131" t="inlineStr">
        <is>
          <t>soodustatud isik</t>
        </is>
      </c>
      <c r="Z131" t="inlineStr">
        <is>
          <t>3</t>
        </is>
      </c>
      <c r="AA131" t="inlineStr">
        <is>
          <t/>
        </is>
      </c>
      <c r="AB131" t="inlineStr">
        <is>
          <t>edunsaaja</t>
        </is>
      </c>
      <c r="AC131" t="inlineStr">
        <is>
          <t>3</t>
        </is>
      </c>
      <c r="AD131" t="inlineStr">
        <is>
          <t/>
        </is>
      </c>
      <c r="AE131" t="inlineStr">
        <is>
          <t>bénéficiaire de la succession</t>
        </is>
      </c>
      <c r="AF131" t="inlineStr">
        <is>
          <t>3</t>
        </is>
      </c>
      <c r="AG131" t="inlineStr">
        <is>
          <t/>
        </is>
      </c>
      <c r="AH131" t="inlineStr">
        <is>
          <t>tairbhí</t>
        </is>
      </c>
      <c r="AI131" t="inlineStr">
        <is>
          <t>3</t>
        </is>
      </c>
      <c r="AJ131" t="inlineStr">
        <is>
          <t/>
        </is>
      </c>
      <c r="AK131" t="inlineStr">
        <is>
          <t/>
        </is>
      </c>
      <c r="AL131" t="inlineStr">
        <is>
          <t/>
        </is>
      </c>
      <c r="AM131" t="inlineStr">
        <is>
          <t/>
        </is>
      </c>
      <c r="AN131" t="inlineStr">
        <is>
          <t>kedvezményezett</t>
        </is>
      </c>
      <c r="AO131" t="inlineStr">
        <is>
          <t>4</t>
        </is>
      </c>
      <c r="AP131" t="inlineStr">
        <is>
          <t/>
        </is>
      </c>
      <c r="AQ131" t="inlineStr">
        <is>
          <t>beneficiario</t>
        </is>
      </c>
      <c r="AR131" t="inlineStr">
        <is>
          <t>3</t>
        </is>
      </c>
      <c r="AS131" t="inlineStr">
        <is>
          <t/>
        </is>
      </c>
      <c r="AT131" t="inlineStr">
        <is>
          <t>paveldėtojas</t>
        </is>
      </c>
      <c r="AU131" t="inlineStr">
        <is>
          <t>3</t>
        </is>
      </c>
      <c r="AV131" t="inlineStr">
        <is>
          <t/>
        </is>
      </c>
      <c r="AW131" t="inlineStr">
        <is>
          <t>labuma guvējs</t>
        </is>
      </c>
      <c r="AX131" t="inlineStr">
        <is>
          <t>2</t>
        </is>
      </c>
      <c r="AY131" t="inlineStr">
        <is>
          <t/>
        </is>
      </c>
      <c r="AZ131" t="inlineStr">
        <is>
          <t>benefiċjarju</t>
        </is>
      </c>
      <c r="BA131" t="inlineStr">
        <is>
          <t>3</t>
        </is>
      </c>
      <c r="BB131" t="inlineStr">
        <is>
          <t/>
        </is>
      </c>
      <c r="BC131" t="inlineStr">
        <is>
          <t>rechthebbende</t>
        </is>
      </c>
      <c r="BD131" t="inlineStr">
        <is>
          <t>3</t>
        </is>
      </c>
      <c r="BE131" t="inlineStr">
        <is>
          <t/>
        </is>
      </c>
      <c r="BF131" t="inlineStr">
        <is>
          <t>beneficjent</t>
        </is>
      </c>
      <c r="BG131" t="inlineStr">
        <is>
          <t>2</t>
        </is>
      </c>
      <c r="BH131" t="inlineStr">
        <is>
          <t/>
        </is>
      </c>
      <c r="BI131" t="inlineStr">
        <is>
          <t>beneficiário da sucessão|beneficiário|sucessor</t>
        </is>
      </c>
      <c r="BJ131" t="inlineStr">
        <is>
          <t>2|3|2</t>
        </is>
      </c>
      <c r="BK131" t="inlineStr">
        <is>
          <t>||</t>
        </is>
      </c>
      <c r="BL131" t="inlineStr">
        <is>
          <t>beneficiar al moștenirii|beneficiar al succesiunii</t>
        </is>
      </c>
      <c r="BM131" t="inlineStr">
        <is>
          <t>2|3</t>
        </is>
      </c>
      <c r="BN131" t="inlineStr">
        <is>
          <t>|</t>
        </is>
      </c>
      <c r="BO131" t="inlineStr">
        <is>
          <t>oprávnená osoba</t>
        </is>
      </c>
      <c r="BP131" t="inlineStr">
        <is>
          <t>3</t>
        </is>
      </c>
      <c r="BQ131" t="inlineStr">
        <is>
          <t/>
        </is>
      </c>
      <c r="BR131" t="inlineStr">
        <is>
          <t>upravičenec do zapuščine</t>
        </is>
      </c>
      <c r="BS131" t="inlineStr">
        <is>
          <t>3</t>
        </is>
      </c>
      <c r="BT131" t="inlineStr">
        <is>
          <t/>
        </is>
      </c>
      <c r="BU131" t="inlineStr">
        <is>
          <t>förmånstagare</t>
        </is>
      </c>
      <c r="BV131" t="inlineStr">
        <is>
          <t>3</t>
        </is>
      </c>
      <c r="BW131" t="inlineStr">
        <is>
          <t/>
        </is>
      </c>
      <c r="BX131" t="inlineStr">
        <is>
          <t>лице, което в контекста на наследяване получава имущество или права (по закон или по завещание, запазен дял, част или цялото наследство)</t>
        </is>
      </c>
      <c r="BY131" t="inlineStr">
        <is>
          <t>subjekt práva (fyzická nebo právnická osoba), na který přešla práva a závazky zůstavitele nebo jejich část</t>
        </is>
      </c>
      <c r="BZ131" t="inlineStr">
        <is>
          <t>Person, der er berettiget til at modtage en arv, uanset om der foreligger et testamente eller ej.</t>
        </is>
      </c>
      <c r="CA131" t="inlineStr">
        <is>
          <t>Person, die rechtmäßigen Anspruch auf einen Vermögensvorteil aus dem Nachlass hat</t>
        </is>
      </c>
      <c r="CB131" t="inlineStr">
        <is>
          <t/>
        </is>
      </c>
      <c r="CC131" t="inlineStr">
        <is>
          <t>person who receives property or gets some benefit from a will, an intestacy or a reserved share</t>
        </is>
      </c>
      <c r="CD131" t="inlineStr">
        <is>
          <t>Persona que recibe bienes o derechos en el contexto de una sucesión &lt;a href="/entry/result/798044/all" id="ENTRY_TO_ENTRY_CONVERTER" target="_blank"&gt;IATE:798044&lt;/a&gt; .&lt;br&gt;En general, este concepto se refiere a los &lt;b&gt;herederos&lt;/b&gt; &lt;a href="/entry/result/83114/all" id="ENTRY_TO_ENTRY_CONVERTER" target="_blank"&gt;IATE:83114&lt;/a&gt; y los &lt;b&gt;legatarios&lt;/b&gt; &lt;a href="/entry/result/3538824/all" id="ENTRY_TO_ENTRY_CONVERTER" target="_blank"&gt;IATE:3538824&lt;/a&gt; .</t>
        </is>
      </c>
      <c r="CE131" t="inlineStr">
        <is>
          <t>isik, kes pärib vara, sh nii seadusjärgne või testamendijärgne pärija kui ka annakusaaja</t>
        </is>
      </c>
      <c r="CF131" t="inlineStr">
        <is>
          <t/>
        </is>
      </c>
      <c r="CG131" t="inlineStr">
        <is>
          <t>Personne qui reçoit un bien dans le cadre d'une succession, qu'il y ait ou non un testament.</t>
        </is>
      </c>
      <c r="CH131" t="inlineStr">
        <is>
          <t/>
        </is>
      </c>
      <c r="CI131" t="inlineStr">
        <is>
          <t/>
        </is>
      </c>
      <c r="CJ131" t="inlineStr">
        <is>
          <t>az, aki öröklés útján – akár végintézkedés, akár törvényes öröklés révén – tulajdont szerez</t>
        </is>
      </c>
      <c r="CK131" t="inlineStr">
        <is>
          <t>Nella successione, persona a favore della quale ha avuto luogo una disposizione testamentaria.</t>
        </is>
      </c>
      <c r="CL131" t="inlineStr">
        <is>
          <t/>
        </is>
      </c>
      <c r="CM131" t="inlineStr">
        <is>
          <t>persona, kas saņem mantu vai kādu citu labumu saskaņā ar testamentu, likumisko mantošanu vai noteikumiem par neatņemamo daļu</t>
        </is>
      </c>
      <c r="CN131" t="inlineStr">
        <is>
          <t>persuna li tirċievi proprjetà jew xi tip ta' benefiċċju ieħor minn testment; suċċessjoni &lt;i&gt;ab intestato&lt;/i&gt;, sehem riżervat jew fond fiduċjarju</t>
        </is>
      </c>
      <c r="CO131" t="inlineStr">
        <is>
          <t>degene aan wie een goed (zaak of recht) toebehoort. Binnen het erfrecht valt hieronder eenieder die voordeel trekt uit een overlijden. Dit zijn: &lt;br&gt;- erfgenaam (&lt;a href="/entry/result/83114/all" id="ENTRY_TO_ENTRY_CONVERTER" target="_blank"&gt;IATE:83114&lt;/a&gt; )&lt;br&gt;- legataris (&lt;a href="/entry/result/3538824/all" id="ENTRY_TO_ENTRY_CONVERTER" target="_blank"&gt;IATE:3538824&lt;/a&gt; )&lt;br&gt;- wettelijk erfgenaam (&lt;a href="/entry/result/3537946/all" id="ENTRY_TO_ENTRY_CONVERTER" target="_blank"&gt;IATE:3537946&lt;/a&gt; )&lt;br&gt;- legitimaris (&lt;a href="/entry/result/1131737/all" id="ENTRY_TO_ENTRY_CONVERTER" target="_blank"&gt;IATE:1131737&lt;/a&gt; )</t>
        </is>
      </c>
      <c r="CP131" t="inlineStr">
        <is>
          <t>w rozporządzeniu spadkowym: ogólny termin oznaczający osobę, która dziedziczy na mocy dziedziczenia ustawowego lub testamentowego</t>
        </is>
      </c>
      <c r="CQ131" t="inlineStr">
        <is>
          <t>Pessoa que recebe um ou vários bens no âmbito de uma sucessão, quer esta seja &lt;b&gt;testamentária&lt;/b&gt; [&lt;a href="/entry/result/1253167/all" id="ENTRY_TO_ENTRY_CONVERTER" target="_blank"&gt;IATE:1253167&lt;/a&gt; ] quer &lt;b&gt;ab intestato&lt;/b&gt; [&lt;a href="/entry/result/1253166/all" id="ENTRY_TO_ENTRY_CONVERTER" target="_blank"&gt;IATE:1253166&lt;/a&gt; ].&lt;br&gt;O beneficiário da sucessão pode ser um &lt;b&gt;herdeiro&lt;/b&gt; [&lt;a href="/entry/result/83114/all" id="ENTRY_TO_ENTRY_CONVERTER" target="_blank"&gt;IATE:83114&lt;/a&gt; ] ou um &lt;b&gt;legatário&lt;/b&gt; [&lt;a href="/entry/result/762913/all" id="ENTRY_TO_ENTRY_CONVERTER" target="_blank"&gt;IATE:762913&lt;/a&gt; ].</t>
        </is>
      </c>
      <c r="CR131" t="inlineStr">
        <is>
          <t>persoană care primește un bun în cadrul unei succesiuni, atât legală, cât și testamentară.</t>
        </is>
      </c>
      <c r="CS131" t="inlineStr">
        <is>
          <t>vo väčšine právnych poriadkov zahŕňa dedičov, odkazovníkov a osoby oprávnené na povinný dedičský podiel (konkrétny obsah pojmu sa spravuje rozhodným právom pre dedenie)</t>
        </is>
      </c>
      <c r="CT131" t="inlineStr">
        <is>
          <t>oseba, v katere prid gredo koristi iz zapuščine</t>
        </is>
      </c>
      <c r="CU131" t="inlineStr">
        <is>
          <t/>
        </is>
      </c>
    </row>
    <row r="132">
      <c r="A132" s="1" t="str">
        <f>HYPERLINK("https://iate.europa.eu/entry/result/1080754/all", "1080754")</f>
        <v>1080754</v>
      </c>
      <c r="B132" t="inlineStr">
        <is>
          <t>FINANCE;EUROPEAN UNION</t>
        </is>
      </c>
      <c r="C132" t="inlineStr">
        <is>
          <t>FINANCE|budget;EUROPEAN UNION|EU finance|Community budget</t>
        </is>
      </c>
      <c r="D132" t="inlineStr">
        <is>
          <t>бюджетна глава|глава</t>
        </is>
      </c>
      <c r="E132" t="inlineStr">
        <is>
          <t>4|4</t>
        </is>
      </c>
      <c r="F132" t="inlineStr">
        <is>
          <t>|</t>
        </is>
      </c>
      <c r="G132" t="inlineStr">
        <is>
          <t>kapitola rozpočtu|kapitola|rozpočtová kapitola</t>
        </is>
      </c>
      <c r="H132" t="inlineStr">
        <is>
          <t>3|3|3</t>
        </is>
      </c>
      <c r="I132" t="inlineStr">
        <is>
          <t>||</t>
        </is>
      </c>
      <c r="J132" t="inlineStr">
        <is>
          <t>kapitel|budgetkapitel</t>
        </is>
      </c>
      <c r="K132" t="inlineStr">
        <is>
          <t>3|3</t>
        </is>
      </c>
      <c r="L132" t="inlineStr">
        <is>
          <t>|</t>
        </is>
      </c>
      <c r="M132" t="inlineStr">
        <is>
          <t>Kapitel|Haushaltskapitel</t>
        </is>
      </c>
      <c r="N132" t="inlineStr">
        <is>
          <t>3|3</t>
        </is>
      </c>
      <c r="O132" t="inlineStr">
        <is>
          <t>|</t>
        </is>
      </c>
      <c r="P132" t="inlineStr">
        <is>
          <t>κεφάλαιο</t>
        </is>
      </c>
      <c r="Q132" t="inlineStr">
        <is>
          <t>3</t>
        </is>
      </c>
      <c r="R132" t="inlineStr">
        <is>
          <t/>
        </is>
      </c>
      <c r="S132" t="inlineStr">
        <is>
          <t>chapter of the budget|chapter|budget chapter</t>
        </is>
      </c>
      <c r="T132" t="inlineStr">
        <is>
          <t>1|3|3</t>
        </is>
      </c>
      <c r="U132" t="inlineStr">
        <is>
          <t>||</t>
        </is>
      </c>
      <c r="V132" t="inlineStr">
        <is>
          <t>capítulo|capítulo</t>
        </is>
      </c>
      <c r="W132" t="inlineStr">
        <is>
          <t>3|3</t>
        </is>
      </c>
      <c r="X132" t="inlineStr">
        <is>
          <t>|</t>
        </is>
      </c>
      <c r="Y132" t="inlineStr">
        <is>
          <t>peatükk|eelarvepeatükk</t>
        </is>
      </c>
      <c r="Z132" t="inlineStr">
        <is>
          <t>3|3</t>
        </is>
      </c>
      <c r="AA132" t="inlineStr">
        <is>
          <t>|</t>
        </is>
      </c>
      <c r="AB132" t="inlineStr">
        <is>
          <t>luku</t>
        </is>
      </c>
      <c r="AC132" t="inlineStr">
        <is>
          <t>3</t>
        </is>
      </c>
      <c r="AD132" t="inlineStr">
        <is>
          <t/>
        </is>
      </c>
      <c r="AE132" t="inlineStr">
        <is>
          <t>chapitre</t>
        </is>
      </c>
      <c r="AF132" t="inlineStr">
        <is>
          <t>3</t>
        </is>
      </c>
      <c r="AG132" t="inlineStr">
        <is>
          <t/>
        </is>
      </c>
      <c r="AH132" t="inlineStr">
        <is>
          <t>caibidil den bhuiséad|caibidil</t>
        </is>
      </c>
      <c r="AI132" t="inlineStr">
        <is>
          <t>3|3</t>
        </is>
      </c>
      <c r="AJ132" t="inlineStr">
        <is>
          <t>|</t>
        </is>
      </c>
      <c r="AK132" t="inlineStr">
        <is>
          <t>poglavlje</t>
        </is>
      </c>
      <c r="AL132" t="inlineStr">
        <is>
          <t>3</t>
        </is>
      </c>
      <c r="AM132" t="inlineStr">
        <is>
          <t>preferred</t>
        </is>
      </c>
      <c r="AN132" t="inlineStr">
        <is>
          <t>alcím|költségvetési alcím</t>
        </is>
      </c>
      <c r="AO132" t="inlineStr">
        <is>
          <t>4|4</t>
        </is>
      </c>
      <c r="AP132" t="inlineStr">
        <is>
          <t>|</t>
        </is>
      </c>
      <c r="AQ132" t="inlineStr">
        <is>
          <t>capitolo di bilancio|capitolo</t>
        </is>
      </c>
      <c r="AR132" t="inlineStr">
        <is>
          <t>3|3</t>
        </is>
      </c>
      <c r="AS132" t="inlineStr">
        <is>
          <t>|</t>
        </is>
      </c>
      <c r="AT132" t="inlineStr">
        <is>
          <t>skyrius|biudžeto skyrius</t>
        </is>
      </c>
      <c r="AU132" t="inlineStr">
        <is>
          <t>3|3</t>
        </is>
      </c>
      <c r="AV132" t="inlineStr">
        <is>
          <t>|</t>
        </is>
      </c>
      <c r="AW132" t="inlineStr">
        <is>
          <t>budžeta nodaļa|nodaļa</t>
        </is>
      </c>
      <c r="AX132" t="inlineStr">
        <is>
          <t>3|3</t>
        </is>
      </c>
      <c r="AY132" t="inlineStr">
        <is>
          <t>|</t>
        </is>
      </c>
      <c r="AZ132" t="inlineStr">
        <is>
          <t>kapitolu tal-baġit|kapitolu</t>
        </is>
      </c>
      <c r="BA132" t="inlineStr">
        <is>
          <t>4|3</t>
        </is>
      </c>
      <c r="BB132" t="inlineStr">
        <is>
          <t>|</t>
        </is>
      </c>
      <c r="BC132" t="inlineStr">
        <is>
          <t>begrotingshoofdstuk|hoofdstuk</t>
        </is>
      </c>
      <c r="BD132" t="inlineStr">
        <is>
          <t>3|3</t>
        </is>
      </c>
      <c r="BE132" t="inlineStr">
        <is>
          <t>|</t>
        </is>
      </c>
      <c r="BF132" t="inlineStr">
        <is>
          <t>rozdział</t>
        </is>
      </c>
      <c r="BG132" t="inlineStr">
        <is>
          <t>3</t>
        </is>
      </c>
      <c r="BH132" t="inlineStr">
        <is>
          <t/>
        </is>
      </c>
      <c r="BI132" t="inlineStr">
        <is>
          <t>capítulo|capítulo orçamental</t>
        </is>
      </c>
      <c r="BJ132" t="inlineStr">
        <is>
          <t>3|3</t>
        </is>
      </c>
      <c r="BK132" t="inlineStr">
        <is>
          <t>|</t>
        </is>
      </c>
      <c r="BL132" t="inlineStr">
        <is>
          <t>capitol bugetar|capitol</t>
        </is>
      </c>
      <c r="BM132" t="inlineStr">
        <is>
          <t>3|3</t>
        </is>
      </c>
      <c r="BN132" t="inlineStr">
        <is>
          <t>|</t>
        </is>
      </c>
      <c r="BO132" t="inlineStr">
        <is>
          <t>kapitola|rozpočtová kapitola</t>
        </is>
      </c>
      <c r="BP132" t="inlineStr">
        <is>
          <t>3|3</t>
        </is>
      </c>
      <c r="BQ132" t="inlineStr">
        <is>
          <t>|</t>
        </is>
      </c>
      <c r="BR132" t="inlineStr">
        <is>
          <t>proračunsko poglavje</t>
        </is>
      </c>
      <c r="BS132" t="inlineStr">
        <is>
          <t>3</t>
        </is>
      </c>
      <c r="BT132" t="inlineStr">
        <is>
          <t/>
        </is>
      </c>
      <c r="BU132" t="inlineStr">
        <is>
          <t>kapitel</t>
        </is>
      </c>
      <c r="BV132" t="inlineStr">
        <is>
          <t>3</t>
        </is>
      </c>
      <c r="BW132" t="inlineStr">
        <is>
          <t/>
        </is>
      </c>
      <c r="BX132" t="inlineStr">
        <is>
          <t/>
        </is>
      </c>
      <c r="BY132" t="inlineStr">
        <is>
          <t>Úroveň dělení souhrnného rozpočtu EU (vyšší než 
&lt;i&gt;článek&lt;/i&gt; &lt;a href="/entry/result/1080801/all" id="ENTRY_TO_ENTRY_CONVERTER" target="_blank"&gt;IATE:1080801&lt;/a&gt; nebo 
&lt;i&gt;bod&lt;/i&gt; &lt;a href="/entry/result/1077585/all" id="ENTRY_TO_ENTRY_CONVERTER" target="_blank"&gt;IATE:1077585&lt;/a&gt; , ale nižší než 
&lt;i&gt;hlava&lt;/i&gt; &lt;a href="/entry/result/1077665/all" id="ENTRY_TO_ENTRY_CONVERTER" target="_blank"&gt;IATE:1077665&lt;/a&gt; ).</t>
        </is>
      </c>
      <c r="BZ132" t="inlineStr">
        <is>
          <t>underopdeling i budget, under afsnit, men over artikel og konto</t>
        </is>
      </c>
      <c r="CA132" t="inlineStr">
        <is>
          <t/>
        </is>
      </c>
      <c r="CB132" t="inlineStr">
        <is>
          <t/>
        </is>
      </c>
      <c r="CC132" t="inlineStr">
        <is>
          <t>subdivision for expenditure or revenue within the EU general budget, broader than a 
&lt;i&gt;budget article&lt;/i&gt; [ &lt;a href="/entry/result/1080801/all" id="ENTRY_TO_ENTRY_CONVERTER" target="_blank"&gt;IATE:1080801&lt;/a&gt; ] or 
&lt;i&gt;budget item&lt;/i&gt; [ &lt;a href="/entry/result/1077585/all" id="ENTRY_TO_ENTRY_CONVERTER" target="_blank"&gt;IATE:1077585&lt;/a&gt; ] but narrower than a 
&lt;i&gt;budget title&lt;/i&gt; [ &lt;a href="/entry/result/1077665/all" id="ENTRY_TO_ENTRY_CONVERTER" target="_blank"&gt;IATE:1077665&lt;/a&gt; ]</t>
        </is>
      </c>
      <c r="CD132" t="inlineStr">
        <is>
          <t/>
        </is>
      </c>
      <c r="CE132" t="inlineStr">
        <is>
          <t/>
        </is>
      </c>
      <c r="CF132" t="inlineStr">
        <is>
          <t/>
        </is>
      </c>
      <c r="CG132" t="inlineStr">
        <is>
          <t>subdivision du budget correspondant, en règle générale, à une activité</t>
        </is>
      </c>
      <c r="CH132" t="inlineStr">
        <is>
          <t/>
        </is>
      </c>
      <c r="CI132" t="inlineStr">
        <is>
          <t/>
        </is>
      </c>
      <c r="CJ132" t="inlineStr">
        <is>
          <t>Az Európai Unió költségvetésének egyes részeiben szereplő költségvetési tételek/sorok kategóriáinak megnevezése mind a bevételek/előirányzatok, mind a kiadások esetében gyakorlatilag ugyanaz, de számjegyekkel másféleképpen jelölik őket. A kiadások/előirányzatok hierarchiája: cím (nn.), alcím (nn nn.), jogcímcsoport (nn nn nn.), jogcím (nn nn nn nn.) és aljogcím (nn nn nn nn nn.). A bevételek hierarchiája: cím (n.), alcím (n n.), jogcímcsoport (n n n.), jogcím (n n n n.) – itt aljogcímet nem szoktak használni.</t>
        </is>
      </c>
      <c r="CK132" t="inlineStr">
        <is>
          <t/>
        </is>
      </c>
      <c r="CL132" t="inlineStr">
        <is>
          <t/>
        </is>
      </c>
      <c r="CM132" t="inlineStr">
        <is>
          <t/>
        </is>
      </c>
      <c r="CN132" t="inlineStr">
        <is>
          <t/>
        </is>
      </c>
      <c r="CO132" t="inlineStr">
        <is>
          <t/>
        </is>
      </c>
      <c r="CP132" t="inlineStr">
        <is>
          <t/>
        </is>
      </c>
      <c r="CQ132" t="inlineStr">
        <is>
          <t>No contexto do orçamento da União Europeia, segundo nível de imputação das dotações de um exercício, e que corresponde, em geral, a um programa ou atividade.</t>
        </is>
      </c>
      <c r="CR132" t="inlineStr">
        <is>
          <t/>
        </is>
      </c>
      <c r="CS132" t="inlineStr">
        <is>
          <t/>
        </is>
      </c>
      <c r="CT132" t="inlineStr">
        <is>
          <t/>
        </is>
      </c>
      <c r="CU132" t="inlineStr">
        <is>
          <t/>
        </is>
      </c>
    </row>
    <row r="133">
      <c r="A133" s="1" t="str">
        <f>HYPERLINK("https://iate.europa.eu/entry/result/1483216/all", "1483216")</f>
        <v>1483216</v>
      </c>
      <c r="B133" t="inlineStr">
        <is>
          <t>FINANCE;EDUCATION AND COMMUNICATIONS</t>
        </is>
      </c>
      <c r="C133" t="inlineStr">
        <is>
          <t>FINANCE|budget;EDUCATION AND COMMUNICATIONS|information technology and data processing</t>
        </is>
      </c>
      <c r="D133" t="inlineStr">
        <is>
          <t/>
        </is>
      </c>
      <c r="E133" t="inlineStr">
        <is>
          <t/>
        </is>
      </c>
      <c r="F133" t="inlineStr">
        <is>
          <t/>
        </is>
      </c>
      <c r="G133" t="inlineStr">
        <is>
          <t/>
        </is>
      </c>
      <c r="H133" t="inlineStr">
        <is>
          <t/>
        </is>
      </c>
      <c r="I133" t="inlineStr">
        <is>
          <t/>
        </is>
      </c>
      <c r="J133" t="inlineStr">
        <is>
          <t>service</t>
        </is>
      </c>
      <c r="K133" t="inlineStr">
        <is>
          <t>3</t>
        </is>
      </c>
      <c r="L133" t="inlineStr">
        <is>
          <t/>
        </is>
      </c>
      <c r="M133" t="inlineStr">
        <is>
          <t>Dienst|Dienstleistung|Schichtendienst|(N)-Dienst</t>
        </is>
      </c>
      <c r="N133" t="inlineStr">
        <is>
          <t>3|3|3|3</t>
        </is>
      </c>
      <c r="O133" t="inlineStr">
        <is>
          <t>|||</t>
        </is>
      </c>
      <c r="P133" t="inlineStr">
        <is>
          <t>υπηρεσία</t>
        </is>
      </c>
      <c r="Q133" t="inlineStr">
        <is>
          <t>3</t>
        </is>
      </c>
      <c r="R133" t="inlineStr">
        <is>
          <t/>
        </is>
      </c>
      <c r="S133" t="inlineStr">
        <is>
          <t>service|(N)-service</t>
        </is>
      </c>
      <c r="T133" t="inlineStr">
        <is>
          <t>3|3</t>
        </is>
      </c>
      <c r="U133" t="inlineStr">
        <is>
          <t>|</t>
        </is>
      </c>
      <c r="V133" t="inlineStr">
        <is>
          <t>servicio (N)</t>
        </is>
      </c>
      <c r="W133" t="inlineStr">
        <is>
          <t>3</t>
        </is>
      </c>
      <c r="X133" t="inlineStr">
        <is>
          <t/>
        </is>
      </c>
      <c r="Y133" t="inlineStr">
        <is>
          <t/>
        </is>
      </c>
      <c r="Z133" t="inlineStr">
        <is>
          <t/>
        </is>
      </c>
      <c r="AA133" t="inlineStr">
        <is>
          <t/>
        </is>
      </c>
      <c r="AB133" t="inlineStr">
        <is>
          <t/>
        </is>
      </c>
      <c r="AC133" t="inlineStr">
        <is>
          <t/>
        </is>
      </c>
      <c r="AD133" t="inlineStr">
        <is>
          <t/>
        </is>
      </c>
      <c r="AE133" t="inlineStr">
        <is>
          <t>service|service(N)</t>
        </is>
      </c>
      <c r="AF133" t="inlineStr">
        <is>
          <t>3|3</t>
        </is>
      </c>
      <c r="AG133" t="inlineStr">
        <is>
          <t>|</t>
        </is>
      </c>
      <c r="AH133" t="inlineStr">
        <is>
          <t/>
        </is>
      </c>
      <c r="AI133" t="inlineStr">
        <is>
          <t/>
        </is>
      </c>
      <c r="AJ133" t="inlineStr">
        <is>
          <t/>
        </is>
      </c>
      <c r="AK133" t="inlineStr">
        <is>
          <t/>
        </is>
      </c>
      <c r="AL133" t="inlineStr">
        <is>
          <t/>
        </is>
      </c>
      <c r="AM133" t="inlineStr">
        <is>
          <t/>
        </is>
      </c>
      <c r="AN133" t="inlineStr">
        <is>
          <t/>
        </is>
      </c>
      <c r="AO133" t="inlineStr">
        <is>
          <t/>
        </is>
      </c>
      <c r="AP133" t="inlineStr">
        <is>
          <t/>
        </is>
      </c>
      <c r="AQ133" t="inlineStr">
        <is>
          <t>(N)-servizio</t>
        </is>
      </c>
      <c r="AR133" t="inlineStr">
        <is>
          <t>3</t>
        </is>
      </c>
      <c r="AS133" t="inlineStr">
        <is>
          <t/>
        </is>
      </c>
      <c r="AT133" t="inlineStr">
        <is>
          <t/>
        </is>
      </c>
      <c r="AU133" t="inlineStr">
        <is>
          <t/>
        </is>
      </c>
      <c r="AV133" t="inlineStr">
        <is>
          <t/>
        </is>
      </c>
      <c r="AW133" t="inlineStr">
        <is>
          <t/>
        </is>
      </c>
      <c r="AX133" t="inlineStr">
        <is>
          <t/>
        </is>
      </c>
      <c r="AY133" t="inlineStr">
        <is>
          <t/>
        </is>
      </c>
      <c r="AZ133" t="inlineStr">
        <is>
          <t>servizz</t>
        </is>
      </c>
      <c r="BA133" t="inlineStr">
        <is>
          <t>3</t>
        </is>
      </c>
      <c r="BB133" t="inlineStr">
        <is>
          <t/>
        </is>
      </c>
      <c r="BC133" t="inlineStr">
        <is>
          <t>N-service|dienst van een laag</t>
        </is>
      </c>
      <c r="BD133" t="inlineStr">
        <is>
          <t>3|3</t>
        </is>
      </c>
      <c r="BE133" t="inlineStr">
        <is>
          <t>|</t>
        </is>
      </c>
      <c r="BF133" t="inlineStr">
        <is>
          <t>służba</t>
        </is>
      </c>
      <c r="BG133" t="inlineStr">
        <is>
          <t>3</t>
        </is>
      </c>
      <c r="BH133" t="inlineStr">
        <is>
          <t/>
        </is>
      </c>
      <c r="BI133" t="inlineStr">
        <is>
          <t>serviço</t>
        </is>
      </c>
      <c r="BJ133" t="inlineStr">
        <is>
          <t>3</t>
        </is>
      </c>
      <c r="BK133" t="inlineStr">
        <is>
          <t/>
        </is>
      </c>
      <c r="BL133" t="inlineStr">
        <is>
          <t/>
        </is>
      </c>
      <c r="BM133" t="inlineStr">
        <is>
          <t/>
        </is>
      </c>
      <c r="BN133" t="inlineStr">
        <is>
          <t/>
        </is>
      </c>
      <c r="BO133" t="inlineStr">
        <is>
          <t/>
        </is>
      </c>
      <c r="BP133" t="inlineStr">
        <is>
          <t/>
        </is>
      </c>
      <c r="BQ133" t="inlineStr">
        <is>
          <t/>
        </is>
      </c>
      <c r="BR133" t="inlineStr">
        <is>
          <t/>
        </is>
      </c>
      <c r="BS133" t="inlineStr">
        <is>
          <t/>
        </is>
      </c>
      <c r="BT133" t="inlineStr">
        <is>
          <t/>
        </is>
      </c>
      <c r="BU133" t="inlineStr">
        <is>
          <t/>
        </is>
      </c>
      <c r="BV133" t="inlineStr">
        <is>
          <t/>
        </is>
      </c>
      <c r="BW133" t="inlineStr">
        <is>
          <t/>
        </is>
      </c>
      <c r="BX133" t="inlineStr">
        <is>
          <t/>
        </is>
      </c>
      <c r="BY133" t="inlineStr">
        <is>
          <t/>
        </is>
      </c>
      <c r="BZ133" t="inlineStr">
        <is>
          <t/>
        </is>
      </c>
      <c r="CA133" t="inlineStr">
        <is>
          <t>1)als Dienstleistung wird im Rahmen einer Netz-Architektur die Fähigkeit einer Schicht (und der darunterliegenden Schichten),die der jeweils übergeordneten zur Verfügung gestellt werden, bezeichnet;2)die Fähigkeit einer (N)-Schicht und der Schichten unter ihr, welche den (N + 1)-Instanzen an der Grenze der (N)-Schicht und der (N + 1)-Schicht bereitgestellt wird</t>
        </is>
      </c>
      <c r="CB133" t="inlineStr">
        <is>
          <t>στην αρχιτεκτονική δικτύων,οι ικανότητες ενός στρώματος και τωνστρωμάτων κάτω από αυτό,που βρίσκονται στην διάθεσή του</t>
        </is>
      </c>
      <c r="CC133" t="inlineStr">
        <is>
          <t>1)in network architecture, the capabilities that a layer provides to the adjacent layer closer to the end user; 2)a capability of the (N)-layer and the layers beneath it, which is provided to (N + 1)-entities at the boundary between the (N)-layer and the (N + 1)-layer</t>
        </is>
      </c>
      <c r="CD133" t="inlineStr">
        <is>
          <t>capacidad de la capa (N) y de las capas por debajo de ella que se ofrece a las entidades (N + 1) en la frontera entre la capa (N) y la capa (N + 1)</t>
        </is>
      </c>
      <c r="CE133" t="inlineStr">
        <is>
          <t/>
        </is>
      </c>
      <c r="CF133" t="inlineStr">
        <is>
          <t/>
        </is>
      </c>
      <c r="CG133" t="inlineStr">
        <is>
          <t>1)en architecture de réseau, ensemble de possibilités qu'une couche met à la disposition de la couche qui lui est adjacente du côté de l'utilisateur final; 2)capacité que possèdent la couche (N) et les couches inférieures à celle-ci, fournie aux entités (N + 1)à la frontière entre la couche (N) et la couche (N + 1)</t>
        </is>
      </c>
      <c r="CH133" t="inlineStr">
        <is>
          <t/>
        </is>
      </c>
      <c r="CI133" t="inlineStr">
        <is>
          <t/>
        </is>
      </c>
      <c r="CJ133" t="inlineStr">
        <is>
          <t/>
        </is>
      </c>
      <c r="CK133" t="inlineStr">
        <is>
          <t>ogni(N)-strato fornisce alle(N+1)-entità nell'(N+1)-strato un(N)-servizio che è un particolare sottoinsieme delle funzioni eseguite dall'(N)-strato</t>
        </is>
      </c>
      <c r="CL133" t="inlineStr">
        <is>
          <t/>
        </is>
      </c>
      <c r="CM133" t="inlineStr">
        <is>
          <t/>
        </is>
      </c>
      <c r="CN133" t="inlineStr">
        <is>
          <t/>
        </is>
      </c>
      <c r="CO133" t="inlineStr">
        <is>
          <t>in een netwerkarchitectuur:functie van een laag en van de daaronderliggende laag die aan de bovenliggende laag wordt geboden</t>
        </is>
      </c>
      <c r="CP133" t="inlineStr">
        <is>
          <t/>
        </is>
      </c>
      <c r="CQ133" t="inlineStr">
        <is>
          <t>em arquitectura de rede,produto que um nivel poe a disposição do nivel adjacente mais proximo do utilizador final</t>
        </is>
      </c>
      <c r="CR133" t="inlineStr">
        <is>
          <t/>
        </is>
      </c>
      <c r="CS133" t="inlineStr">
        <is>
          <t/>
        </is>
      </c>
      <c r="CT133" t="inlineStr">
        <is>
          <t/>
        </is>
      </c>
      <c r="CU133" t="inlineStr">
        <is>
          <t/>
        </is>
      </c>
    </row>
    <row r="134">
      <c r="A134" s="1" t="str">
        <f>HYPERLINK("https://iate.europa.eu/entry/result/784964/all", "784964")</f>
        <v>784964</v>
      </c>
      <c r="B134" t="inlineStr">
        <is>
          <t>ECONOMICS;FINANCE</t>
        </is>
      </c>
      <c r="C134" t="inlineStr">
        <is>
          <t>ECONOMICS;FINANCE|monetary relations</t>
        </is>
      </c>
      <c r="D134" t="inlineStr">
        <is>
          <t>валутен курс|обменен курс</t>
        </is>
      </c>
      <c r="E134" t="inlineStr">
        <is>
          <t>3|3</t>
        </is>
      </c>
      <c r="F134" t="inlineStr">
        <is>
          <t>|</t>
        </is>
      </c>
      <c r="G134" t="inlineStr">
        <is>
          <t>směnný kurz</t>
        </is>
      </c>
      <c r="H134" t="inlineStr">
        <is>
          <t>3</t>
        </is>
      </c>
      <c r="I134" t="inlineStr">
        <is>
          <t/>
        </is>
      </c>
      <c r="J134" t="inlineStr">
        <is>
          <t>vekselkurs|omregningskurs|valutakurs</t>
        </is>
      </c>
      <c r="K134" t="inlineStr">
        <is>
          <t>4|4|4</t>
        </is>
      </c>
      <c r="L134" t="inlineStr">
        <is>
          <t>||</t>
        </is>
      </c>
      <c r="M134" t="inlineStr">
        <is>
          <t>Wechselkurs|Umrechnungskurs</t>
        </is>
      </c>
      <c r="N134" t="inlineStr">
        <is>
          <t>3|3</t>
        </is>
      </c>
      <c r="O134" t="inlineStr">
        <is>
          <t>|</t>
        </is>
      </c>
      <c r="P134" t="inlineStr">
        <is>
          <t>τιμή συναλλάγματος|συναλλαγματική ισοτιμία</t>
        </is>
      </c>
      <c r="Q134" t="inlineStr">
        <is>
          <t>3|3</t>
        </is>
      </c>
      <c r="R134" t="inlineStr">
        <is>
          <t>|</t>
        </is>
      </c>
      <c r="S134" t="inlineStr">
        <is>
          <t>foreign exchange rate|exchange rate|rate of exchange|exchange rate</t>
        </is>
      </c>
      <c r="T134" t="inlineStr">
        <is>
          <t>3|3|3|1</t>
        </is>
      </c>
      <c r="U134" t="inlineStr">
        <is>
          <t>|||</t>
        </is>
      </c>
      <c r="V134" t="inlineStr">
        <is>
          <t>tipo de cambio</t>
        </is>
      </c>
      <c r="W134" t="inlineStr">
        <is>
          <t>3</t>
        </is>
      </c>
      <c r="X134" t="inlineStr">
        <is>
          <t/>
        </is>
      </c>
      <c r="Y134" t="inlineStr">
        <is>
          <t>vahetuskurss</t>
        </is>
      </c>
      <c r="Z134" t="inlineStr">
        <is>
          <t>3</t>
        </is>
      </c>
      <c r="AA134" t="inlineStr">
        <is>
          <t/>
        </is>
      </c>
      <c r="AB134" t="inlineStr">
        <is>
          <t>vaihtokurssi|valuuttakurssi</t>
        </is>
      </c>
      <c r="AC134" t="inlineStr">
        <is>
          <t>3|3</t>
        </is>
      </c>
      <c r="AD134" t="inlineStr">
        <is>
          <t>|</t>
        </is>
      </c>
      <c r="AE134" t="inlineStr">
        <is>
          <t>taux de change|cours de change</t>
        </is>
      </c>
      <c r="AF134" t="inlineStr">
        <is>
          <t>3|3</t>
        </is>
      </c>
      <c r="AG134" t="inlineStr">
        <is>
          <t>preferred|</t>
        </is>
      </c>
      <c r="AH134" t="inlineStr">
        <is>
          <t>ráta malairte|ráta malairte eachtraí</t>
        </is>
      </c>
      <c r="AI134" t="inlineStr">
        <is>
          <t>3|3</t>
        </is>
      </c>
      <c r="AJ134" t="inlineStr">
        <is>
          <t>|</t>
        </is>
      </c>
      <c r="AK134" t="inlineStr">
        <is>
          <t>devizni tečaj</t>
        </is>
      </c>
      <c r="AL134" t="inlineStr">
        <is>
          <t>3</t>
        </is>
      </c>
      <c r="AM134" t="inlineStr">
        <is>
          <t/>
        </is>
      </c>
      <c r="AN134" t="inlineStr">
        <is>
          <t>devizaárfolyam|átváltási árfolyam</t>
        </is>
      </c>
      <c r="AO134" t="inlineStr">
        <is>
          <t>4|4</t>
        </is>
      </c>
      <c r="AP134" t="inlineStr">
        <is>
          <t>|</t>
        </is>
      </c>
      <c r="AQ134" t="inlineStr">
        <is>
          <t>tasso di cambio</t>
        </is>
      </c>
      <c r="AR134" t="inlineStr">
        <is>
          <t>3</t>
        </is>
      </c>
      <c r="AS134" t="inlineStr">
        <is>
          <t/>
        </is>
      </c>
      <c r="AT134" t="inlineStr">
        <is>
          <t>valiutos kursas</t>
        </is>
      </c>
      <c r="AU134" t="inlineStr">
        <is>
          <t>4</t>
        </is>
      </c>
      <c r="AV134" t="inlineStr">
        <is>
          <t/>
        </is>
      </c>
      <c r="AW134" t="inlineStr">
        <is>
          <t>valūtas kurss</t>
        </is>
      </c>
      <c r="AX134" t="inlineStr">
        <is>
          <t>3</t>
        </is>
      </c>
      <c r="AY134" t="inlineStr">
        <is>
          <t/>
        </is>
      </c>
      <c r="AZ134" t="inlineStr">
        <is>
          <t>rata tal-kambju</t>
        </is>
      </c>
      <c r="BA134" t="inlineStr">
        <is>
          <t>3</t>
        </is>
      </c>
      <c r="BB134" t="inlineStr">
        <is>
          <t/>
        </is>
      </c>
      <c r="BC134" t="inlineStr">
        <is>
          <t>wisselkoers|valutakoers</t>
        </is>
      </c>
      <c r="BD134" t="inlineStr">
        <is>
          <t>3|3</t>
        </is>
      </c>
      <c r="BE134" t="inlineStr">
        <is>
          <t>|</t>
        </is>
      </c>
      <c r="BF134" t="inlineStr">
        <is>
          <t>kurs walutowy|kurs wymiany</t>
        </is>
      </c>
      <c r="BG134" t="inlineStr">
        <is>
          <t>3|3</t>
        </is>
      </c>
      <c r="BH134" t="inlineStr">
        <is>
          <t>|</t>
        </is>
      </c>
      <c r="BI134" t="inlineStr">
        <is>
          <t>taxa de câmbio</t>
        </is>
      </c>
      <c r="BJ134" t="inlineStr">
        <is>
          <t>3</t>
        </is>
      </c>
      <c r="BK134" t="inlineStr">
        <is>
          <t/>
        </is>
      </c>
      <c r="BL134" t="inlineStr">
        <is>
          <t>curs valutar|curs de schimb|rată de schimb</t>
        </is>
      </c>
      <c r="BM134" t="inlineStr">
        <is>
          <t>3|3|3</t>
        </is>
      </c>
      <c r="BN134" t="inlineStr">
        <is>
          <t>||</t>
        </is>
      </c>
      <c r="BO134" t="inlineStr">
        <is>
          <t>výmenný kurz</t>
        </is>
      </c>
      <c r="BP134" t="inlineStr">
        <is>
          <t>3</t>
        </is>
      </c>
      <c r="BQ134" t="inlineStr">
        <is>
          <t/>
        </is>
      </c>
      <c r="BR134" t="inlineStr">
        <is>
          <t>devizni tečaj|menjalni tečaj</t>
        </is>
      </c>
      <c r="BS134" t="inlineStr">
        <is>
          <t>3|3</t>
        </is>
      </c>
      <c r="BT134" t="inlineStr">
        <is>
          <t>preferred|</t>
        </is>
      </c>
      <c r="BU134" t="inlineStr">
        <is>
          <t>valutakurs|växelkurs</t>
        </is>
      </c>
      <c r="BV134" t="inlineStr">
        <is>
          <t>3|3</t>
        </is>
      </c>
      <c r="BW134" t="inlineStr">
        <is>
          <t>|</t>
        </is>
      </c>
      <c r="BX134" t="inlineStr">
        <is>
          <t/>
        </is>
      </c>
      <c r="BY134" t="inlineStr">
        <is>
          <t>Cena či hodnota jedné měny vyjádřená v jednotkách jiné měny.</t>
        </is>
      </c>
      <c r="BZ134" t="inlineStr">
        <is>
          <t>Valutakursen er prisen i kroner for 100 enheder udenlandsk valuta.</t>
        </is>
      </c>
      <c r="CA134" t="inlineStr">
        <is>
          <t>Preis einer Währung ausgedrückt in einer anderen Währung</t>
        </is>
      </c>
      <c r="CB134" t="inlineStr">
        <is>
          <t>Η τιμή στην οποία ανταλλάσσονται τα νομίσματα δύο χωρών. Η σχέση ανταλλαγής μεταξύ δύο νομισματικών μονάδων. Το ποσό (σε εγχώριο νόμισμα) που απαιτείται για την αγορά ορισμένης ποσότητας (συνήθως, μιας μονάδας) ξένου συναλλάγματος. Ως βάση μπορεί να ληφθεί η αξία οποιουδήποτε νομίσματος, συνήθως όμως εκφράζεται σε δολάρια. Η τιμή διακυμαίνεται ανάλογα με τις εμπορικές, πολιτικές και οικονομικές συνθήκες και επηρεάζεται από το ποσοστό του πληθωρισμού και την κατάσταση στο ισοζύγιο πληρωμών.</t>
        </is>
      </c>
      <c r="CC134" t="inlineStr">
        <is>
          <t>ratio at which the principal unit of two currencies may be traded, whether arbitrarily established by government action or based on the relative capacity of each currency to buy on a free market</t>
        </is>
      </c>
      <c r="CD134" t="inlineStr">
        <is>
          <t>Relación de equivalencia entre dos monedas. Número de unidades de una moneda que se cambia por una unidad de moneda distinta.</t>
        </is>
      </c>
      <c r="CE134" t="inlineStr">
        <is>
          <t>ühe valuuta väärtus teiseks valuutaks konverteerimisel</t>
        </is>
      </c>
      <c r="CF134" t="inlineStr">
        <is>
          <t>"kahden eri valuutan vaihtosuhde valuuttakaupassa; ulkomaan rahan hinta kotimaan rahana"</t>
        </is>
      </c>
      <c r="CG134" t="inlineStr">
        <is>
          <t>prix relatif d'une monnaie par rapport à une autre</t>
        </is>
      </c>
      <c r="CH134" t="inlineStr">
        <is>
          <t/>
        </is>
      </c>
      <c r="CI134" t="inlineStr">
        <is>
          <t>tečaj ili cijena po kojoj se valuta jedne zemlje razmjenjuje za valutu druge zemlje</t>
        </is>
      </c>
      <c r="CJ134" t="inlineStr">
        <is>
          <t>Két pénznem közötti átváltáshoz használt, általában naponta közzétett árfolyam.</t>
        </is>
      </c>
      <c r="CK134" t="inlineStr">
        <is>
          <t>prezzo della valuta di un paese in termini della valuta di un altro paese</t>
        </is>
      </c>
      <c r="CL134" t="inlineStr">
        <is>
          <t>dviejų valiutų santykis, valiutos kaina, vienos valiutos išreiškimas kita valiuta</t>
        </is>
      </c>
      <c r="CM134" t="inlineStr">
        <is>
          <t>Kādas valsts naudas vienības cena, kas izteikta citas valsts naudas vienībās.</t>
        </is>
      </c>
      <c r="CN134" t="inlineStr">
        <is>
          <t>il-valur tal-valuta ta' pajjiż f'termini ta' valuta oħra</t>
        </is>
      </c>
      <c r="CO134" t="inlineStr">
        <is>
          <t>"de prijs van buitenlands geld op de internationale valutamarkten of die welke betaald moet worden aan banken als daar buitenlandse valuta's worden gekocht"</t>
        </is>
      </c>
      <c r="CP134" t="inlineStr">
        <is>
          <t>stosunek wartości dwóch walut</t>
        </is>
      </c>
      <c r="CQ134" t="inlineStr">
        <is>
          <t>Preço a que a operação de troca de uma moeda por outra (por exemplo, troca de dólares por euros) é feita, ou seja, o valor de uma moeda em unidades monetárias de outra moeda.</t>
        </is>
      </c>
      <c r="CR134" t="inlineStr">
        <is>
          <t>prețul unei monede exprimat în altă monedă, adică prețul la care se schimbă moneda unei țări cu moneda altei țări</t>
        </is>
      </c>
      <c r="CS134" t="inlineStr">
        <is>
          <t>veličina, ktorá vyjadruje v akom pomere sa zahraničné menové jednotky vzájomne prepočítavajú a zmeňujú, a teda udáva, koľko domácich peňažných jednotiek je potrebné zaplatiť za jednu zahraničnú peňažnú jednotku alebo naopak</t>
        </is>
      </c>
      <c r="CT134" t="inlineStr">
        <is>
          <t>pri menjavi valut ali deviz razmerje med tujo valuto ali devizo in domačo valuto, navadno izraženo kot cena enote izbrane tuje valute ali devize v domači valuti; posebej se lahko ugotavlja kot valutni tečaj in kot devizni tečaj, njegova pojavna oblika pa je menjalniški tečaj</t>
        </is>
      </c>
      <c r="CU134" t="inlineStr">
        <is>
          <t>det pris till vilket en valuta kan växlas mot en annan</t>
        </is>
      </c>
    </row>
    <row r="135">
      <c r="A135" s="1" t="str">
        <f>HYPERLINK("https://iate.europa.eu/entry/result/2245990/all", "2245990")</f>
        <v>2245990</v>
      </c>
      <c r="B135" t="inlineStr">
        <is>
          <t>FINANCE</t>
        </is>
      </c>
      <c r="C135" t="inlineStr">
        <is>
          <t>FINANCE|financial institutions and credit</t>
        </is>
      </c>
      <c r="D135" t="inlineStr">
        <is>
          <t>лиценз</t>
        </is>
      </c>
      <c r="E135" t="inlineStr">
        <is>
          <t>4</t>
        </is>
      </c>
      <c r="F135" t="inlineStr">
        <is>
          <t/>
        </is>
      </c>
      <c r="G135" t="inlineStr">
        <is>
          <t/>
        </is>
      </c>
      <c r="H135" t="inlineStr">
        <is>
          <t/>
        </is>
      </c>
      <c r="I135" t="inlineStr">
        <is>
          <t/>
        </is>
      </c>
      <c r="J135" t="inlineStr">
        <is>
          <t/>
        </is>
      </c>
      <c r="K135" t="inlineStr">
        <is>
          <t/>
        </is>
      </c>
      <c r="L135" t="inlineStr">
        <is>
          <t/>
        </is>
      </c>
      <c r="M135" t="inlineStr">
        <is>
          <t/>
        </is>
      </c>
      <c r="N135" t="inlineStr">
        <is>
          <t/>
        </is>
      </c>
      <c r="O135" t="inlineStr">
        <is>
          <t/>
        </is>
      </c>
      <c r="P135" t="inlineStr">
        <is>
          <t>άδεια λειτουργίας</t>
        </is>
      </c>
      <c r="Q135" t="inlineStr">
        <is>
          <t>2</t>
        </is>
      </c>
      <c r="R135" t="inlineStr">
        <is>
          <t/>
        </is>
      </c>
      <c r="S135" t="inlineStr">
        <is>
          <t>authorisation</t>
        </is>
      </c>
      <c r="T135" t="inlineStr">
        <is>
          <t>3</t>
        </is>
      </c>
      <c r="U135" t="inlineStr">
        <is>
          <t/>
        </is>
      </c>
      <c r="V135" t="inlineStr">
        <is>
          <t>autorización</t>
        </is>
      </c>
      <c r="W135" t="inlineStr">
        <is>
          <t>3</t>
        </is>
      </c>
      <c r="X135" t="inlineStr">
        <is>
          <t/>
        </is>
      </c>
      <c r="Y135" t="inlineStr">
        <is>
          <t/>
        </is>
      </c>
      <c r="Z135" t="inlineStr">
        <is>
          <t/>
        </is>
      </c>
      <c r="AA135" t="inlineStr">
        <is>
          <t/>
        </is>
      </c>
      <c r="AB135" t="inlineStr">
        <is>
          <t>toimilupa</t>
        </is>
      </c>
      <c r="AC135" t="inlineStr">
        <is>
          <t>3</t>
        </is>
      </c>
      <c r="AD135" t="inlineStr">
        <is>
          <t/>
        </is>
      </c>
      <c r="AE135" t="inlineStr">
        <is>
          <t>agrément</t>
        </is>
      </c>
      <c r="AF135" t="inlineStr">
        <is>
          <t>3</t>
        </is>
      </c>
      <c r="AG135" t="inlineStr">
        <is>
          <t/>
        </is>
      </c>
      <c r="AH135" t="inlineStr">
        <is>
          <t>údarú</t>
        </is>
      </c>
      <c r="AI135" t="inlineStr">
        <is>
          <t>3</t>
        </is>
      </c>
      <c r="AJ135" t="inlineStr">
        <is>
          <t/>
        </is>
      </c>
      <c r="AK135" t="inlineStr">
        <is>
          <t/>
        </is>
      </c>
      <c r="AL135" t="inlineStr">
        <is>
          <t/>
        </is>
      </c>
      <c r="AM135" t="inlineStr">
        <is>
          <t/>
        </is>
      </c>
      <c r="AN135" t="inlineStr">
        <is>
          <t/>
        </is>
      </c>
      <c r="AO135" t="inlineStr">
        <is>
          <t/>
        </is>
      </c>
      <c r="AP135" t="inlineStr">
        <is>
          <t/>
        </is>
      </c>
      <c r="AQ135" t="inlineStr">
        <is>
          <t/>
        </is>
      </c>
      <c r="AR135" t="inlineStr">
        <is>
          <t/>
        </is>
      </c>
      <c r="AS135" t="inlineStr">
        <is>
          <t/>
        </is>
      </c>
      <c r="AT135" t="inlineStr">
        <is>
          <t/>
        </is>
      </c>
      <c r="AU135" t="inlineStr">
        <is>
          <t/>
        </is>
      </c>
      <c r="AV135" t="inlineStr">
        <is>
          <t/>
        </is>
      </c>
      <c r="AW135" t="inlineStr">
        <is>
          <t/>
        </is>
      </c>
      <c r="AX135" t="inlineStr">
        <is>
          <t/>
        </is>
      </c>
      <c r="AY135" t="inlineStr">
        <is>
          <t/>
        </is>
      </c>
      <c r="AZ135" t="inlineStr">
        <is>
          <t/>
        </is>
      </c>
      <c r="BA135" t="inlineStr">
        <is>
          <t/>
        </is>
      </c>
      <c r="BB135" t="inlineStr">
        <is>
          <t/>
        </is>
      </c>
      <c r="BC135" t="inlineStr">
        <is>
          <t/>
        </is>
      </c>
      <c r="BD135" t="inlineStr">
        <is>
          <t/>
        </is>
      </c>
      <c r="BE135" t="inlineStr">
        <is>
          <t/>
        </is>
      </c>
      <c r="BF135" t="inlineStr">
        <is>
          <t>zezwolenie</t>
        </is>
      </c>
      <c r="BG135" t="inlineStr">
        <is>
          <t>3</t>
        </is>
      </c>
      <c r="BH135" t="inlineStr">
        <is>
          <t/>
        </is>
      </c>
      <c r="BI135" t="inlineStr">
        <is>
          <t/>
        </is>
      </c>
      <c r="BJ135" t="inlineStr">
        <is>
          <t/>
        </is>
      </c>
      <c r="BK135" t="inlineStr">
        <is>
          <t/>
        </is>
      </c>
      <c r="BL135" t="inlineStr">
        <is>
          <t/>
        </is>
      </c>
      <c r="BM135" t="inlineStr">
        <is>
          <t/>
        </is>
      </c>
      <c r="BN135" t="inlineStr">
        <is>
          <t/>
        </is>
      </c>
      <c r="BO135" t="inlineStr">
        <is>
          <t>povolenie</t>
        </is>
      </c>
      <c r="BP135" t="inlineStr">
        <is>
          <t>3</t>
        </is>
      </c>
      <c r="BQ135" t="inlineStr">
        <is>
          <t/>
        </is>
      </c>
      <c r="BR135" t="inlineStr">
        <is>
          <t/>
        </is>
      </c>
      <c r="BS135" t="inlineStr">
        <is>
          <t/>
        </is>
      </c>
      <c r="BT135" t="inlineStr">
        <is>
          <t/>
        </is>
      </c>
      <c r="BU135" t="inlineStr">
        <is>
          <t/>
        </is>
      </c>
      <c r="BV135" t="inlineStr">
        <is>
          <t/>
        </is>
      </c>
      <c r="BW135" t="inlineStr">
        <is>
          <t/>
        </is>
      </c>
      <c r="BX135" t="inlineStr">
        <is>
          <t/>
        </is>
      </c>
      <c r="BY135" t="inlineStr">
        <is>
          <t/>
        </is>
      </c>
      <c r="BZ135" t="inlineStr">
        <is>
          <t/>
        </is>
      </c>
      <c r="CA135" t="inlineStr">
        <is>
          <t/>
        </is>
      </c>
      <c r="CB135" t="inlineStr">
        <is>
          <t>πράξη οποιασδήποτε μορφής, των αρχών, από την οποίαν απορρέει η δυνατότητα άσκησης της δραστηριότητος του πιστωτικού ιδρύματος</t>
        </is>
      </c>
      <c r="CC135" t="inlineStr">
        <is>
          <t>instrument issued in any form by the authorities by which the right to carry out the business is granted</t>
        </is>
      </c>
      <c r="CD135" t="inlineStr">
        <is>
          <t>Acto de las autoridades, cualquiera que sea su forma, del que deriva la facultad de ejercer la actividad.</t>
        </is>
      </c>
      <c r="CE135" t="inlineStr">
        <is>
          <t/>
        </is>
      </c>
      <c r="CF135" t="inlineStr">
        <is>
          <t/>
        </is>
      </c>
      <c r="CG135" t="inlineStr">
        <is>
          <t>acte
émanant des autorités, quelle qu'en soit la forme, qui confère le droit
d'exercer l'activité</t>
        </is>
      </c>
      <c r="CH135" t="inlineStr">
        <is>
          <t/>
        </is>
      </c>
      <c r="CI135" t="inlineStr">
        <is>
          <t/>
        </is>
      </c>
      <c r="CJ135" t="inlineStr">
        <is>
          <t/>
        </is>
      </c>
      <c r="CK135" t="inlineStr">
        <is>
          <t/>
        </is>
      </c>
      <c r="CL135" t="inlineStr">
        <is>
          <t/>
        </is>
      </c>
      <c r="CM135" t="inlineStr">
        <is>
          <t/>
        </is>
      </c>
      <c r="CN135" t="inlineStr">
        <is>
          <t/>
        </is>
      </c>
      <c r="CO135" t="inlineStr">
        <is>
          <t/>
        </is>
      </c>
      <c r="CP135" t="inlineStr">
        <is>
          <t>akt, wydany w jakiejkolwiek formie przez organy, na mocy którego udzielono zezwolenia na prowadzenie działalności</t>
        </is>
      </c>
      <c r="CQ135" t="inlineStr">
        <is>
          <t/>
        </is>
      </c>
      <c r="CR135" t="inlineStr">
        <is>
          <t/>
        </is>
      </c>
      <c r="CS135" t="inlineStr">
        <is>
          <t>nástroj, ktorý vydali orgány v akejkoľvek podobe a prostredníctvom ktorého sa udeľuje oprávnenie na podnikanie</t>
        </is>
      </c>
      <c r="CT135" t="inlineStr">
        <is>
          <t/>
        </is>
      </c>
      <c r="CU135" t="inlineStr">
        <is>
          <t/>
        </is>
      </c>
    </row>
    <row r="136">
      <c r="A136" s="1" t="str">
        <f>HYPERLINK("https://iate.europa.eu/entry/result/1080801/all", "1080801")</f>
        <v>1080801</v>
      </c>
      <c r="B136" t="inlineStr">
        <is>
          <t>FINANCE;EUROPEAN UNION</t>
        </is>
      </c>
      <c r="C136" t="inlineStr">
        <is>
          <t>FINANCE|budget;EUROPEAN UNION|EU finance|Community budget</t>
        </is>
      </c>
      <c r="D136" t="inlineStr">
        <is>
          <t>статия</t>
        </is>
      </c>
      <c r="E136" t="inlineStr">
        <is>
          <t>4</t>
        </is>
      </c>
      <c r="F136" t="inlineStr">
        <is>
          <t/>
        </is>
      </c>
      <c r="G136" t="inlineStr">
        <is>
          <t>článek|článek rozpočtu</t>
        </is>
      </c>
      <c r="H136" t="inlineStr">
        <is>
          <t>3|3</t>
        </is>
      </c>
      <c r="I136" t="inlineStr">
        <is>
          <t>|</t>
        </is>
      </c>
      <c r="J136" t="inlineStr">
        <is>
          <t>artikel|budgetartikel</t>
        </is>
      </c>
      <c r="K136" t="inlineStr">
        <is>
          <t>3|3</t>
        </is>
      </c>
      <c r="L136" t="inlineStr">
        <is>
          <t>|</t>
        </is>
      </c>
      <c r="M136" t="inlineStr">
        <is>
          <t>Artikel|Artikel des Haushaltsplans</t>
        </is>
      </c>
      <c r="N136" t="inlineStr">
        <is>
          <t>3|3</t>
        </is>
      </c>
      <c r="O136" t="inlineStr">
        <is>
          <t>|</t>
        </is>
      </c>
      <c r="P136" t="inlineStr">
        <is>
          <t>άρθρο</t>
        </is>
      </c>
      <c r="Q136" t="inlineStr">
        <is>
          <t>3</t>
        </is>
      </c>
      <c r="R136" t="inlineStr">
        <is>
          <t/>
        </is>
      </c>
      <c r="S136" t="inlineStr">
        <is>
          <t>article of the budget|article|budget article</t>
        </is>
      </c>
      <c r="T136" t="inlineStr">
        <is>
          <t>1|3|3</t>
        </is>
      </c>
      <c r="U136" t="inlineStr">
        <is>
          <t>||</t>
        </is>
      </c>
      <c r="V136" t="inlineStr">
        <is>
          <t>artículo</t>
        </is>
      </c>
      <c r="W136" t="inlineStr">
        <is>
          <t>3</t>
        </is>
      </c>
      <c r="X136" t="inlineStr">
        <is>
          <t/>
        </is>
      </c>
      <c r="Y136" t="inlineStr">
        <is>
          <t>eelarveartikkel|artikkel</t>
        </is>
      </c>
      <c r="Z136" t="inlineStr">
        <is>
          <t>3|3</t>
        </is>
      </c>
      <c r="AA136" t="inlineStr">
        <is>
          <t>|</t>
        </is>
      </c>
      <c r="AB136" t="inlineStr">
        <is>
          <t>momentti</t>
        </is>
      </c>
      <c r="AC136" t="inlineStr">
        <is>
          <t>3</t>
        </is>
      </c>
      <c r="AD136" t="inlineStr">
        <is>
          <t/>
        </is>
      </c>
      <c r="AE136" t="inlineStr">
        <is>
          <t>article budgétaire|article</t>
        </is>
      </c>
      <c r="AF136" t="inlineStr">
        <is>
          <t>3|3</t>
        </is>
      </c>
      <c r="AG136" t="inlineStr">
        <is>
          <t>|</t>
        </is>
      </c>
      <c r="AH136" t="inlineStr">
        <is>
          <t>airteagal|airteagal buiséid</t>
        </is>
      </c>
      <c r="AI136" t="inlineStr">
        <is>
          <t>3|3</t>
        </is>
      </c>
      <c r="AJ136" t="inlineStr">
        <is>
          <t>|</t>
        </is>
      </c>
      <c r="AK136" t="inlineStr">
        <is>
          <t>članak</t>
        </is>
      </c>
      <c r="AL136" t="inlineStr">
        <is>
          <t>3</t>
        </is>
      </c>
      <c r="AM136" t="inlineStr">
        <is>
          <t/>
        </is>
      </c>
      <c r="AN136" t="inlineStr">
        <is>
          <t>költségvetési jogcímcsoport|jogcímcsoport</t>
        </is>
      </c>
      <c r="AO136" t="inlineStr">
        <is>
          <t>4|4</t>
        </is>
      </c>
      <c r="AP136" t="inlineStr">
        <is>
          <t>|</t>
        </is>
      </c>
      <c r="AQ136" t="inlineStr">
        <is>
          <t>articolo di bilancio|articolo</t>
        </is>
      </c>
      <c r="AR136" t="inlineStr">
        <is>
          <t>3|3</t>
        </is>
      </c>
      <c r="AS136" t="inlineStr">
        <is>
          <t>|</t>
        </is>
      </c>
      <c r="AT136" t="inlineStr">
        <is>
          <t>straipsnis|biudžeto straipsnis</t>
        </is>
      </c>
      <c r="AU136" t="inlineStr">
        <is>
          <t>3|3</t>
        </is>
      </c>
      <c r="AV136" t="inlineStr">
        <is>
          <t>|</t>
        </is>
      </c>
      <c r="AW136" t="inlineStr">
        <is>
          <t>budžeta pants|pants</t>
        </is>
      </c>
      <c r="AX136" t="inlineStr">
        <is>
          <t>3|3</t>
        </is>
      </c>
      <c r="AY136" t="inlineStr">
        <is>
          <t>|</t>
        </is>
      </c>
      <c r="AZ136" t="inlineStr">
        <is>
          <t>artikolu|artikolu baġitarju</t>
        </is>
      </c>
      <c r="BA136" t="inlineStr">
        <is>
          <t>3|3</t>
        </is>
      </c>
      <c r="BB136" t="inlineStr">
        <is>
          <t>|</t>
        </is>
      </c>
      <c r="BC136" t="inlineStr">
        <is>
          <t>artikel|begrotingsartikel</t>
        </is>
      </c>
      <c r="BD136" t="inlineStr">
        <is>
          <t>3|3</t>
        </is>
      </c>
      <c r="BE136" t="inlineStr">
        <is>
          <t>|</t>
        </is>
      </c>
      <c r="BF136" t="inlineStr">
        <is>
          <t>artykuł</t>
        </is>
      </c>
      <c r="BG136" t="inlineStr">
        <is>
          <t>3</t>
        </is>
      </c>
      <c r="BH136" t="inlineStr">
        <is>
          <t/>
        </is>
      </c>
      <c r="BI136" t="inlineStr">
        <is>
          <t>artigo|artigo orçamental</t>
        </is>
      </c>
      <c r="BJ136" t="inlineStr">
        <is>
          <t>3|3</t>
        </is>
      </c>
      <c r="BK136" t="inlineStr">
        <is>
          <t>|</t>
        </is>
      </c>
      <c r="BL136" t="inlineStr">
        <is>
          <t>articol|articol bugetar</t>
        </is>
      </c>
      <c r="BM136" t="inlineStr">
        <is>
          <t>3|3</t>
        </is>
      </c>
      <c r="BN136" t="inlineStr">
        <is>
          <t>|</t>
        </is>
      </c>
      <c r="BO136" t="inlineStr">
        <is>
          <t>rozpočtový článok|článok</t>
        </is>
      </c>
      <c r="BP136" t="inlineStr">
        <is>
          <t>3|3</t>
        </is>
      </c>
      <c r="BQ136" t="inlineStr">
        <is>
          <t>|</t>
        </is>
      </c>
      <c r="BR136" t="inlineStr">
        <is>
          <t>proračunski člen</t>
        </is>
      </c>
      <c r="BS136" t="inlineStr">
        <is>
          <t>3</t>
        </is>
      </c>
      <c r="BT136" t="inlineStr">
        <is>
          <t/>
        </is>
      </c>
      <c r="BU136" t="inlineStr">
        <is>
          <t>artikel</t>
        </is>
      </c>
      <c r="BV136" t="inlineStr">
        <is>
          <t>3</t>
        </is>
      </c>
      <c r="BW136" t="inlineStr">
        <is>
          <t/>
        </is>
      </c>
      <c r="BX136" t="inlineStr">
        <is>
          <t>Подразделение от бюджета на Европейския съюз, по-тясно от глава и по-широко от позиция.</t>
        </is>
      </c>
      <c r="BY136" t="inlineStr">
        <is>
          <t>Úroveň dělení souhrnného rozpočtu EU (vyšší než 
&lt;i&gt;bod&lt;/i&gt; &lt;a href="/entry/result/1077585/all" id="ENTRY_TO_ENTRY_CONVERTER" target="_blank"&gt;IATE:1077585&lt;/a&gt; , ale nižší než 
&lt;i&gt;kapitola&lt;/i&gt; &lt;a href="/entry/result/1080754/all" id="ENTRY_TO_ENTRY_CONVERTER" target="_blank"&gt;IATE:1080754&lt;/a&gt; )</t>
        </is>
      </c>
      <c r="BZ136" t="inlineStr">
        <is>
          <t/>
        </is>
      </c>
      <c r="CA136" t="inlineStr">
        <is>
          <t/>
        </is>
      </c>
      <c r="CB136" t="inlineStr">
        <is>
          <t/>
        </is>
      </c>
      <c r="CC136" t="inlineStr">
        <is>
          <t>subdivision (broader than a budget item [ &lt;a href="/entry/result/1077585/all" id="ENTRY_TO_ENTRY_CONVERTER" target="_blank"&gt;IATE:1077585&lt;/a&gt; ] , but narrower than a budget chapter [ &lt;a href="/entry/result/1080754/all" id="ENTRY_TO_ENTRY_CONVERTER" target="_blank"&gt;IATE:1080754&lt;/a&gt; ] or a budget title [ &lt;a href="/entry/result/1077665/all" id="ENTRY_TO_ENTRY_CONVERTER" target="_blank"&gt;IATE:1077665&lt;/a&gt; ]), for expenditure or revenue in the EU general budget</t>
        </is>
      </c>
      <c r="CD136" t="inlineStr">
        <is>
          <t/>
        </is>
      </c>
      <c r="CE136" t="inlineStr">
        <is>
          <t/>
        </is>
      </c>
      <c r="CF136" t="inlineStr">
        <is>
          <t/>
        </is>
      </c>
      <c r="CG136" t="inlineStr">
        <is>
          <t>principale subdivision d'un chapitre budgétaire</t>
        </is>
      </c>
      <c r="CH136" t="inlineStr">
        <is>
          <t/>
        </is>
      </c>
      <c r="CI136" t="inlineStr">
        <is>
          <t/>
        </is>
      </c>
      <c r="CJ136" t="inlineStr">
        <is>
          <t>Az Európai Unió költségvetésének egyes részeiben szereplő költségvetési tételek/sorok kategóriáinak megnevezése mind a bevételek/előirányzatok, mind a kiadások esetében gyakorlatilag ugyanaz, de számjegyekkel másféleképpen jelölik őket. A kiadások/előirányzatok hierarchiája: cím (nn.), alcím (nn nn.), jogcímcsoport (nn nn nn.), jogcím (nn nn nn nn.) és aljogcím (nn nn nn nn nn.). A bevételek hierarchiája: cím (n.), alcím (n n.), jogcímcsoport (n n n.), jogcím (n n n n.) – itt aljogcímet nem szoktak használni.</t>
        </is>
      </c>
      <c r="CK136" t="inlineStr">
        <is>
          <t/>
        </is>
      </c>
      <c r="CL136" t="inlineStr">
        <is>
          <t/>
        </is>
      </c>
      <c r="CM136" t="inlineStr">
        <is>
          <t/>
        </is>
      </c>
      <c r="CN136" t="inlineStr">
        <is>
          <t/>
        </is>
      </c>
      <c r="CO136" t="inlineStr">
        <is>
          <t>Ieder begrotingshoofdstuk kent twee soorten begrotingsartikelen: beleidsartikelen en niet-beleidsartikelen. 
&lt;br&gt;In de beleidsartikelen geeft de minister een toelichting op de door hem te realiseren beleidsresultaten. (...) Aan niet-beleidsartikelen worden verplichtingen, uitgaven en ontvangsten toegerekend die geen verband houden met het realiseren van beleidsdoelstellingen.</t>
        </is>
      </c>
      <c r="CP136" t="inlineStr">
        <is>
          <t/>
        </is>
      </c>
      <c r="CQ136" t="inlineStr">
        <is>
          <t>No contexto do orçamento da União Europeia, penúltimo nível mais fino de imputação das dotações de um exercício.</t>
        </is>
      </c>
      <c r="CR136" t="inlineStr">
        <is>
          <t/>
        </is>
      </c>
      <c r="CS136" t="inlineStr">
        <is>
          <t/>
        </is>
      </c>
      <c r="CT136" t="inlineStr">
        <is>
          <t>prihodki in odhodki so v splošnem proračunu EU razčlenjeni v okviru naslovov,poglavij, členov in postavk</t>
        </is>
      </c>
      <c r="CU136" t="inlineStr">
        <is>
          <t/>
        </is>
      </c>
    </row>
    <row r="137">
      <c r="A137" s="1" t="str">
        <f>HYPERLINK("https://iate.europa.eu/entry/result/894832/all", "894832")</f>
        <v>894832</v>
      </c>
      <c r="B137" t="inlineStr">
        <is>
          <t>FINANCE</t>
        </is>
      </c>
      <c r="C137" t="inlineStr">
        <is>
          <t>FINANCE|monetary relations|monetary relations|currency area|euro area;FINANCE|monetary economics</t>
        </is>
      </c>
      <c r="D137" t="inlineStr">
        <is>
          <t>еврозона</t>
        </is>
      </c>
      <c r="E137" t="inlineStr">
        <is>
          <t>3</t>
        </is>
      </c>
      <c r="F137" t="inlineStr">
        <is>
          <t/>
        </is>
      </c>
      <c r="G137" t="inlineStr">
        <is>
          <t>eurozóna|EZ</t>
        </is>
      </c>
      <c r="H137" t="inlineStr">
        <is>
          <t>3|3</t>
        </is>
      </c>
      <c r="I137" t="inlineStr">
        <is>
          <t>|</t>
        </is>
      </c>
      <c r="J137" t="inlineStr">
        <is>
          <t>euroområdet</t>
        </is>
      </c>
      <c r="K137" t="inlineStr">
        <is>
          <t>4</t>
        </is>
      </c>
      <c r="L137" t="inlineStr">
        <is>
          <t/>
        </is>
      </c>
      <c r="M137" t="inlineStr">
        <is>
          <t>Euro-Währungsraum|Euro-Gebiet|Euro-Währungsgebiet|Euro-Raum</t>
        </is>
      </c>
      <c r="N137" t="inlineStr">
        <is>
          <t>3|3|4|3</t>
        </is>
      </c>
      <c r="O137" t="inlineStr">
        <is>
          <t>|||</t>
        </is>
      </c>
      <c r="P137" t="inlineStr">
        <is>
          <t>ευρωζώνη|ζώνη του ευρώ</t>
        </is>
      </c>
      <c r="Q137" t="inlineStr">
        <is>
          <t>4|4</t>
        </is>
      </c>
      <c r="R137" t="inlineStr">
        <is>
          <t>|</t>
        </is>
      </c>
      <c r="S137" t="inlineStr">
        <is>
          <t>EA|EA-17|euroland , euro zone|euro area|EA-18|eurozone</t>
        </is>
      </c>
      <c r="T137" t="inlineStr">
        <is>
          <t>3|1|1|4|1|3</t>
        </is>
      </c>
      <c r="U137" t="inlineStr">
        <is>
          <t>|||preferred||admitted</t>
        </is>
      </c>
      <c r="V137" t="inlineStr">
        <is>
          <t>zona del euro|ZE</t>
        </is>
      </c>
      <c r="W137" t="inlineStr">
        <is>
          <t>4|3</t>
        </is>
      </c>
      <c r="X137" t="inlineStr">
        <is>
          <t>|</t>
        </is>
      </c>
      <c r="Y137" t="inlineStr">
        <is>
          <t>euroala</t>
        </is>
      </c>
      <c r="Z137" t="inlineStr">
        <is>
          <t>3</t>
        </is>
      </c>
      <c r="AA137" t="inlineStr">
        <is>
          <t/>
        </is>
      </c>
      <c r="AB137" t="inlineStr">
        <is>
          <t>euroalue</t>
        </is>
      </c>
      <c r="AC137" t="inlineStr">
        <is>
          <t>3</t>
        </is>
      </c>
      <c r="AD137" t="inlineStr">
        <is>
          <t/>
        </is>
      </c>
      <c r="AE137" t="inlineStr">
        <is>
          <t>zone euro|eurozone</t>
        </is>
      </c>
      <c r="AF137" t="inlineStr">
        <is>
          <t>4|3</t>
        </is>
      </c>
      <c r="AG137" t="inlineStr">
        <is>
          <t>preferred|admitted</t>
        </is>
      </c>
      <c r="AH137" t="inlineStr">
        <is>
          <t>an limistéar euro</t>
        </is>
      </c>
      <c r="AI137" t="inlineStr">
        <is>
          <t>4</t>
        </is>
      </c>
      <c r="AJ137" t="inlineStr">
        <is>
          <t/>
        </is>
      </c>
      <c r="AK137" t="inlineStr">
        <is>
          <t>europodručje</t>
        </is>
      </c>
      <c r="AL137" t="inlineStr">
        <is>
          <t>3</t>
        </is>
      </c>
      <c r="AM137" t="inlineStr">
        <is>
          <t/>
        </is>
      </c>
      <c r="AN137" t="inlineStr">
        <is>
          <t>euroövezet</t>
        </is>
      </c>
      <c r="AO137" t="inlineStr">
        <is>
          <t>2</t>
        </is>
      </c>
      <c r="AP137" t="inlineStr">
        <is>
          <t/>
        </is>
      </c>
      <c r="AQ137" t="inlineStr">
        <is>
          <t>zona euro</t>
        </is>
      </c>
      <c r="AR137" t="inlineStr">
        <is>
          <t>3</t>
        </is>
      </c>
      <c r="AS137" t="inlineStr">
        <is>
          <t/>
        </is>
      </c>
      <c r="AT137" t="inlineStr">
        <is>
          <t>euro zona</t>
        </is>
      </c>
      <c r="AU137" t="inlineStr">
        <is>
          <t>3</t>
        </is>
      </c>
      <c r="AV137" t="inlineStr">
        <is>
          <t/>
        </is>
      </c>
      <c r="AW137" t="inlineStr">
        <is>
          <t>eurozona</t>
        </is>
      </c>
      <c r="AX137" t="inlineStr">
        <is>
          <t>4</t>
        </is>
      </c>
      <c r="AY137" t="inlineStr">
        <is>
          <t/>
        </is>
      </c>
      <c r="AZ137" t="inlineStr">
        <is>
          <t>żona tal-euro|żona euro|ŻE</t>
        </is>
      </c>
      <c r="BA137" t="inlineStr">
        <is>
          <t>3|3|3</t>
        </is>
      </c>
      <c r="BB137" t="inlineStr">
        <is>
          <t>preferred||</t>
        </is>
      </c>
      <c r="BC137" t="inlineStr">
        <is>
          <t>EZ|eurogebied|eurozone</t>
        </is>
      </c>
      <c r="BD137" t="inlineStr">
        <is>
          <t>3|3|4</t>
        </is>
      </c>
      <c r="BE137" t="inlineStr">
        <is>
          <t>|admitted|preferred</t>
        </is>
      </c>
      <c r="BF137" t="inlineStr">
        <is>
          <t>strefa euro</t>
        </is>
      </c>
      <c r="BG137" t="inlineStr">
        <is>
          <t>3</t>
        </is>
      </c>
      <c r="BH137" t="inlineStr">
        <is>
          <t/>
        </is>
      </c>
      <c r="BI137" t="inlineStr">
        <is>
          <t>zona euro|eurozona|área do euro</t>
        </is>
      </c>
      <c r="BJ137" t="inlineStr">
        <is>
          <t>3|3|4</t>
        </is>
      </c>
      <c r="BK137" t="inlineStr">
        <is>
          <t>|admitted|preferred</t>
        </is>
      </c>
      <c r="BL137" t="inlineStr">
        <is>
          <t>zona euro</t>
        </is>
      </c>
      <c r="BM137" t="inlineStr">
        <is>
          <t>3</t>
        </is>
      </c>
      <c r="BN137" t="inlineStr">
        <is>
          <t/>
        </is>
      </c>
      <c r="BO137" t="inlineStr">
        <is>
          <t>eurozóna</t>
        </is>
      </c>
      <c r="BP137" t="inlineStr">
        <is>
          <t>3</t>
        </is>
      </c>
      <c r="BQ137" t="inlineStr">
        <is>
          <t/>
        </is>
      </c>
      <c r="BR137" t="inlineStr">
        <is>
          <t>evrsko območje|euroobmočje|območje evra</t>
        </is>
      </c>
      <c r="BS137" t="inlineStr">
        <is>
          <t>3|3|3</t>
        </is>
      </c>
      <c r="BT137" t="inlineStr">
        <is>
          <t>||</t>
        </is>
      </c>
      <c r="BU137" t="inlineStr">
        <is>
          <t>euroområdet</t>
        </is>
      </c>
      <c r="BV137" t="inlineStr">
        <is>
          <t>3</t>
        </is>
      </c>
      <c r="BW137" t="inlineStr">
        <is>
          <t/>
        </is>
      </c>
      <c r="BX137" t="inlineStr">
        <is>
          <t>Официално наименование на групата държави-членки на ЕС, приели еврото за своя парична единица.</t>
        </is>
      </c>
      <c r="BY137" t="inlineStr">
        <is>
          <t>skupina členských států EU, které přijaly euro jako svou měnu</t>
        </is>
      </c>
      <c r="BZ137" t="inlineStr">
        <is>
          <t>Euroområdet er det område, der dækker de medlemsstater, der i overensstemmelse med traktaten har indført euroen som fælles valuta, og som fører en fælles pengepolitik gennem Den Europæiske Centralbanks Styrelsesråd.</t>
        </is>
      </c>
      <c r="CA137" t="inlineStr">
        <is>
          <t>Gebiet, das die EU-Mitgliedstaaten umfasst, die den Euro als Währung eingeführt haben, und in dem eine einheitliche Geldpolitik unter Aufsicht des EZB-Rats durchgeführt wird</t>
        </is>
      </c>
      <c r="CB137" t="inlineStr">
        <is>
          <t>Ζώνη που περιλαμβάνει τα κράτη μέλη στα οποία το ευρώ θα υποκαταστήσει το εθνικό νόμισμα και θα ασκείται ενιαία νομισματική πολιτική με ευθύνη των οργάνων λήψεως αποφάσεων της Ευρωπαϊκής Κεντρικής Τράπεζας (ΕΚΤ).</t>
        </is>
      </c>
      <c r="CC137" t="inlineStr">
        <is>
          <t>group of EU Member States that have adopted the euro as their currency</t>
        </is>
      </c>
      <c r="CD137" t="inlineStr">
        <is>
          <t>La formada por los Estados miembros de la UE que han adoptado el euro como moneda.</t>
        </is>
      </c>
      <c r="CE137" t="inlineStr">
        <is>
          <t>Ala, kuhu kuuluvad need ELi liikmesriigid, kus on käibel ühisraha euro.</t>
        </is>
      </c>
      <c r="CF137" t="inlineStr">
        <is>
          <t>"Ne EU:n jäsenvaltiot, jotka ovat ottaneet käyttöön euron yhteisenä rahanaan perustamissopimuksen mukaisesti ja joissa harjoitetaan yhteistä rahapolitiikkaa EKP:n neuvoston vastuulla."</t>
        </is>
      </c>
      <c r="CG137" t="inlineStr">
        <is>
          <t>groupe d'États membres de l'UE ayant adopté l'euro comme devise</t>
        </is>
      </c>
      <c r="CH137" t="inlineStr">
        <is>
          <t/>
        </is>
      </c>
      <c r="CI137" t="inlineStr">
        <is>
          <t>Područje država članica čija je valuta euro i na kojemu se provodi jedinstvena monetarna politika.</t>
        </is>
      </c>
      <c r="CJ137" t="inlineStr">
        <is>
          <t>Az EU azon térsége, amelyben a hivatalos fizetőeszköz az euro.</t>
        </is>
      </c>
      <c r="CK137" t="inlineStr">
        <is>
          <t>il gruppo degli Stati membri dell’UE che hanno adottato l’euro come moneta</t>
        </is>
      </c>
      <c r="CL137" t="inlineStr">
        <is>
          <t>zona, kuriai priklauso ES valstybės narės, pagal Sutartį įsivedusios eurą kaip bendrą valiutą, ir kurioje vykdoma bendra pinigų politika, vadovaujant ECB valdančiajai tarybai</t>
        </is>
      </c>
      <c r="CM137" t="inlineStr">
        <is>
          <t>to ES dalībvalstu grupa, kuras ir pieņēmušas euro kā savu valūtu</t>
        </is>
      </c>
      <c r="CN137" t="inlineStr">
        <is>
          <t>Il-grupp ta' Stati Membri tal-UE li adottaw l-euro bħala l-valuta nazzjonali tagħhom.</t>
        </is>
      </c>
      <c r="CO137" t="inlineStr">
        <is>
          <t>de groep van EU-lidstaten die de euro hebben ingevoerd als nationale valuta</t>
        </is>
      </c>
      <c r="CP137" t="inlineStr">
        <is>
          <t>Obszar obejmujący państwa członkowskie UE, które przyjęły euro jako wspólną walutę zgodnie z Traktatem i w których prowadzona jest jednolita polityka pieniężna w ramach obowiązków Rady Prezesów EBC.</t>
        </is>
      </c>
      <c r="CQ137" t="inlineStr">
        <is>
          <t>Área composta pelos Estados-Membros da União Europeia (UE) que adotaram o euro como moeda única e na qual é conduzida uma política monetária única sob a responsabilidade do &lt;b&gt;&lt;i&gt;Conselho do Banco Central Europeu&lt;/i&gt;&lt;/b&gt; [&lt;a href="/entry/result/857605/all" id="ENTRY_TO_ENTRY_CONVERTER" target="_blank"&gt;IATE:857605&lt;/a&gt; ].&lt;br&gt;Em 2015, são 19 os Estados-Membros participantes na área do euro: Bélgica, Alemanha, Irlanda, Grécia, Espanha, França, Itália, Chipre, Luxemburgo, Malta, Países Baixos, Áustria, Portugal, Eslovénia, Eslováquia, Finlândia, Estónia, Letónia e Lituânia.</t>
        </is>
      </c>
      <c r="CR137" t="inlineStr">
        <is>
          <t>grupul de state membre care au adoptat moneda euro ca monedă proprie</t>
        </is>
      </c>
      <c r="CS137" t="inlineStr">
        <is>
          <t>skupina členských štátov EÚ, ktoré prijali euro ako svoju menu</t>
        </is>
      </c>
      <c r="CT137" t="inlineStr">
        <is>
          <t>uradni izraz za skupino držav članic Evropske unije, ki so sprejele evro za svojo valuto.&lt;br&gt;Članstvo v evroobmočju krepi stopnjo gospodarske soodvisnosti med državami članicami. Države članice evroobmočja imajo skupno valuto in enotno monetarno politiko, ki jo vodi Evropska centralna banka. Enotna valuta in monetarna politika spodbujata tesnejše trgovinske in finančne vezi.</t>
        </is>
      </c>
      <c r="CU137" t="inlineStr">
        <is>
          <t>Benämning på de EU-länder som har infört euron som gemensam valuta och som för en gemensam penningpolitik under ledning av Europeiska centralbanken (ECB).</t>
        </is>
      </c>
    </row>
    <row r="138">
      <c r="A138" s="1" t="str">
        <f>HYPERLINK("https://iate.europa.eu/entry/result/837635/all", "837635")</f>
        <v>837635</v>
      </c>
      <c r="B138" t="inlineStr">
        <is>
          <t>FINANCE;POLITICS;EUROPEAN UNION</t>
        </is>
      </c>
      <c r="C138" t="inlineStr">
        <is>
          <t>FINANCE|budget;POLITICS|executive power and public service|public administration;EUROPEAN UNION|EU finance|EU budget</t>
        </is>
      </c>
      <c r="D138" t="inlineStr">
        <is>
          <t>финансова година|бюджетна година</t>
        </is>
      </c>
      <c r="E138" t="inlineStr">
        <is>
          <t>4|4</t>
        </is>
      </c>
      <c r="F138" t="inlineStr">
        <is>
          <t>|</t>
        </is>
      </c>
      <c r="G138" t="inlineStr">
        <is>
          <t>rozpočtový rok</t>
        </is>
      </c>
      <c r="H138" t="inlineStr">
        <is>
          <t>3</t>
        </is>
      </c>
      <c r="I138" t="inlineStr">
        <is>
          <t/>
        </is>
      </c>
      <c r="J138" t="inlineStr">
        <is>
          <t>budgetår|finansår|regnskabsår</t>
        </is>
      </c>
      <c r="K138" t="inlineStr">
        <is>
          <t>4|4|4</t>
        </is>
      </c>
      <c r="L138" t="inlineStr">
        <is>
          <t>||</t>
        </is>
      </c>
      <c r="M138" t="inlineStr">
        <is>
          <t>Hj.|Haushaltsjahr</t>
        </is>
      </c>
      <c r="N138" t="inlineStr">
        <is>
          <t>2|4</t>
        </is>
      </c>
      <c r="O138" t="inlineStr">
        <is>
          <t>|</t>
        </is>
      </c>
      <c r="P138" t="inlineStr">
        <is>
          <t>οικονομικό έτος</t>
        </is>
      </c>
      <c r="Q138" t="inlineStr">
        <is>
          <t>4</t>
        </is>
      </c>
      <c r="R138" t="inlineStr">
        <is>
          <t/>
        </is>
      </c>
      <c r="S138" t="inlineStr">
        <is>
          <t>budget year|budgetary year|FY|fiscal year|financial year</t>
        </is>
      </c>
      <c r="T138" t="inlineStr">
        <is>
          <t>3|3|3|3|3</t>
        </is>
      </c>
      <c r="U138" t="inlineStr">
        <is>
          <t>||||</t>
        </is>
      </c>
      <c r="V138" t="inlineStr">
        <is>
          <t>ejercicio presupuestario|ejercicio</t>
        </is>
      </c>
      <c r="W138" t="inlineStr">
        <is>
          <t>4|4</t>
        </is>
      </c>
      <c r="X138" t="inlineStr">
        <is>
          <t>|</t>
        </is>
      </c>
      <c r="Y138" t="inlineStr">
        <is>
          <t>eelarveaasta</t>
        </is>
      </c>
      <c r="Z138" t="inlineStr">
        <is>
          <t>3</t>
        </is>
      </c>
      <c r="AA138" t="inlineStr">
        <is>
          <t/>
        </is>
      </c>
      <c r="AB138" t="inlineStr">
        <is>
          <t>varainhoitokausi|varainhoitovuosi</t>
        </is>
      </c>
      <c r="AC138" t="inlineStr">
        <is>
          <t>4|4</t>
        </is>
      </c>
      <c r="AD138" t="inlineStr">
        <is>
          <t>|</t>
        </is>
      </c>
      <c r="AE138" t="inlineStr">
        <is>
          <t>exercice budgétaire|exercice</t>
        </is>
      </c>
      <c r="AF138" t="inlineStr">
        <is>
          <t>3|3</t>
        </is>
      </c>
      <c r="AG138" t="inlineStr">
        <is>
          <t>|</t>
        </is>
      </c>
      <c r="AH138" t="inlineStr">
        <is>
          <t>bliain airgeadais</t>
        </is>
      </c>
      <c r="AI138" t="inlineStr">
        <is>
          <t>3</t>
        </is>
      </c>
      <c r="AJ138" t="inlineStr">
        <is>
          <t/>
        </is>
      </c>
      <c r="AK138" t="inlineStr">
        <is>
          <t>financijska godina</t>
        </is>
      </c>
      <c r="AL138" t="inlineStr">
        <is>
          <t>3</t>
        </is>
      </c>
      <c r="AM138" t="inlineStr">
        <is>
          <t/>
        </is>
      </c>
      <c r="AN138" t="inlineStr">
        <is>
          <t>költségvetési év</t>
        </is>
      </c>
      <c r="AO138" t="inlineStr">
        <is>
          <t>4</t>
        </is>
      </c>
      <c r="AP138" t="inlineStr">
        <is>
          <t/>
        </is>
      </c>
      <c r="AQ138" t="inlineStr">
        <is>
          <t>esercizio|esercizio finanziario</t>
        </is>
      </c>
      <c r="AR138" t="inlineStr">
        <is>
          <t>4|4</t>
        </is>
      </c>
      <c r="AS138" t="inlineStr">
        <is>
          <t>|</t>
        </is>
      </c>
      <c r="AT138" t="inlineStr">
        <is>
          <t>finansiniai metai|biudžetiniai metai</t>
        </is>
      </c>
      <c r="AU138" t="inlineStr">
        <is>
          <t>3|3</t>
        </is>
      </c>
      <c r="AV138" t="inlineStr">
        <is>
          <t>|</t>
        </is>
      </c>
      <c r="AW138" t="inlineStr">
        <is>
          <t>budžeta gads|finanšu gads</t>
        </is>
      </c>
      <c r="AX138" t="inlineStr">
        <is>
          <t>1|3</t>
        </is>
      </c>
      <c r="AY138" t="inlineStr">
        <is>
          <t>|</t>
        </is>
      </c>
      <c r="AZ138" t="inlineStr">
        <is>
          <t>sena finanzjarja|perjodu tal-baġit|perijodu bażi tal-kontijiet</t>
        </is>
      </c>
      <c r="BA138" t="inlineStr">
        <is>
          <t>3|2|3</t>
        </is>
      </c>
      <c r="BB138" t="inlineStr">
        <is>
          <t>||</t>
        </is>
      </c>
      <c r="BC138" t="inlineStr">
        <is>
          <t>begrotingsjaar</t>
        </is>
      </c>
      <c r="BD138" t="inlineStr">
        <is>
          <t>4</t>
        </is>
      </c>
      <c r="BE138" t="inlineStr">
        <is>
          <t/>
        </is>
      </c>
      <c r="BF138" t="inlineStr">
        <is>
          <t>rok budżetowy</t>
        </is>
      </c>
      <c r="BG138" t="inlineStr">
        <is>
          <t>3</t>
        </is>
      </c>
      <c r="BH138" t="inlineStr">
        <is>
          <t/>
        </is>
      </c>
      <c r="BI138" t="inlineStr">
        <is>
          <t>exercício|exercício orçamental</t>
        </is>
      </c>
      <c r="BJ138" t="inlineStr">
        <is>
          <t>3|3</t>
        </is>
      </c>
      <c r="BK138" t="inlineStr">
        <is>
          <t>|</t>
        </is>
      </c>
      <c r="BL138" t="inlineStr">
        <is>
          <t>exercițiu bugetar|exercițiu financiar</t>
        </is>
      </c>
      <c r="BM138" t="inlineStr">
        <is>
          <t>3|3</t>
        </is>
      </c>
      <c r="BN138" t="inlineStr">
        <is>
          <t>|</t>
        </is>
      </c>
      <c r="BO138" t="inlineStr">
        <is>
          <t>rozpočtový rok</t>
        </is>
      </c>
      <c r="BP138" t="inlineStr">
        <is>
          <t>4</t>
        </is>
      </c>
      <c r="BQ138" t="inlineStr">
        <is>
          <t/>
        </is>
      </c>
      <c r="BR138" t="inlineStr">
        <is>
          <t>proračunsko leto</t>
        </is>
      </c>
      <c r="BS138" t="inlineStr">
        <is>
          <t>3</t>
        </is>
      </c>
      <c r="BT138" t="inlineStr">
        <is>
          <t/>
        </is>
      </c>
      <c r="BU138" t="inlineStr">
        <is>
          <t>budgetår</t>
        </is>
      </c>
      <c r="BV138" t="inlineStr">
        <is>
          <t>3</t>
        </is>
      </c>
      <c r="BW138" t="inlineStr">
        <is>
          <t/>
        </is>
      </c>
      <c r="BX138" t="inlineStr">
        <is>
          <t/>
        </is>
      </c>
      <c r="BY138" t="inlineStr">
        <is>
          <t/>
        </is>
      </c>
      <c r="BZ138" t="inlineStr">
        <is>
          <t/>
        </is>
      </c>
      <c r="CA138" t="inlineStr">
        <is>
          <t>Rechnungsjahr der öffentlichen Haushalte, für das ein Haushaltsplan aufgestellt wird</t>
        </is>
      </c>
      <c r="CB138" t="inlineStr">
        <is>
          <t>η χρονική περίοδος, που αρχίζει την 1η Ιανουαρίου και λήγει την 31η Δεκεμβρίου του ιδίου ημερολογιακού έτους, η οποία περιλαμβάνει τις διοικητικές πράξεις και τα γεγονότα που σχετίζονται με την ταμειακή διαχείριση, τις απαιτήσεις, τις υποχρεώσεις και την κίνηση της περιουσίας όλων των φορέων της Γενικής Κυβέρνησης του κράτους και αποτελεί την κύρια περίοδο που καλύπτουν οι λογιστικές καταστάσεις και λοιπές χρηματοοικονομικές αναφορές τους</t>
        </is>
      </c>
      <c r="CC138" t="inlineStr">
        <is>
          <t>period of 12 months used as an accounting period for determining the annual level of expenditure and income of national finance ministries and treasuries</t>
        </is>
      </c>
      <c r="CD138" t="inlineStr">
        <is>
          <t>Período de tiempo que abarca un presupuesto y que comprende del 1 de enero al 31 de diciembre.</t>
        </is>
      </c>
      <c r="CE138" t="inlineStr">
        <is>
          <t>aastane eelarveperiood; 12 kuu pikkune ajavahemik, mille kohta koostatakse eelarve; võib ühtida kalendriaastaga (nt Eestis) või ka mitte.</t>
        </is>
      </c>
      <c r="CF138" t="inlineStr">
        <is>
          <t>"aika, joksi valtion tm. julkisoikeudellisen yhteisön talousarvio kerrallaan päätetään, budjettikausi"</t>
        </is>
      </c>
      <c r="CG138" t="inlineStr">
        <is>
          <t>Période pour laquelle est établi l'ensemble des opérations de dépenses et de recettes prévues ou réalisées dans un organisme public (En général douze mois, correspondant ou non à l'année civile). Pour l'Etat et l'administration publique, on parle d'exercice budgétaire pour la période pendant laquelle le budget est exécutable.</t>
        </is>
      </c>
      <c r="CH138" t="inlineStr">
        <is>
          <t/>
        </is>
      </c>
      <c r="CI138" t="inlineStr">
        <is>
          <t/>
        </is>
      </c>
      <c r="CJ138" t="inlineStr">
        <is>
          <t/>
        </is>
      </c>
      <c r="CK138" t="inlineStr">
        <is>
          <t>Complesso delle operazioni di gestione del bilancio - vale a dire di esecuzione delle previsioni di entrata e di spesa - svolte nell'anno finanziario.&lt;br&gt;Anno finanziario: coincide con l'anno solare e rappresenta il periodo di tempo in cui si svolge la gestione finanziaria dello Stato (articolo 1 della legge n. 468 del 1978).</t>
        </is>
      </c>
      <c r="CL138" t="inlineStr">
        <is>
          <t>metinis ataskaitinis laikotarpis, kuriam sudaromas (įmonės) metinių ataskaitų rinkinys</t>
        </is>
      </c>
      <c r="CM138" t="inlineStr">
        <is>
          <t/>
        </is>
      </c>
      <c r="CN138" t="inlineStr">
        <is>
          <t>Is-sena użata minn organizzazzjoni bħala perjodu ta' kontabilità. Din tista' taqbel mas-sena kalendarja, iżda ħafna drabi ma tkunx. Minħabba f'hekk ingħatalha l-isem ta' sena finanzjarja.</t>
        </is>
      </c>
      <c r="CO138" t="inlineStr">
        <is>
          <t>periode waarover de begroting loopt, en die conform het jaarperiodiciteitsbeginsel - genoemd in het financieel reglement - begint op 1 januari en sluit op 31 december</t>
        </is>
      </c>
      <c r="CP138" t="inlineStr">
        <is>
          <t/>
        </is>
      </c>
      <c r="CQ138" t="inlineStr">
        <is>
          <t>Período (geralmente de 12 meses, que pode corresponder ou não ao ano civil) para o qual são estabelecidas as despesas e receitas previstas ou efectuadas num organismo público. Relativamente ao Estado e à administração pública, é o período de tempo de execução de um orçamento.</t>
        </is>
      </c>
      <c r="CR138" t="inlineStr">
        <is>
          <t>perioada pentru care trebuie întocmite situațiile financiare anuale; de regulă, coincide cu anul calendaristic</t>
        </is>
      </c>
      <c r="CS138" t="inlineStr">
        <is>
          <t>obdobie, na ktoré sa zostavuje rozpočet t. j. celkové príjmy a výdavky, ktoré orgán verejnej správy plánuje alebo plní</t>
        </is>
      </c>
      <c r="CT138" t="inlineStr">
        <is>
          <t>letno obdobje, za katero se sestavlja državni proračun; lahko je enak koledarskemu letu, vendar ni nujno</t>
        </is>
      </c>
      <c r="CU138" t="inlineStr">
        <is>
          <t>Den tid en budget vanligen omfattar, ofta 12 månader.</t>
        </is>
      </c>
    </row>
    <row r="139">
      <c r="A139" s="1" t="str">
        <f>HYPERLINK("https://iate.europa.eu/entry/result/782764/all", "782764")</f>
        <v>782764</v>
      </c>
      <c r="B139" t="inlineStr">
        <is>
          <t>BUSINESS AND COMPETITION;FINANCE</t>
        </is>
      </c>
      <c r="C139" t="inlineStr">
        <is>
          <t>BUSINESS AND COMPETITION|legal form of organisations|organisation;FINANCE|financial institutions and credit;FINANCE|free movement of capital|financial market</t>
        </is>
      </c>
      <c r="D139" t="inlineStr">
        <is>
          <t>предприятие за колективно инвестиране в прехвърлими ценни книжа|ПКИПЦК</t>
        </is>
      </c>
      <c r="E139" t="inlineStr">
        <is>
          <t>3|3</t>
        </is>
      </c>
      <c r="F139" t="inlineStr">
        <is>
          <t>|</t>
        </is>
      </c>
      <c r="G139" t="inlineStr">
        <is>
          <t>SKIPCP|subjekt kolektivního investování do převoditelných cenných papírů</t>
        </is>
      </c>
      <c r="H139" t="inlineStr">
        <is>
          <t>3|3</t>
        </is>
      </c>
      <c r="I139" t="inlineStr">
        <is>
          <t>|</t>
        </is>
      </c>
      <c r="J139" t="inlineStr">
        <is>
          <t>institut for kollektiv investering i værdipapirer (investeringsinstitut)|kollektiv investeringsenhed|UCITS</t>
        </is>
      </c>
      <c r="K139" t="inlineStr">
        <is>
          <t>4|4|4</t>
        </is>
      </c>
      <c r="L139" t="inlineStr">
        <is>
          <t>||</t>
        </is>
      </c>
      <c r="M139" t="inlineStr">
        <is>
          <t>Organismus für gemeinsame Anlagen in Wertpapieren|OGAW</t>
        </is>
      </c>
      <c r="N139" t="inlineStr">
        <is>
          <t>3|3</t>
        </is>
      </c>
      <c r="O139" t="inlineStr">
        <is>
          <t>|</t>
        </is>
      </c>
      <c r="P139" t="inlineStr">
        <is>
          <t>οργανισμός συλλογικών επενδύσεων σε κινητές αξίες|ΟΣΕΚΑ</t>
        </is>
      </c>
      <c r="Q139" t="inlineStr">
        <is>
          <t>3|3</t>
        </is>
      </c>
      <c r="R139" t="inlineStr">
        <is>
          <t>|</t>
        </is>
      </c>
      <c r="S139" t="inlineStr">
        <is>
          <t>UCITS|undertaking for collective investment in transferable securities|UCITS fund|CIU|UCI</t>
        </is>
      </c>
      <c r="T139" t="inlineStr">
        <is>
          <t>3|3|3|1|1</t>
        </is>
      </c>
      <c r="U139" t="inlineStr">
        <is>
          <t>||||</t>
        </is>
      </c>
      <c r="V139" t="inlineStr">
        <is>
          <t>OICVM|organismo de inversión colectiva en valores mobiliarios</t>
        </is>
      </c>
      <c r="W139" t="inlineStr">
        <is>
          <t>3|3</t>
        </is>
      </c>
      <c r="X139" t="inlineStr">
        <is>
          <t>|</t>
        </is>
      </c>
      <c r="Y139" t="inlineStr">
        <is>
          <t>vabalt võõrandatavatesse väärtpaberitesse ühiseks investeerimiseks loodud ettevõtja|vabalt võõrandatavatesse väärtpaberitesse ühiseks investeeringuks loodud ettevõtja|eurofond</t>
        </is>
      </c>
      <c r="Z139" t="inlineStr">
        <is>
          <t>4|3|4</t>
        </is>
      </c>
      <c r="AA139" t="inlineStr">
        <is>
          <t>preferred||</t>
        </is>
      </c>
      <c r="AB139" t="inlineStr">
        <is>
          <t>UCITS-rahasto|yhteissijoitusyritys|siirtokelpoisiin arvopapereihin kohdistuvaa yhteistä sijoitustoimintaa harjoittava yritys</t>
        </is>
      </c>
      <c r="AC139" t="inlineStr">
        <is>
          <t>3|3|3</t>
        </is>
      </c>
      <c r="AD139" t="inlineStr">
        <is>
          <t>||</t>
        </is>
      </c>
      <c r="AE139" t="inlineStr">
        <is>
          <t>organisme de placement collectif en valeurs mobilières|OPCVM</t>
        </is>
      </c>
      <c r="AF139" t="inlineStr">
        <is>
          <t>3|3</t>
        </is>
      </c>
      <c r="AG139" t="inlineStr">
        <is>
          <t>|</t>
        </is>
      </c>
      <c r="AH139" t="inlineStr">
        <is>
          <t>UCITS|gnóthas le haghaidh comhinfheistíochta in urrúis inaistrithe|Ciste GCUI|GCUI</t>
        </is>
      </c>
      <c r="AI139" t="inlineStr">
        <is>
          <t>3|3|3|3</t>
        </is>
      </c>
      <c r="AJ139" t="inlineStr">
        <is>
          <t>|||</t>
        </is>
      </c>
      <c r="AK139" t="inlineStr">
        <is>
          <t/>
        </is>
      </c>
      <c r="AL139" t="inlineStr">
        <is>
          <t/>
        </is>
      </c>
      <c r="AM139" t="inlineStr">
        <is>
          <t/>
        </is>
      </c>
      <c r="AN139" t="inlineStr">
        <is>
          <t>ÁÉKBV|átruházható értékpapírokkal foglalkozó kollektív befektetési vállalkozás</t>
        </is>
      </c>
      <c r="AO139" t="inlineStr">
        <is>
          <t>4|4</t>
        </is>
      </c>
      <c r="AP139" t="inlineStr">
        <is>
          <t>|</t>
        </is>
      </c>
      <c r="AQ139" t="inlineStr">
        <is>
          <t>OICVM|organismo d'investimento collettivo in valori mobiliari</t>
        </is>
      </c>
      <c r="AR139" t="inlineStr">
        <is>
          <t>3|3</t>
        </is>
      </c>
      <c r="AS139" t="inlineStr">
        <is>
          <t>|</t>
        </is>
      </c>
      <c r="AT139" t="inlineStr">
        <is>
          <t>KIPVPS|kolektyvinio investavimo į perleidžiamuosius vertybinius popierius subjektai</t>
        </is>
      </c>
      <c r="AU139" t="inlineStr">
        <is>
          <t>3|3</t>
        </is>
      </c>
      <c r="AV139" t="inlineStr">
        <is>
          <t>|</t>
        </is>
      </c>
      <c r="AW139" t="inlineStr">
        <is>
          <t>PVKIU|pārvedamu vērtspapīru kolektīvo ieguldījumu uzņēmums</t>
        </is>
      </c>
      <c r="AX139" t="inlineStr">
        <is>
          <t>3|3</t>
        </is>
      </c>
      <c r="AY139" t="inlineStr">
        <is>
          <t>|</t>
        </is>
      </c>
      <c r="AZ139" t="inlineStr">
        <is>
          <t>impriża ta' investiment kollettiv f'titoli trasferibbli|UCITS</t>
        </is>
      </c>
      <c r="BA139" t="inlineStr">
        <is>
          <t>3|3</t>
        </is>
      </c>
      <c r="BB139" t="inlineStr">
        <is>
          <t>|</t>
        </is>
      </c>
      <c r="BC139" t="inlineStr">
        <is>
          <t>icbe|instelling voor collectieve belegging in effecten</t>
        </is>
      </c>
      <c r="BD139" t="inlineStr">
        <is>
          <t>3|3</t>
        </is>
      </c>
      <c r="BE139" t="inlineStr">
        <is>
          <t>|</t>
        </is>
      </c>
      <c r="BF139" t="inlineStr">
        <is>
          <t>UCITS|przedsiębiorstwo zbiorowego inwestowania w zbywalne papiery wartościowe</t>
        </is>
      </c>
      <c r="BG139" t="inlineStr">
        <is>
          <t>4|4</t>
        </is>
      </c>
      <c r="BH139" t="inlineStr">
        <is>
          <t>|</t>
        </is>
      </c>
      <c r="BI139" t="inlineStr">
        <is>
          <t>organismo de investimento coletivo em valores mobiliários|OICVM</t>
        </is>
      </c>
      <c r="BJ139" t="inlineStr">
        <is>
          <t>3|3</t>
        </is>
      </c>
      <c r="BK139" t="inlineStr">
        <is>
          <t>|</t>
        </is>
      </c>
      <c r="BL139" t="inlineStr">
        <is>
          <t>organism de plasament colectiv în valori mobiliare|OPCVM</t>
        </is>
      </c>
      <c r="BM139" t="inlineStr">
        <is>
          <t>3|3</t>
        </is>
      </c>
      <c r="BN139" t="inlineStr">
        <is>
          <t>|</t>
        </is>
      </c>
      <c r="BO139" t="inlineStr">
        <is>
          <t>PKIPCP|podniky kolektívneho investovania do prevoditeľných cenných papierov</t>
        </is>
      </c>
      <c r="BP139" t="inlineStr">
        <is>
          <t>3|3</t>
        </is>
      </c>
      <c r="BQ139" t="inlineStr">
        <is>
          <t>|</t>
        </is>
      </c>
      <c r="BR139" t="inlineStr">
        <is>
          <t>sklad KNPVP|kolektivni naložbeni podjem za vlaganja v prenosljive vrednostne papirje|KNPVP</t>
        </is>
      </c>
      <c r="BS139" t="inlineStr">
        <is>
          <t>2|3|3</t>
        </is>
      </c>
      <c r="BT139" t="inlineStr">
        <is>
          <t>||</t>
        </is>
      </c>
      <c r="BU139" t="inlineStr">
        <is>
          <t>fondföretag|företag för kollektiva investeringar i överlåtbara värdepapper</t>
        </is>
      </c>
      <c r="BV139" t="inlineStr">
        <is>
          <t>3|3</t>
        </is>
      </c>
      <c r="BW139" t="inlineStr">
        <is>
          <t>|</t>
        </is>
      </c>
      <c r="BX139" t="inlineStr">
        <is>
          <t/>
        </is>
      </c>
      <c r="BY139" t="inlineStr">
        <is>
          <t>subjekty: 
&lt;br&gt;a) jejichž výhradním předmětem činnosti je kolektivní investování kapitálu získaného od veřejnosti do převoditelných cenných papírů nebo do jiných likvidních finančních aktiv podle čl. 50 odst. 1 a které provozují svou činnost na základě zásady rozložení rizika a 
&lt;br&gt;b) jejichž podílové jednotky jsou na žádost podílníků přímo nebo nepřímo odkoupeny nebo vyplaceny z aktiv těchto subjektů. Za rovnocenné odkupu nebo vyplacení se považuje jednání ze strany SKIPCP k zajištění toho, aby se hodnota jejich podílových jednotek na burze významně nelišila od čisté hodnoty jejich aktiv</t>
        </is>
      </c>
      <c r="BZ139" t="inlineStr">
        <is>
          <t/>
        </is>
      </c>
      <c r="CA139" t="inlineStr">
        <is>
          <t>Organismus, dessen ausschließlicher Zweck es ist, beim Publikum beschaffte Gelder für gemeinsame Rechnung nach dem Grundsatz der Risikostreuung in Wertpapieren und/oder anderen liquiden Finanzanlagen zu investieren</t>
        </is>
      </c>
      <c r="CB139" t="inlineStr">
        <is>
          <t>Τα UCITS είναι "ανοικτά" αμοιβαία κεφάλαια (αυξάνονται στο διηνεκές) με μεταβιβαζόμενες αξίες. Οι αξίες είναι διαφορετικών κατηγοριών : ιδιοκτησία, πρώτες ύλες, χρεώγραφα, ομολογιακά δάνεια</t>
        </is>
      </c>
      <c r="CC139" t="inlineStr">
        <is>
          <t>undertaking: 
&lt;br&gt;(a) with the sole object of collective investment in transferable securities or certain other liquid financial assets of capital raised from the public and which operate on the principle of risk-spreading; and 
&lt;br&gt;(b) with units which are, at the request of holders, repurchased or redeemed, directly or indirectly, out of those undertakings' assets</t>
        </is>
      </c>
      <c r="CD139" t="inlineStr">
        <is>
          <t>Organismo: 
&lt;br&gt;- cuyo objeto 
&lt;b&gt;exclusivo&lt;/b&gt; sea la inversión colectiva en valores mobiliarios &lt;a href="/entry/result/754316/all" id="ENTRY_TO_ENTRY_CONVERTER" target="_blank"&gt;IATE:754316&lt;/a&gt; de los capitales obtenidos del público y cuyo funcionamiento esté sometido al principio del reparto de riesgos, y 
&lt;br&gt;- cuyas participaciones sean, a petición de los tenedores, vueltas a comprar o reembolsadas, directa o indirectamente, a cargo de los activos de estos organismos. Se asimila a tales nuevas compras o reembolsos el hecho de que una OICVM actúe para que el valor de sus participaciones en bolsa no se separe sensiblemente de su valor de inventario neto.</t>
        </is>
      </c>
      <c r="CE139" t="inlineStr">
        <is>
          <t>Euroopa Majanduspiirkonna lepinguriigis tunnustatud fond, mis vastab Euroopa Liidu Nõukogu direktiivis 85/611/EMÜ siirdväärtpaberitesse ühiseks investeeringuks loodud ettevõtjaid käsitlevate seaduste, määruste ja haldusnormide kooskõlastamise kohta (EÜT L 375, 31.12.1985, lk 3–18) sätestatud nõuetele ja mille osakuid või aktsiaid võidakse avalikkusele pakkuda kõikides lepinguriikides</t>
        </is>
      </c>
      <c r="CF139" t="inlineStr">
        <is>
          <t>ulkomainen sijoitusrahasto ja siihen rinnastettava yhteistä sijoitustoimintaa harjoittava ulkomainen yritys</t>
        </is>
      </c>
      <c r="CG139" t="inlineStr">
        <is>
          <t>intermédiaire financier qui donne à ses souscripteurs la possibilité d'investir sur des marchés financiers auxquels ils n'auraient que difficilement accès autrement (marchés financiers et monétaires étrangers, actions non cotées,...), et dont l'activité principale consiste à collecter des fonds en émettant des titres financiers auprès de divers agents (particuliers, entreprises, etc.) en vue d'acquérir des actifs financiers</t>
        </is>
      </c>
      <c r="CH139" t="inlineStr">
        <is>
          <t/>
        </is>
      </c>
      <c r="CI139" t="inlineStr">
        <is>
          <t/>
        </is>
      </c>
      <c r="CJ139" t="inlineStr">
        <is>
          <t>Ezen irányelv alkalmazásában és figyelemmel a 3. cikkre, azok a vállalkozások minősülnek ÁÉKBV-nek: a) amelyek kizárólagos célja a befektetőktől nyilvánosan bevont tőke átruházható értékpapírokba vagy az 50. cikk (1) bekezdésében említett egyéb likvid pénzügyi eszközökbe történő befektetése, és amelyek a kockázatmegosztás elvén működnek; és b) amelyek befektetési jegyeiket a tulajdonosok kérésére közvetlenül vagy közvetve eszközeik terhére vásárolják vagy váltják vissza.</t>
        </is>
      </c>
      <c r="CK139" t="inlineStr">
        <is>
          <t>organismo: 
&lt;br&gt;a) il cui oggetto esclusivo è l’investimento collettivo dei capitali raccolti presso il pubblico in valori mobiliari o in altre attività finanziarie liquide e il cui funzionamento è soggetto al principio della ripartizione dei rischi 
&lt;br&gt;b) le cui quote sono, su richiesta dei detentori, riacquistate o rimborsate, direttamente o indirettamente, a valere sul patrimonio del suddetto organismo</t>
        </is>
      </c>
      <c r="CL139" t="inlineStr">
        <is>
          <t>subjektai, kurių vienintelis tikslas yra pritraukto iš visuomenės kapitalo kolektyvinis investavimas į perleidžiamus vertybinius popierius ir kurie veikia vadovaudamiesi rizikos skaidymo principu ir kurių investiciniai vienetai savininkų pageidavimu yra tiesiogiai ar netiesiogiai atperkami ar išperkami už tų subjektų turtą</t>
        </is>
      </c>
      <c r="CM139" t="inlineStr">
        <is>
          <t/>
        </is>
      </c>
      <c r="CN139" t="inlineStr">
        <is>
          <t>impriża: 
&lt;br&gt;(a) b’għan waħdieni ta’ investiment kollettiv f’titoli trasferibbli jew f’assi likwidi finanzjarji oħrajn ta’ kapital miġbur mill-pubbliku u li joperaw fuq il-prinċipju ta’ tixrid tar-riskju; u 
&lt;br&gt;(b) b’unitajiet li huma, fuq it-talba tat-titolari, riakkwistati jew mifdija, direttament jew indirettament, mill-assi ta’ dawk l-impriżi. Azzjoni meħuda minn UCITS sabiex jiġi żgurat li l-valur tal-Borża tal-unitajiet tagħha ma jvarjawx b’mod sinifikanti mill-valur nett tagħhom tal-assi għandha titqies bħala ekwivalenti għal dan ir-riakkwist jew it-tifdija</t>
        </is>
      </c>
      <c r="CO139" t="inlineStr">
        <is>
          <t>"instelling waarvan het uitsluitende doel is de collectieve belegging in effecten of in andere (...) liquide financiële activa van uit het publiek aangetrokken kapitaal, met toepassing van het beginsel van risicospreiding, en waarvan de rechten van deelneming op verzoek van de houders ten laste van de activa van deze instellingen direct of indirect worden ingekocht of terugbetaald (...)"</t>
        </is>
      </c>
      <c r="CP139" t="inlineStr">
        <is>
          <t>przedsiębiorstwa:- których jedynym celem jest zbiorowe inwestowanie w papiery wartościowe kapitału pochodzącego od obywateli i które działają na zasadzie dywersyfikacji ryzyka,- których jednostki uczestnictwa są, na żądanie ich posiadaczy, odkupywane lub umarzane bezpośrednio lub pośrednio z aktywów tych przedsiębiorstw. Działania podjęte przez UCITS w celu zapewnienia, aby giełdowa wartość ich jednostek nie różniła się w znaczny sposób od ich nominalnej wartości netto, będzie uważane za równoznaczne z takim odkupieniem lub umorzeniem jednostek.</t>
        </is>
      </c>
      <c r="CQ139" t="inlineStr">
        <is>
          <t/>
        </is>
      </c>
      <c r="CR139" t="inlineStr">
        <is>
          <t>Organisme "al căror obiect de activitate unic îl reprezintă plasamentul colectiv în valori mobiliare al capitalului colectat de la public [...], care funcționează pe principiul repartizării riscurilor și ale căror unități sunt, la cererea deținătorilor de unități, răscumpărate sau rambursate, direct sau indirect, din activele acestor organisme."</t>
        </is>
      </c>
      <c r="CS139" t="inlineStr">
        <is>
          <t/>
        </is>
      </c>
      <c r="CT139" t="inlineStr">
        <is>
          <t>podjemi, katerih edini namen je skupno vlaganje kapitala, zbranega pri javnosti, v prenosljive vrednostne papirje po načelu razpršitve tveganj, in katerih enote premoženja se na zahtevo imetnikov ponovno odkupijo ali izplačajo, neposredno ali posredno, iz sredstev teh podjemov</t>
        </is>
      </c>
      <c r="CU139" t="inlineStr">
        <is>
          <t/>
        </is>
      </c>
    </row>
    <row r="140">
      <c r="A140" s="1" t="str">
        <f>HYPERLINK("https://iate.europa.eu/entry/result/3567656/all", "3567656")</f>
        <v>3567656</v>
      </c>
      <c r="B140" t="inlineStr">
        <is>
          <t>FINANCE</t>
        </is>
      </c>
      <c r="C140" t="inlineStr">
        <is>
          <t>FINANCE|taxation</t>
        </is>
      </c>
      <c r="D140" t="inlineStr">
        <is>
          <t>група|група предприятия</t>
        </is>
      </c>
      <c r="E140" t="inlineStr">
        <is>
          <t>4|4</t>
        </is>
      </c>
      <c r="F140" t="inlineStr">
        <is>
          <t>|</t>
        </is>
      </c>
      <c r="G140" t="inlineStr">
        <is>
          <t>skupina</t>
        </is>
      </c>
      <c r="H140" t="inlineStr">
        <is>
          <t>3</t>
        </is>
      </c>
      <c r="I140" t="inlineStr">
        <is>
          <t/>
        </is>
      </c>
      <c r="J140" t="inlineStr">
        <is>
          <t>koncern</t>
        </is>
      </c>
      <c r="K140" t="inlineStr">
        <is>
          <t>4</t>
        </is>
      </c>
      <c r="L140" t="inlineStr">
        <is>
          <t/>
        </is>
      </c>
      <c r="M140" t="inlineStr">
        <is>
          <t>Unternehmensgruppe</t>
        </is>
      </c>
      <c r="N140" t="inlineStr">
        <is>
          <t>3</t>
        </is>
      </c>
      <c r="O140" t="inlineStr">
        <is>
          <t/>
        </is>
      </c>
      <c r="P140" t="inlineStr">
        <is>
          <t>όμιλος</t>
        </is>
      </c>
      <c r="Q140" t="inlineStr">
        <is>
          <t>3</t>
        </is>
      </c>
      <c r="R140" t="inlineStr">
        <is>
          <t/>
        </is>
      </c>
      <c r="S140" t="inlineStr">
        <is>
          <t>group</t>
        </is>
      </c>
      <c r="T140" t="inlineStr">
        <is>
          <t>3</t>
        </is>
      </c>
      <c r="U140" t="inlineStr">
        <is>
          <t/>
        </is>
      </c>
      <c r="V140" t="inlineStr">
        <is>
          <t>grupo</t>
        </is>
      </c>
      <c r="W140" t="inlineStr">
        <is>
          <t>3</t>
        </is>
      </c>
      <c r="X140" t="inlineStr">
        <is>
          <t/>
        </is>
      </c>
      <c r="Y140" t="inlineStr">
        <is>
          <t>kontsern</t>
        </is>
      </c>
      <c r="Z140" t="inlineStr">
        <is>
          <t>3</t>
        </is>
      </c>
      <c r="AA140" t="inlineStr">
        <is>
          <t/>
        </is>
      </c>
      <c r="AB140" t="inlineStr">
        <is>
          <t>ryhmittymä</t>
        </is>
      </c>
      <c r="AC140" t="inlineStr">
        <is>
          <t>3</t>
        </is>
      </c>
      <c r="AD140" t="inlineStr">
        <is>
          <t/>
        </is>
      </c>
      <c r="AE140" t="inlineStr">
        <is>
          <t>groupe</t>
        </is>
      </c>
      <c r="AF140" t="inlineStr">
        <is>
          <t>3</t>
        </is>
      </c>
      <c r="AG140" t="inlineStr">
        <is>
          <t/>
        </is>
      </c>
      <c r="AH140" t="inlineStr">
        <is>
          <t>grúpa</t>
        </is>
      </c>
      <c r="AI140" t="inlineStr">
        <is>
          <t>3</t>
        </is>
      </c>
      <c r="AJ140" t="inlineStr">
        <is>
          <t/>
        </is>
      </c>
      <c r="AK140" t="inlineStr">
        <is>
          <t>skupina</t>
        </is>
      </c>
      <c r="AL140" t="inlineStr">
        <is>
          <t>3</t>
        </is>
      </c>
      <c r="AM140" t="inlineStr">
        <is>
          <t/>
        </is>
      </c>
      <c r="AN140" t="inlineStr">
        <is>
          <t>csoport|vállalatcsoport</t>
        </is>
      </c>
      <c r="AO140" t="inlineStr">
        <is>
          <t>4|4</t>
        </is>
      </c>
      <c r="AP140" t="inlineStr">
        <is>
          <t>|</t>
        </is>
      </c>
      <c r="AQ140" t="inlineStr">
        <is>
          <t>gruppo</t>
        </is>
      </c>
      <c r="AR140" t="inlineStr">
        <is>
          <t>3</t>
        </is>
      </c>
      <c r="AS140" t="inlineStr">
        <is>
          <t/>
        </is>
      </c>
      <c r="AT140" t="inlineStr">
        <is>
          <t>grupė</t>
        </is>
      </c>
      <c r="AU140" t="inlineStr">
        <is>
          <t>3</t>
        </is>
      </c>
      <c r="AV140" t="inlineStr">
        <is>
          <t/>
        </is>
      </c>
      <c r="AW140" t="inlineStr">
        <is>
          <t>grupa</t>
        </is>
      </c>
      <c r="AX140" t="inlineStr">
        <is>
          <t>3</t>
        </is>
      </c>
      <c r="AY140" t="inlineStr">
        <is>
          <t/>
        </is>
      </c>
      <c r="AZ140" t="inlineStr">
        <is>
          <t>grupp</t>
        </is>
      </c>
      <c r="BA140" t="inlineStr">
        <is>
          <t>3</t>
        </is>
      </c>
      <c r="BB140" t="inlineStr">
        <is>
          <t/>
        </is>
      </c>
      <c r="BC140" t="inlineStr">
        <is>
          <t>concern|groep</t>
        </is>
      </c>
      <c r="BD140" t="inlineStr">
        <is>
          <t>3|3</t>
        </is>
      </c>
      <c r="BE140" t="inlineStr">
        <is>
          <t>|</t>
        </is>
      </c>
      <c r="BF140" t="inlineStr">
        <is>
          <t>grupa</t>
        </is>
      </c>
      <c r="BG140" t="inlineStr">
        <is>
          <t>3</t>
        </is>
      </c>
      <c r="BH140" t="inlineStr">
        <is>
          <t/>
        </is>
      </c>
      <c r="BI140" t="inlineStr">
        <is>
          <t>grupo</t>
        </is>
      </c>
      <c r="BJ140" t="inlineStr">
        <is>
          <t>3</t>
        </is>
      </c>
      <c r="BK140" t="inlineStr">
        <is>
          <t/>
        </is>
      </c>
      <c r="BL140" t="inlineStr">
        <is>
          <t>grup</t>
        </is>
      </c>
      <c r="BM140" t="inlineStr">
        <is>
          <t>3</t>
        </is>
      </c>
      <c r="BN140" t="inlineStr">
        <is>
          <t/>
        </is>
      </c>
      <c r="BO140" t="inlineStr">
        <is>
          <t>skupina</t>
        </is>
      </c>
      <c r="BP140" t="inlineStr">
        <is>
          <t>3</t>
        </is>
      </c>
      <c r="BQ140" t="inlineStr">
        <is>
          <t/>
        </is>
      </c>
      <c r="BR140" t="inlineStr">
        <is>
          <t>skupina</t>
        </is>
      </c>
      <c r="BS140" t="inlineStr">
        <is>
          <t>3</t>
        </is>
      </c>
      <c r="BT140" t="inlineStr">
        <is>
          <t/>
        </is>
      </c>
      <c r="BU140" t="inlineStr">
        <is>
          <t>koncern</t>
        </is>
      </c>
      <c r="BV140" t="inlineStr">
        <is>
          <t>3</t>
        </is>
      </c>
      <c r="BW140" t="inlineStr">
        <is>
          <t/>
        </is>
      </c>
      <c r="BX140" t="inlineStr">
        <is>
          <t>предприятието майка и всички негови дъщерни предприятия</t>
        </is>
      </c>
      <c r="BY140" t="inlineStr">
        <is>
          <t>soubor podniků, které jsou spřízněny strukturou vlastnictví nebo kontroly tak, že musejí sestavovat 
&lt;a href="https://iate.europa.eu/entry/result/1239503/cs" target="_blank"&gt;konsolidovanou účetní závěrku&lt;/a&gt; pro účely finančního výkaznictví podle platných účetních zásad, nebo by ji musely sestavovat, pakliže by kapitálové podíly v některém z těchto podniků byly obchodovány na veřejné burze cenných papírů</t>
        </is>
      </c>
      <c r="BZ140" t="inlineStr">
        <is>
          <t>en gruppe af selskaber, der er forbundet med hinanden gennem ejerskab eller kontrol, således at den enten skal udarbejde konsoliderede regnskaber i forbindelse med regnskabsaflæggelsen efter de gældende regnskabsprincipper, eller at den ville skulle udarbejde sådanne, hvis kapitalandelene i en eller flere af selskaberne blev handlet på en offentlig børs</t>
        </is>
      </c>
      <c r="CA140" t="inlineStr">
        <is>
          <t>Gruppe von Unternehmen, die durch Eigentum oder Beherrschung verbunden sind, sodass sie entweder nach den geltenden Rechnungslegungsgrundsätzen zur Aufstellung eines konsolidierten Abschlusses 
&lt;sup&gt;1&lt;/sup&gt; für Rechnungslegungszwecke verpflichtet ist oder dazu verpflichtet wäre, wenn Eigenkapitalbeteiligungen an einem der Unternehmen an einer öffentlichen Wertpapierbörse gehandelt würden
&lt;p&gt;&lt;sup&gt;1&lt;/sup&gt;&lt;i&gt;konsolidierter Abschluss&lt;/i&gt; &lt;a href="/entry/result/1239503&lt;&gt;&lt;&gt;&lt;&gt;&lt;&gt;&lt;&gt;&lt;&gt;&lt;&gt;&lt;&gt;&lt;&gt;&lt;&gt;&lt;&gt;&lt;&gt;&lt;&gt;&lt;&gt;&lt;&gt;&lt;&gt;&lt;&gt;&lt;&gt;&lt;&gt;&lt;&gt;&lt;&gt;&lt;&gt;&lt;&gt;&lt;&gt;&lt;&gt;&lt;&gt;&lt;&gt;&lt;&gt;&lt;&gt;&lt;&gt;&lt;&gt;&lt;&gt;&lt;&gt;&lt;&gt;&lt;&gt;&lt;&gt;&lt;&gt;&lt;&gt;&lt;&gt;&lt;&gt;&lt;&gt;&lt;&gt;&lt;&gt;&lt;&gt;&lt;&gt;&lt;&gt;&lt;/all" id="ENTRY_TO_ENTRY_CONVERTER" target="_blank"&gt;IATE:1239503&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CB140" t="inlineStr">
        <is>
          <t>σύνολο επιχειρήσεων που σχετίζονται μέσω ιδιοκτησίας ή ελέγχου τέτοιου είδους που είτε απαιτείται να συντάσσουν ενοποιημένες οικονομικές καταστάσεις για σκοπούς χρηματοοικονομικής πληροφόρησης βάσει των εφαρμοζόμενων αρχών λογιστικής είτε θα υπήρχε αυτή η απαίτηση εάν μετοχικό κεφάλαιο οποιασδήποτε από τις επιχειρήσεις αποτελούσε αντικείμενο συναλλαγής σε χρηματιστήριο</t>
        </is>
      </c>
      <c r="CC140" t="inlineStr">
        <is>
          <t>collection of enterprises related through ownership or control such that it is either required to prepare consolidated financial statements
&lt;sup&gt;1&lt;/sup&gt; for financial reporting purposes under applicable accounting principles or would be so required if equity interests in any of the enterprises were traded on a public securities exchange
&lt;p&gt;&lt;sup&gt;1&lt;/sup&gt; &lt;i&gt;consolidated financial statement &lt;/i&gt;&lt;a href="/entry/result/1239503/all" id="ENTRY_TO_ENTRY_CONVERTER" target="_blank"&gt;IATE:1239503&lt;/a&gt; &lt;/p&gt;</t>
        </is>
      </c>
      <c r="CD140" t="inlineStr">
        <is>
          <t>&lt;div&gt;Conjunto de empresas vinculadas por la propiedad o el control, de tal manera que está obligado a elaborar «&lt;a href="https://iate.europa.eu/entry/result/1239503/es" target="_blank"&gt;estados financieros consolidados&lt;/a&gt;» a efectos de comunicación de información financiera en virtud de los principios contables aplicables o lo estaría si se negociaran participaciones en el capital de cualquiera de las empresas en un mercado público de valores.&lt;/div&gt;</t>
        </is>
      </c>
      <c r="CE140" t="inlineStr">
        <is>
          <t>ettevõtete rühm, mis on omandi või kontrolli kaudu seotud selliselt, et on finantsaruandluse eesmärgil kohustatud koostama konsolideeritud finantsaruanded vastavalt kohaldatavatele raamatupidamispõhimõtetele või temalt võidaks konsolideeritud aruannet nõuda, kui mis tahes ettevõtte omakapitaliosalusega kaubeldaks väärtpaberibörsil</t>
        </is>
      </c>
      <c r="CF140" t="inlineStr">
        <is>
          <t>sellaisten yritysten ryhmä, jotka ovat etuyhteydessä joko omistajuuden tai määräysvallan kautta siten, että ryhmittymän ei sovellettavien kirjanpitoperiaatteiden mukaan tarvitse tehdä konsernitilinpäätöstä tilinpäätösraportointia varten tai että sen on tehtävä konsernitilinpäätös ainoastaan, jos jonkin asianomaisen yrityksen omapääomaosuuksilla käytäisiin kauppaa arvopaperipörssissä</t>
        </is>
      </c>
      <c r="CG140" t="inlineStr">
        <is>
          <t>ensemble d’entreprises liées en raison de leur structure de propriété ou de contrôle, qui doit établir des états financiers consolidés conformes aux principes comptables applicables dans un but d’information financière, ou qui devrait les établir si des participations dans l’une ou l’autre de ces entreprises étaient cotées en bourse</t>
        </is>
      </c>
      <c r="CH140" t="inlineStr">
        <is>
          <t/>
        </is>
      </c>
      <c r="CI140" t="inlineStr">
        <is>
          <t>određeni broj poduzeća povezanih vlasništvom ili kontrolom koja ili imaju obvezu pripremati konsolidirane financijske izvještaje
&lt;sup&gt;1&lt;/sup&gt; u svrhu financijskog izvješćivanja u skladu s primjenjivim računovodstvenim načelima ili bi imala tu obvezu kad bi se trgovalo vlasničkim udjelima jednog od poduzeća na burzi vrijednosnih papira 
&lt;br&gt;_______________________
&lt;br&gt;
&lt;sup&gt;1&lt;/sup&gt; 
&lt;i&gt;konsolidirani financijski izvještaj&lt;/i&gt; &lt;a href="/entry/result/1239503/all" id="ENTRY_TO_ENTRY_CONVERTER" target="_blank"&gt;IATE:1239503&lt;/a&gt;</t>
        </is>
      </c>
      <c r="CJ140" t="inlineStr">
        <is>
          <t>több, egymással valamilyen jogi kapcsolatban álló vállalat, cég együttműködése, olyan formában, hogy az együttműködésben részt vevő társaságok egymásban befolyást szereznek</t>
        </is>
      </c>
      <c r="CK140" t="inlineStr">
        <is>
          <t>insieme di imprese collegate tramite la proprietà o il controllo, in modo tale che esso sia tenuto a redigere il bilancio consolidato 
&lt;sup&gt;1&lt;/sup&gt; a fini della rendicontazione finanziaria secondo i principi contabili applicabili o vi sarebbe tenuto se le partecipazioni al capitale di una di queste imprese fossero negoziate in una borsa valori pubblica
&lt;p&gt;&lt;sup&gt;1&lt;/sup&gt; bilancio consolidato [ &lt;a href="/entry/result/1239503/all" id="ENTRY_TO_ENTRY_CONVERTER" target="_blank"&gt;IATE:1239503&lt;/a&gt; ]&lt;/p&gt;</t>
        </is>
      </c>
      <c r="CL140" t="inlineStr">
        <is>
          <t>grupė įmonių, susijusių tokiais nuosavybės arba kontrolės ryšiais, kad pagal taikomus apskaitos principus jos turi rengti konsoliduotąsias finansines ataskaitas finansinės atskaitomybės tikslais arba turėtų tai daryti, jeigu viešojoje vertybinių popierių biržoje būtų prekiaujama kurios nors iš jų nuosavo kapitalo akcijomis</t>
        </is>
      </c>
      <c r="CM140" t="inlineStr">
        <is>
          <t>ar īpašumtiesībām vai kontroli saistītu uzņēmumu kopums, kam finanšu pārskatu sniegšanas vajadzībām ir nepieciešams sagatavot konsolidētus finanšu pārskatus saskaņā ar piemērojamajiem grāmatvedības principiem vai arī kam šādi būtu nepieciešams rīkoties, ja līdzdalības daļas pašu kapitālā tiktu tirgotas publiskā vērtspapīru biržā</t>
        </is>
      </c>
      <c r="CN140" t="inlineStr">
        <is>
          <t>ġabra ta' intrapriżi li jkunu relatati bejniethom permezz tas-sjieda jew tal-kontroll (i.e. il-kumpanija omm
&lt;sup&gt;1&lt;/sup&gt; u s-sussidjarji tagħha), li tkun obbligata tħejji r-rapporti finanzjarji konsolidati
&lt;sup&gt;2&lt;/sup&gt; għal skopijiet ta' rapportar finanzjarju skont il-prinċipji kontabilistiċi applikabbli jew li tintalab tagħmel dan f'każ li xi interessi ta' ekwità fi kwalunkwe waħda mill-intrapriżi jiġu negozjati f'suq ta' titoli pubbliċi
&lt;p&gt;&lt;sup&gt;1&lt;/sup&gt; kumpanija omm [ &lt;a href="/entry/result/1239932/all" id="ENTRY_TO_ENTRY_CONVERTER" target="_blank"&gt;IATE:1239932&lt;/a&gt; ]&lt;br&gt;&lt;sup&gt;2&lt;/sup&gt; rapport finanzjarju konsolidat [ &lt;a href="/entry/result/1239503/all" id="ENTRY_TO_ENTRY_CONVERTER" target="_blank"&gt;IATE:1239503&lt;/a&gt; ]&lt;/p&gt;</t>
        </is>
      </c>
      <c r="CO140" t="inlineStr">
        <is>
          <t>groepering van ondernemingen die door eigendom of zeggenschap zodanig zijn verbonden dat ze ofwel op grond van de toepasselijke boekhoudbeginselen een geconsolideerde jaarrekening moeten opmaken voor de financiële verslaggeving, ofwel dit zouden moeten doen indien aandelenbelangen in een van de ondernemingen worden verhandeld op een openbare effectenbeurs</t>
        </is>
      </c>
      <c r="CP140" t="inlineStr">
        <is>
          <t>grupa przedsiębiorstw, pomiędzy którymi istnieją powiązania właścicielskie lub relacje kontroli, w związku z czym grupa ta ma obowiązek sporządzać ’skonsolidowane sprawozdania finansowe’ do celów sprawozdawczości finansowej zgodnie z obowiązującymi zasadami rachunkowości lub miałaby taki obowiązek, gdyby udziały kapitałowe w którymkolwiek z należących do niej przedsiębiorstw były przedmiotem obrotu na rynku regulowanym</t>
        </is>
      </c>
      <c r="CQ140" t="inlineStr">
        <is>
          <t>Conjunto de empresas associadas através da propriedade ou do controlo que obrigue à elaboração de demonstrações financeiras consolidadas para efeitos de relato financeiro de acordo com os princípios contabilísticos aplicáveis ou que implicaria tal obrigação se as participações representativas do capital de qualquer das empresas fossem negociadas num mercado público de títulos.</t>
        </is>
      </c>
      <c r="CR140" t="inlineStr">
        <is>
          <t>ansamblu de întreprinderi legate prin dreptul de proprietate sau prin control, astfel încât fie este obligat să elaboreze situații financiare consolidate în scopuri de raportare financiară în temeiul principiilor contabile aplicabile, fie ar fi obligat să facă acest lucru dacă participațiile în capitalurile proprii ale oricăreia dintre întreprinderile respective ar fi tranzacționate la o bursă de valori publice</t>
        </is>
      </c>
      <c r="CS140" t="inlineStr">
        <is>
          <t>súbor podnikov prepojených prostredníctvom vlastníctva alebo kontroly takým spôsobom, že má buď povinnosť pripravovať konsolidovanú účtovnú závierku na účely finančného výkazníctva podľa platných účtovných zásad, alebo by túto povinnosť mal v prípade, ak by sa s majetkovým podielom v ktoromkoľvek z daných podnikov obchodovalo na verejnej burze cenných papierov</t>
        </is>
      </c>
      <c r="CT140" t="inlineStr">
        <is>
          <t>skupina več podjetij, povezanih z lastništvom ali nadzorom tako, da se od nje zahteva priprava konsolidiranih računovodskih izkazov
&lt;sup&gt;*&lt;/sup&gt; za namene finančnega poročanja v skladu z veljavnimi računovodskimi načeli ali bi se od nje to zahtevalo, če bi se z lastniškimi deleži katerega koli podjetja trgovalo na trgu vrednostnih papirjev</t>
        </is>
      </c>
      <c r="CU140" t="inlineStr">
        <is>
          <t>ett antal företag som är knutna till varandra genom ägande eller kontroll på ett sådant sätt att de antingen är skyldiga att upprätta koncernredovisningar för finansiell rapportering enligt tillämpliga redovisningsprinciper eller skulle vara skyldiga att göra det, om egetkapitalandelar i något av företagen handlades på en offentlig värdepappersmarknad</t>
        </is>
      </c>
    </row>
    <row r="141">
      <c r="A141" s="1" t="str">
        <f>HYPERLINK("https://iate.europa.eu/entry/result/901212/all", "901212")</f>
        <v>901212</v>
      </c>
      <c r="B141" t="inlineStr">
        <is>
          <t>EUROPEAN UNION;FINANCE</t>
        </is>
      </c>
      <c r="C141" t="inlineStr">
        <is>
          <t>EUROPEAN UNION;FINANCE|monetary economics;FINANCE|monetary relations|European currency|euro</t>
        </is>
      </c>
      <c r="D141" t="inlineStr">
        <is>
          <t>евро|EUR</t>
        </is>
      </c>
      <c r="E141" t="inlineStr">
        <is>
          <t>4|3</t>
        </is>
      </c>
      <c r="F141" t="inlineStr">
        <is>
          <t>|</t>
        </is>
      </c>
      <c r="G141" t="inlineStr">
        <is>
          <t>euro</t>
        </is>
      </c>
      <c r="H141" t="inlineStr">
        <is>
          <t>4</t>
        </is>
      </c>
      <c r="I141" t="inlineStr">
        <is>
          <t/>
        </is>
      </c>
      <c r="J141" t="inlineStr">
        <is>
          <t>euro</t>
        </is>
      </c>
      <c r="K141" t="inlineStr">
        <is>
          <t>4</t>
        </is>
      </c>
      <c r="L141" t="inlineStr">
        <is>
          <t/>
        </is>
      </c>
      <c r="M141" t="inlineStr">
        <is>
          <t>Euro|EUR</t>
        </is>
      </c>
      <c r="N141" t="inlineStr">
        <is>
          <t>4|4</t>
        </is>
      </c>
      <c r="O141" t="inlineStr">
        <is>
          <t>|</t>
        </is>
      </c>
      <c r="P141" t="inlineStr">
        <is>
          <t>ευρώ</t>
        </is>
      </c>
      <c r="Q141" t="inlineStr">
        <is>
          <t>3</t>
        </is>
      </c>
      <c r="R141" t="inlineStr">
        <is>
          <t/>
        </is>
      </c>
      <c r="S141" t="inlineStr">
        <is>
          <t>euro</t>
        </is>
      </c>
      <c r="T141" t="inlineStr">
        <is>
          <t>4</t>
        </is>
      </c>
      <c r="U141" t="inlineStr">
        <is>
          <t/>
        </is>
      </c>
      <c r="V141" t="inlineStr">
        <is>
          <t>euro</t>
        </is>
      </c>
      <c r="W141" t="inlineStr">
        <is>
          <t>4</t>
        </is>
      </c>
      <c r="X141" t="inlineStr">
        <is>
          <t/>
        </is>
      </c>
      <c r="Y141" t="inlineStr">
        <is>
          <t>euro</t>
        </is>
      </c>
      <c r="Z141" t="inlineStr">
        <is>
          <t>3</t>
        </is>
      </c>
      <c r="AA141" t="inlineStr">
        <is>
          <t/>
        </is>
      </c>
      <c r="AB141" t="inlineStr">
        <is>
          <t>euro|e</t>
        </is>
      </c>
      <c r="AC141" t="inlineStr">
        <is>
          <t>4|3</t>
        </is>
      </c>
      <c r="AD141" t="inlineStr">
        <is>
          <t>|admitted</t>
        </is>
      </c>
      <c r="AE141" t="inlineStr">
        <is>
          <t>euro</t>
        </is>
      </c>
      <c r="AF141" t="inlineStr">
        <is>
          <t>4</t>
        </is>
      </c>
      <c r="AG141" t="inlineStr">
        <is>
          <t/>
        </is>
      </c>
      <c r="AH141" t="inlineStr">
        <is>
          <t>euro</t>
        </is>
      </c>
      <c r="AI141" t="inlineStr">
        <is>
          <t>3</t>
        </is>
      </c>
      <c r="AJ141" t="inlineStr">
        <is>
          <t/>
        </is>
      </c>
      <c r="AK141" t="inlineStr">
        <is>
          <t>euro</t>
        </is>
      </c>
      <c r="AL141" t="inlineStr">
        <is>
          <t>4</t>
        </is>
      </c>
      <c r="AM141" t="inlineStr">
        <is>
          <t/>
        </is>
      </c>
      <c r="AN141" t="inlineStr">
        <is>
          <t>euro|EUR|euró</t>
        </is>
      </c>
      <c r="AO141" t="inlineStr">
        <is>
          <t>4|4|3</t>
        </is>
      </c>
      <c r="AP141" t="inlineStr">
        <is>
          <t>preferred||admitted</t>
        </is>
      </c>
      <c r="AQ141" t="inlineStr">
        <is>
          <t>euro</t>
        </is>
      </c>
      <c r="AR141" t="inlineStr">
        <is>
          <t>4</t>
        </is>
      </c>
      <c r="AS141" t="inlineStr">
        <is>
          <t/>
        </is>
      </c>
      <c r="AT141" t="inlineStr">
        <is>
          <t>euro</t>
        </is>
      </c>
      <c r="AU141" t="inlineStr">
        <is>
          <t>4</t>
        </is>
      </c>
      <c r="AV141" t="inlineStr">
        <is>
          <t/>
        </is>
      </c>
      <c r="AW141" t="inlineStr">
        <is>
          <t>euro</t>
        </is>
      </c>
      <c r="AX141" t="inlineStr">
        <is>
          <t>4</t>
        </is>
      </c>
      <c r="AY141" t="inlineStr">
        <is>
          <t/>
        </is>
      </c>
      <c r="AZ141" t="inlineStr">
        <is>
          <t>ewro|euro</t>
        </is>
      </c>
      <c r="BA141" t="inlineStr">
        <is>
          <t>2|4</t>
        </is>
      </c>
      <c r="BB141" t="inlineStr">
        <is>
          <t>admitted|</t>
        </is>
      </c>
      <c r="BC141" t="inlineStr">
        <is>
          <t>EUR|euro</t>
        </is>
      </c>
      <c r="BD141" t="inlineStr">
        <is>
          <t>3|3</t>
        </is>
      </c>
      <c r="BE141" t="inlineStr">
        <is>
          <t>|</t>
        </is>
      </c>
      <c r="BF141" t="inlineStr">
        <is>
          <t>euro</t>
        </is>
      </c>
      <c r="BG141" t="inlineStr">
        <is>
          <t>4</t>
        </is>
      </c>
      <c r="BH141" t="inlineStr">
        <is>
          <t/>
        </is>
      </c>
      <c r="BI141" t="inlineStr">
        <is>
          <t>euro</t>
        </is>
      </c>
      <c r="BJ141" t="inlineStr">
        <is>
          <t>3</t>
        </is>
      </c>
      <c r="BK141" t="inlineStr">
        <is>
          <t/>
        </is>
      </c>
      <c r="BL141" t="inlineStr">
        <is>
          <t>euro</t>
        </is>
      </c>
      <c r="BM141" t="inlineStr">
        <is>
          <t>4</t>
        </is>
      </c>
      <c r="BN141" t="inlineStr">
        <is>
          <t/>
        </is>
      </c>
      <c r="BO141" t="inlineStr">
        <is>
          <t>euro</t>
        </is>
      </c>
      <c r="BP141" t="inlineStr">
        <is>
          <t>3</t>
        </is>
      </c>
      <c r="BQ141" t="inlineStr">
        <is>
          <t/>
        </is>
      </c>
      <c r="BR141" t="inlineStr">
        <is>
          <t>euro</t>
        </is>
      </c>
      <c r="BS141" t="inlineStr">
        <is>
          <t>4</t>
        </is>
      </c>
      <c r="BT141" t="inlineStr">
        <is>
          <t/>
        </is>
      </c>
      <c r="BU141" t="inlineStr">
        <is>
          <t>euro</t>
        </is>
      </c>
      <c r="BV141" t="inlineStr">
        <is>
          <t>4</t>
        </is>
      </c>
      <c r="BW141" t="inlineStr">
        <is>
          <t/>
        </is>
      </c>
      <c r="BX141" t="inlineStr">
        <is>
          <t>единната валута, използвана (в момента) от 16 от страните в Европейския съюз, които заедно образуват еврозоната</t>
        </is>
      </c>
      <c r="BY141" t="inlineStr">
        <is>
          <t>společná měna členských zemí 
&lt;i&gt;eurozóny&lt;/i&gt; [ &lt;a href="/entry/result/894832/all" id="ENTRY_TO_ENTRY_CONVERTER" target="_blank"&gt;IATE:894832&lt;/a&gt; ]</t>
        </is>
      </c>
      <c r="BZ141" t="inlineStr">
        <is>
          <t>Fælles europæisk mønt.</t>
        </is>
      </c>
      <c r="CA141" t="inlineStr">
        <is>
          <t>Zahlungsmittel und Recheneinheit in der Europäischen Währungsunion (EWU)</t>
        </is>
      </c>
      <c r="CB141" t="inlineStr">
        <is>
          <t>Η ονομασία του ενιαίου ευρωπαϊκού νομίσματος η οποία υιοθετήθηκε από το Ευρωπαϊκό Συμβούλιο στη σύνοδο της Μαδρίτης (15-16 Δεκεμβρίου 1995).</t>
        </is>
      </c>
      <c r="CC141" t="inlineStr">
        <is>
          <t>single currency for those EU Member States which have adopted it</t>
        </is>
      </c>
      <c r="CD141" t="inlineStr">
        <is>
          <t>Unidad monetaria y de cuenta de diversos Estados miembros de la Unión Europea, entre ellos España.</t>
        </is>
      </c>
      <c r="CE141" t="inlineStr">
        <is>
          <t>Euroopa Liidu rahaühik</t>
        </is>
      </c>
      <c r="CF141" t="inlineStr">
        <is>
          <t>Euroopan talous- ja rahaliittoon (Emuun) kuuluvien maiden yhteinen rahayksikkö</t>
        </is>
      </c>
      <c r="CG141" t="inlineStr">
        <is>
          <t>monnaie unique commune aux États membres de l'Union européenne qui l'ont adoptée dans le cadre de l'Union économique et monétaire et qui forment la zone euro</t>
        </is>
      </c>
      <c r="CH141" t="inlineStr">
        <is>
          <t/>
        </is>
      </c>
      <c r="CI141" t="inlineStr">
        <is>
          <t>jedinstvena zajednička valuta Europske unije</t>
        </is>
      </c>
      <c r="CJ141" t="inlineStr">
        <is>
          <t>az &lt;a href="https://iate.europa.eu/entry/result/894832/hu" target="_blank"&gt;euróövezeti&lt;/a&gt; tagállamok közös fizetőeszköze</t>
        </is>
      </c>
      <c r="CK141" t="inlineStr">
        <is>
          <t>denominazione della moneta unica europea.</t>
        </is>
      </c>
      <c r="CL141" t="inlineStr">
        <is>
          <t/>
        </is>
      </c>
      <c r="CM141" t="inlineStr">
        <is>
          <t>valūta, kas ir vienotā valūta 19 no 28 ES dalībvalstīm</t>
        </is>
      </c>
      <c r="CN141" t="inlineStr">
        <is>
          <t>munita unika Ewropea introdotta f'Jannar 1999, li isimha ġie deċiż fil-Kunsill Ewropew ta' Madrid f'Diċembru 1995</t>
        </is>
      </c>
      <c r="CO141" t="inlineStr">
        <is>
          <t>gemeenschappelijke munt van een aantal lidstaten van de Europese Unie</t>
        </is>
      </c>
      <c r="CP141" t="inlineStr">
        <is>
          <t>waluta wprowadzona w 13 krajach należących do Unii Europejskiej w miejsce walut narodowych.</t>
        </is>
      </c>
      <c r="CQ141" t="inlineStr">
        <is>
          <t>Moeda única adotada por uma série de Estados-Membros da UE (18 em 2014), que no seu conjunto constituem a 
&lt;b&gt;&lt;i&gt;área do euro&lt;/i&gt;&lt;/b&gt; [&lt;a href="/entry/result/894832/all" id="ENTRY_TO_ENTRY_CONVERTER" target="_blank"&gt;IATE:894832&lt;/a&gt; ].</t>
        </is>
      </c>
      <c r="CR141" t="inlineStr">
        <is>
          <t>moneda unică a acelor state membre ale UE care au adoptat-o</t>
        </is>
      </c>
      <c r="CS141" t="inlineStr">
        <is>
          <t>jednotná mena členských krajín eurozóny</t>
        </is>
      </c>
      <c r="CT141" t="inlineStr">
        <is>
          <t/>
        </is>
      </c>
      <c r="CU141" t="inlineStr">
        <is>
          <t>gemensam valuta i de länder som ingår i euroområdet</t>
        </is>
      </c>
    </row>
    <row r="142">
      <c r="A142" s="1" t="str">
        <f>HYPERLINK("https://iate.europa.eu/entry/result/3519560/all", "3519560")</f>
        <v>3519560</v>
      </c>
      <c r="B142" t="inlineStr">
        <is>
          <t>BUSINESS AND COMPETITION</t>
        </is>
      </c>
      <c r="C142" t="inlineStr">
        <is>
          <t>BUSINESS AND COMPETITION|accounting</t>
        </is>
      </c>
      <c r="D142" t="inlineStr">
        <is>
          <t>предприятие|стопанска единица</t>
        </is>
      </c>
      <c r="E142" t="inlineStr">
        <is>
          <t>3|3</t>
        </is>
      </c>
      <c r="F142" t="inlineStr">
        <is>
          <t>|</t>
        </is>
      </c>
      <c r="G142" t="inlineStr">
        <is>
          <t>účetní jednotka</t>
        </is>
      </c>
      <c r="H142" t="inlineStr">
        <is>
          <t>3</t>
        </is>
      </c>
      <c r="I142" t="inlineStr">
        <is>
          <t/>
        </is>
      </c>
      <c r="J142" t="inlineStr">
        <is>
          <t/>
        </is>
      </c>
      <c r="K142" t="inlineStr">
        <is>
          <t/>
        </is>
      </c>
      <c r="L142" t="inlineStr">
        <is>
          <t/>
        </is>
      </c>
      <c r="M142" t="inlineStr">
        <is>
          <t/>
        </is>
      </c>
      <c r="N142" t="inlineStr">
        <is>
          <t/>
        </is>
      </c>
      <c r="O142" t="inlineStr">
        <is>
          <t/>
        </is>
      </c>
      <c r="P142" t="inlineStr">
        <is>
          <t>οικονομική οντότητα|οντότητα</t>
        </is>
      </c>
      <c r="Q142" t="inlineStr">
        <is>
          <t>3|3</t>
        </is>
      </c>
      <c r="R142" t="inlineStr">
        <is>
          <t>|</t>
        </is>
      </c>
      <c r="S142" t="inlineStr">
        <is>
          <t>entity</t>
        </is>
      </c>
      <c r="T142" t="inlineStr">
        <is>
          <t>3</t>
        </is>
      </c>
      <c r="U142" t="inlineStr">
        <is>
          <t/>
        </is>
      </c>
      <c r="V142" t="inlineStr">
        <is>
          <t>entidad</t>
        </is>
      </c>
      <c r="W142" t="inlineStr">
        <is>
          <t>3</t>
        </is>
      </c>
      <c r="X142" t="inlineStr">
        <is>
          <t/>
        </is>
      </c>
      <c r="Y142" t="inlineStr">
        <is>
          <t>üksus</t>
        </is>
      </c>
      <c r="Z142" t="inlineStr">
        <is>
          <t>3</t>
        </is>
      </c>
      <c r="AA142" t="inlineStr">
        <is>
          <t/>
        </is>
      </c>
      <c r="AB142" t="inlineStr">
        <is>
          <t>yhteisö|yksikkö</t>
        </is>
      </c>
      <c r="AC142" t="inlineStr">
        <is>
          <t>3|3</t>
        </is>
      </c>
      <c r="AD142" t="inlineStr">
        <is>
          <t>|</t>
        </is>
      </c>
      <c r="AE142" t="inlineStr">
        <is>
          <t/>
        </is>
      </c>
      <c r="AF142" t="inlineStr">
        <is>
          <t/>
        </is>
      </c>
      <c r="AG142" t="inlineStr">
        <is>
          <t/>
        </is>
      </c>
      <c r="AH142" t="inlineStr">
        <is>
          <t>eintiteas</t>
        </is>
      </c>
      <c r="AI142" t="inlineStr">
        <is>
          <t>3</t>
        </is>
      </c>
      <c r="AJ142" t="inlineStr">
        <is>
          <t/>
        </is>
      </c>
      <c r="AK142" t="inlineStr">
        <is>
          <t/>
        </is>
      </c>
      <c r="AL142" t="inlineStr">
        <is>
          <t/>
        </is>
      </c>
      <c r="AM142" t="inlineStr">
        <is>
          <t/>
        </is>
      </c>
      <c r="AN142" t="inlineStr">
        <is>
          <t>gazdálkodó egység</t>
        </is>
      </c>
      <c r="AO142" t="inlineStr">
        <is>
          <t>3</t>
        </is>
      </c>
      <c r="AP142" t="inlineStr">
        <is>
          <t/>
        </is>
      </c>
      <c r="AQ142" t="inlineStr">
        <is>
          <t>entità</t>
        </is>
      </c>
      <c r="AR142" t="inlineStr">
        <is>
          <t>3</t>
        </is>
      </c>
      <c r="AS142" t="inlineStr">
        <is>
          <t/>
        </is>
      </c>
      <c r="AT142" t="inlineStr">
        <is>
          <t/>
        </is>
      </c>
      <c r="AU142" t="inlineStr">
        <is>
          <t/>
        </is>
      </c>
      <c r="AV142" t="inlineStr">
        <is>
          <t/>
        </is>
      </c>
      <c r="AW142" t="inlineStr">
        <is>
          <t/>
        </is>
      </c>
      <c r="AX142" t="inlineStr">
        <is>
          <t/>
        </is>
      </c>
      <c r="AY142" t="inlineStr">
        <is>
          <t/>
        </is>
      </c>
      <c r="AZ142" t="inlineStr">
        <is>
          <t>entità</t>
        </is>
      </c>
      <c r="BA142" t="inlineStr">
        <is>
          <t>3</t>
        </is>
      </c>
      <c r="BB142" t="inlineStr">
        <is>
          <t/>
        </is>
      </c>
      <c r="BC142" t="inlineStr">
        <is>
          <t/>
        </is>
      </c>
      <c r="BD142" t="inlineStr">
        <is>
          <t/>
        </is>
      </c>
      <c r="BE142" t="inlineStr">
        <is>
          <t/>
        </is>
      </c>
      <c r="BF142" t="inlineStr">
        <is>
          <t>jednostka</t>
        </is>
      </c>
      <c r="BG142" t="inlineStr">
        <is>
          <t>3</t>
        </is>
      </c>
      <c r="BH142" t="inlineStr">
        <is>
          <t/>
        </is>
      </c>
      <c r="BI142" t="inlineStr">
        <is>
          <t>entidade</t>
        </is>
      </c>
      <c r="BJ142" t="inlineStr">
        <is>
          <t>3</t>
        </is>
      </c>
      <c r="BK142" t="inlineStr">
        <is>
          <t/>
        </is>
      </c>
      <c r="BL142" t="inlineStr">
        <is>
          <t>entitate</t>
        </is>
      </c>
      <c r="BM142" t="inlineStr">
        <is>
          <t>3</t>
        </is>
      </c>
      <c r="BN142" t="inlineStr">
        <is>
          <t/>
        </is>
      </c>
      <c r="BO142" t="inlineStr">
        <is>
          <t>účtovná jednotka</t>
        </is>
      </c>
      <c r="BP142" t="inlineStr">
        <is>
          <t>3</t>
        </is>
      </c>
      <c r="BQ142" t="inlineStr">
        <is>
          <t/>
        </is>
      </c>
      <c r="BR142" t="inlineStr">
        <is>
          <t>podjetje</t>
        </is>
      </c>
      <c r="BS142" t="inlineStr">
        <is>
          <t>3</t>
        </is>
      </c>
      <c r="BT142" t="inlineStr">
        <is>
          <t/>
        </is>
      </c>
      <c r="BU142" t="inlineStr">
        <is>
          <t/>
        </is>
      </c>
      <c r="BV142" t="inlineStr">
        <is>
          <t/>
        </is>
      </c>
      <c r="BW142" t="inlineStr">
        <is>
          <t/>
        </is>
      </c>
      <c r="BX142" t="inlineStr">
        <is>
          <t/>
        </is>
      </c>
      <c r="BY142" t="inlineStr">
        <is>
          <t>fyzická osoba, obchodní společnost, fond nebo státní instituce</t>
        </is>
      </c>
      <c r="BZ142" t="inlineStr">
        <is>
          <t/>
        </is>
      </c>
      <c r="CA142" t="inlineStr">
        <is>
          <t/>
        </is>
      </c>
      <c r="CB142" t="inlineStr">
        <is>
          <t/>
        </is>
      </c>
      <c r="CC142" t="inlineStr">
        <is>
          <t/>
        </is>
      </c>
      <c r="CD142" t="inlineStr">
        <is>
          <t/>
        </is>
      </c>
      <c r="CE142" t="inlineStr">
        <is>
          <t>mis tahes juriidiline isik või õiguslik moodustis, millel on eraldi finantsarvestus</t>
        </is>
      </c>
      <c r="CF142" t="inlineStr">
        <is>
          <t>oikeushenkilö tai oikeudellinen järjestely, kuten yhtiö, yhtymä, trusti tai säätiö</t>
        </is>
      </c>
      <c r="CG142" t="inlineStr">
        <is>
          <t/>
        </is>
      </c>
      <c r="CH142" t="inlineStr">
        <is>
          <t/>
        </is>
      </c>
      <c r="CI142" t="inlineStr">
        <is>
          <t/>
        </is>
      </c>
      <c r="CJ142" t="inlineStr">
        <is>
          <t>költségvetéssel rendelkező és pénzügyi helyzetéről számot adni köteles állami, nyereségorientált vagy nonprofit egység, szervezet</t>
        </is>
      </c>
      <c r="CK142" t="inlineStr">
        <is>
          <t/>
        </is>
      </c>
      <c r="CL142" t="inlineStr">
        <is>
          <t/>
        </is>
      </c>
      <c r="CM142" t="inlineStr">
        <is>
          <t/>
        </is>
      </c>
      <c r="CN142" t="inlineStr">
        <is>
          <t>persuna, soċjetà, organizzazzjoni jew negozju kummerċjali b'eżistenza separata u identifikabbli</t>
        </is>
      </c>
      <c r="CO142" t="inlineStr">
        <is>
          <t/>
        </is>
      </c>
      <c r="CP142" t="inlineStr">
        <is>
          <t/>
        </is>
      </c>
      <c r="CQ142" t="inlineStr">
        <is>
          <t/>
        </is>
      </c>
      <c r="CR142" t="inlineStr">
        <is>
          <t/>
        </is>
      </c>
      <c r="CS142" t="inlineStr">
        <is>
          <t/>
        </is>
      </c>
      <c r="CT142" t="inlineStr">
        <is>
          <t>zaokrožena organizacija, ki se ukvarja s poslovanjem z gospodarskimi pridobitnimi cilji na področju proizvajanja, trgovanja ali opravljanja storitev, ki posluje v razmerah tveganja in prodaja na trgu po tamkajšnjih zakonitostih; zanjo je bistveno pomemben dobiček; glede na pravne oblike je treba razlikovati gospodarsko družbo in samostojnega podjetnika posameznika; razlikuje se od zavoda</t>
        </is>
      </c>
      <c r="CU142" t="inlineStr">
        <is>
          <t/>
        </is>
      </c>
    </row>
    <row r="143">
      <c r="A143" s="1" t="str">
        <f>HYPERLINK("https://iate.europa.eu/entry/result/3591682/all", "3591682")</f>
        <v>3591682</v>
      </c>
      <c r="B143" t="inlineStr">
        <is>
          <t>FINANCE</t>
        </is>
      </c>
      <c r="C143" t="inlineStr">
        <is>
          <t>FINANCE</t>
        </is>
      </c>
      <c r="D143" t="inlineStr">
        <is>
          <t/>
        </is>
      </c>
      <c r="E143" t="inlineStr">
        <is>
          <t/>
        </is>
      </c>
      <c r="F143" t="inlineStr">
        <is>
          <t/>
        </is>
      </c>
      <c r="G143" t="inlineStr">
        <is>
          <t/>
        </is>
      </c>
      <c r="H143" t="inlineStr">
        <is>
          <t/>
        </is>
      </c>
      <c r="I143" t="inlineStr">
        <is>
          <t/>
        </is>
      </c>
      <c r="J143" t="inlineStr">
        <is>
          <t/>
        </is>
      </c>
      <c r="K143" t="inlineStr">
        <is>
          <t/>
        </is>
      </c>
      <c r="L143" t="inlineStr">
        <is>
          <t/>
        </is>
      </c>
      <c r="M143" t="inlineStr">
        <is>
          <t/>
        </is>
      </c>
      <c r="N143" t="inlineStr">
        <is>
          <t/>
        </is>
      </c>
      <c r="O143" t="inlineStr">
        <is>
          <t/>
        </is>
      </c>
      <c r="P143" t="inlineStr">
        <is>
          <t/>
        </is>
      </c>
      <c r="Q143" t="inlineStr">
        <is>
          <t/>
        </is>
      </c>
      <c r="R143" t="inlineStr">
        <is>
          <t/>
        </is>
      </c>
      <c r="S143" t="inlineStr">
        <is>
          <t>custodian of the reserve assets</t>
        </is>
      </c>
      <c r="T143" t="inlineStr">
        <is>
          <t>2</t>
        </is>
      </c>
      <c r="U143" t="inlineStr">
        <is>
          <t/>
        </is>
      </c>
      <c r="V143" t="inlineStr">
        <is>
          <t/>
        </is>
      </c>
      <c r="W143" t="inlineStr">
        <is>
          <t/>
        </is>
      </c>
      <c r="X143" t="inlineStr">
        <is>
          <t/>
        </is>
      </c>
      <c r="Y143" t="inlineStr">
        <is>
          <t/>
        </is>
      </c>
      <c r="Z143" t="inlineStr">
        <is>
          <t/>
        </is>
      </c>
      <c r="AA143" t="inlineStr">
        <is>
          <t/>
        </is>
      </c>
      <c r="AB143" t="inlineStr">
        <is>
          <t/>
        </is>
      </c>
      <c r="AC143" t="inlineStr">
        <is>
          <t/>
        </is>
      </c>
      <c r="AD143" t="inlineStr">
        <is>
          <t/>
        </is>
      </c>
      <c r="AE143" t="inlineStr">
        <is>
          <t>conservateur des actifs de réserve</t>
        </is>
      </c>
      <c r="AF143" t="inlineStr">
        <is>
          <t>3</t>
        </is>
      </c>
      <c r="AG143" t="inlineStr">
        <is>
          <t/>
        </is>
      </c>
      <c r="AH143" t="inlineStr">
        <is>
          <t/>
        </is>
      </c>
      <c r="AI143" t="inlineStr">
        <is>
          <t/>
        </is>
      </c>
      <c r="AJ143" t="inlineStr">
        <is>
          <t/>
        </is>
      </c>
      <c r="AK143" t="inlineStr">
        <is>
          <t/>
        </is>
      </c>
      <c r="AL143" t="inlineStr">
        <is>
          <t/>
        </is>
      </c>
      <c r="AM143" t="inlineStr">
        <is>
          <t/>
        </is>
      </c>
      <c r="AN143" t="inlineStr">
        <is>
          <t/>
        </is>
      </c>
      <c r="AO143" t="inlineStr">
        <is>
          <t/>
        </is>
      </c>
      <c r="AP143" t="inlineStr">
        <is>
          <t/>
        </is>
      </c>
      <c r="AQ143" t="inlineStr">
        <is>
          <t/>
        </is>
      </c>
      <c r="AR143" t="inlineStr">
        <is>
          <t/>
        </is>
      </c>
      <c r="AS143" t="inlineStr">
        <is>
          <t/>
        </is>
      </c>
      <c r="AT143" t="inlineStr">
        <is>
          <t/>
        </is>
      </c>
      <c r="AU143" t="inlineStr">
        <is>
          <t/>
        </is>
      </c>
      <c r="AV143" t="inlineStr">
        <is>
          <t/>
        </is>
      </c>
      <c r="AW143" t="inlineStr">
        <is>
          <t>rezerves aktīvu turētājs</t>
        </is>
      </c>
      <c r="AX143" t="inlineStr">
        <is>
          <t>2</t>
        </is>
      </c>
      <c r="AY143" t="inlineStr">
        <is>
          <t/>
        </is>
      </c>
      <c r="AZ143" t="inlineStr">
        <is>
          <t/>
        </is>
      </c>
      <c r="BA143" t="inlineStr">
        <is>
          <t/>
        </is>
      </c>
      <c r="BB143" t="inlineStr">
        <is>
          <t/>
        </is>
      </c>
      <c r="BC143" t="inlineStr">
        <is>
          <t/>
        </is>
      </c>
      <c r="BD143" t="inlineStr">
        <is>
          <t/>
        </is>
      </c>
      <c r="BE143" t="inlineStr">
        <is>
          <t/>
        </is>
      </c>
      <c r="BF143" t="inlineStr">
        <is>
          <t/>
        </is>
      </c>
      <c r="BG143" t="inlineStr">
        <is>
          <t/>
        </is>
      </c>
      <c r="BH143" t="inlineStr">
        <is>
          <t/>
        </is>
      </c>
      <c r="BI143" t="inlineStr">
        <is>
          <t/>
        </is>
      </c>
      <c r="BJ143" t="inlineStr">
        <is>
          <t/>
        </is>
      </c>
      <c r="BK143" t="inlineStr">
        <is>
          <t/>
        </is>
      </c>
      <c r="BL143" t="inlineStr">
        <is>
          <t/>
        </is>
      </c>
      <c r="BM143" t="inlineStr">
        <is>
          <t/>
        </is>
      </c>
      <c r="BN143" t="inlineStr">
        <is>
          <t/>
        </is>
      </c>
      <c r="BO143" t="inlineStr">
        <is>
          <t/>
        </is>
      </c>
      <c r="BP143" t="inlineStr">
        <is>
          <t/>
        </is>
      </c>
      <c r="BQ143" t="inlineStr">
        <is>
          <t/>
        </is>
      </c>
      <c r="BR143" t="inlineStr">
        <is>
          <t/>
        </is>
      </c>
      <c r="BS143" t="inlineStr">
        <is>
          <t/>
        </is>
      </c>
      <c r="BT143" t="inlineStr">
        <is>
          <t/>
        </is>
      </c>
      <c r="BU143" t="inlineStr">
        <is>
          <t/>
        </is>
      </c>
      <c r="BV143" t="inlineStr">
        <is>
          <t/>
        </is>
      </c>
      <c r="BW143" t="inlineStr">
        <is>
          <t/>
        </is>
      </c>
      <c r="BX143" t="inlineStr">
        <is>
          <t/>
        </is>
      </c>
      <c r="BY143" t="inlineStr">
        <is>
          <t/>
        </is>
      </c>
      <c r="BZ143" t="inlineStr">
        <is>
          <t/>
        </is>
      </c>
      <c r="CA143" t="inlineStr">
        <is>
          <t/>
        </is>
      </c>
      <c r="CB143" t="inlineStr">
        <is>
          <t/>
        </is>
      </c>
      <c r="CC143" t="inlineStr">
        <is>
          <t/>
        </is>
      </c>
      <c r="CD143" t="inlineStr">
        <is>
          <t/>
        </is>
      </c>
      <c r="CE143" t="inlineStr">
        <is>
          <t/>
        </is>
      </c>
      <c r="CF143" t="inlineStr">
        <is>
          <t/>
        </is>
      </c>
      <c r="CG143" t="inlineStr">
        <is>
          <t/>
        </is>
      </c>
      <c r="CH143" t="inlineStr">
        <is>
          <t/>
        </is>
      </c>
      <c r="CI143" t="inlineStr">
        <is>
          <t/>
        </is>
      </c>
      <c r="CJ143" t="inlineStr">
        <is>
          <t/>
        </is>
      </c>
      <c r="CK143" t="inlineStr">
        <is>
          <t/>
        </is>
      </c>
      <c r="CL143" t="inlineStr">
        <is>
          <t/>
        </is>
      </c>
      <c r="CM143" t="inlineStr">
        <is>
          <t/>
        </is>
      </c>
      <c r="CN143" t="inlineStr">
        <is>
          <t/>
        </is>
      </c>
      <c r="CO143" t="inlineStr">
        <is>
          <t/>
        </is>
      </c>
      <c r="CP143" t="inlineStr">
        <is>
          <t/>
        </is>
      </c>
      <c r="CQ143" t="inlineStr">
        <is>
          <t/>
        </is>
      </c>
      <c r="CR143" t="inlineStr">
        <is>
          <t/>
        </is>
      </c>
      <c r="CS143" t="inlineStr">
        <is>
          <t/>
        </is>
      </c>
      <c r="CT143" t="inlineStr">
        <is>
          <t/>
        </is>
      </c>
      <c r="CU143" t="inlineStr">
        <is>
          <t/>
        </is>
      </c>
    </row>
    <row r="144">
      <c r="A144" s="1" t="str">
        <f>HYPERLINK("https://iate.europa.eu/entry/result/916273/all", "916273")</f>
        <v>916273</v>
      </c>
      <c r="B144" t="inlineStr">
        <is>
          <t>ECONOMICS;FINANCE</t>
        </is>
      </c>
      <c r="C144" t="inlineStr">
        <is>
          <t>ECONOMICS;FINANCE|financial institutions and credit|financial services</t>
        </is>
      </c>
      <c r="D144" t="inlineStr">
        <is>
          <t>платежна система</t>
        </is>
      </c>
      <c r="E144" t="inlineStr">
        <is>
          <t>3</t>
        </is>
      </c>
      <c r="F144" t="inlineStr">
        <is>
          <t/>
        </is>
      </c>
      <c r="G144" t="inlineStr">
        <is>
          <t>platební styk|platební systém</t>
        </is>
      </c>
      <c r="H144" t="inlineStr">
        <is>
          <t>3|3</t>
        </is>
      </c>
      <c r="I144" t="inlineStr">
        <is>
          <t>|</t>
        </is>
      </c>
      <c r="J144" t="inlineStr">
        <is>
          <t>betalingssystem</t>
        </is>
      </c>
      <c r="K144" t="inlineStr">
        <is>
          <t>3</t>
        </is>
      </c>
      <c r="L144" t="inlineStr">
        <is>
          <t/>
        </is>
      </c>
      <c r="M144" t="inlineStr">
        <is>
          <t>Zahlungsverkehrssystem</t>
        </is>
      </c>
      <c r="N144" t="inlineStr">
        <is>
          <t>3</t>
        </is>
      </c>
      <c r="O144" t="inlineStr">
        <is>
          <t/>
        </is>
      </c>
      <c r="P144" t="inlineStr">
        <is>
          <t>σύστημα πληρωμών</t>
        </is>
      </c>
      <c r="Q144" t="inlineStr">
        <is>
          <t>3</t>
        </is>
      </c>
      <c r="R144" t="inlineStr">
        <is>
          <t/>
        </is>
      </c>
      <c r="S144" t="inlineStr">
        <is>
          <t>payment system</t>
        </is>
      </c>
      <c r="T144" t="inlineStr">
        <is>
          <t>3</t>
        </is>
      </c>
      <c r="U144" t="inlineStr">
        <is>
          <t/>
        </is>
      </c>
      <c r="V144" t="inlineStr">
        <is>
          <t>sistema de pago</t>
        </is>
      </c>
      <c r="W144" t="inlineStr">
        <is>
          <t>3</t>
        </is>
      </c>
      <c r="X144" t="inlineStr">
        <is>
          <t/>
        </is>
      </c>
      <c r="Y144" t="inlineStr">
        <is>
          <t>maksesüsteem</t>
        </is>
      </c>
      <c r="Z144" t="inlineStr">
        <is>
          <t>3</t>
        </is>
      </c>
      <c r="AA144" t="inlineStr">
        <is>
          <t/>
        </is>
      </c>
      <c r="AB144" t="inlineStr">
        <is>
          <t>maksujärjestelmä</t>
        </is>
      </c>
      <c r="AC144" t="inlineStr">
        <is>
          <t>3</t>
        </is>
      </c>
      <c r="AD144" t="inlineStr">
        <is>
          <t/>
        </is>
      </c>
      <c r="AE144" t="inlineStr">
        <is>
          <t>système de paiement</t>
        </is>
      </c>
      <c r="AF144" t="inlineStr">
        <is>
          <t>3</t>
        </is>
      </c>
      <c r="AG144" t="inlineStr">
        <is>
          <t/>
        </is>
      </c>
      <c r="AH144" t="inlineStr">
        <is>
          <t>córas íocaíochta</t>
        </is>
      </c>
      <c r="AI144" t="inlineStr">
        <is>
          <t>3</t>
        </is>
      </c>
      <c r="AJ144" t="inlineStr">
        <is>
          <t/>
        </is>
      </c>
      <c r="AK144" t="inlineStr">
        <is>
          <t>platni sustav</t>
        </is>
      </c>
      <c r="AL144" t="inlineStr">
        <is>
          <t>2</t>
        </is>
      </c>
      <c r="AM144" t="inlineStr">
        <is>
          <t/>
        </is>
      </c>
      <c r="AN144" t="inlineStr">
        <is>
          <t>pénzforgalmi rendszer|fizetési rendszer</t>
        </is>
      </c>
      <c r="AO144" t="inlineStr">
        <is>
          <t>4|4</t>
        </is>
      </c>
      <c r="AP144" t="inlineStr">
        <is>
          <t>|</t>
        </is>
      </c>
      <c r="AQ144" t="inlineStr">
        <is>
          <t>sistema di pagamento</t>
        </is>
      </c>
      <c r="AR144" t="inlineStr">
        <is>
          <t>3</t>
        </is>
      </c>
      <c r="AS144" t="inlineStr">
        <is>
          <t/>
        </is>
      </c>
      <c r="AT144" t="inlineStr">
        <is>
          <t>mokėjimo sistema</t>
        </is>
      </c>
      <c r="AU144" t="inlineStr">
        <is>
          <t>3</t>
        </is>
      </c>
      <c r="AV144" t="inlineStr">
        <is>
          <t/>
        </is>
      </c>
      <c r="AW144" t="inlineStr">
        <is>
          <t/>
        </is>
      </c>
      <c r="AX144" t="inlineStr">
        <is>
          <t/>
        </is>
      </c>
      <c r="AY144" t="inlineStr">
        <is>
          <t/>
        </is>
      </c>
      <c r="AZ144" t="inlineStr">
        <is>
          <t>sistema ta' pagament</t>
        </is>
      </c>
      <c r="BA144" t="inlineStr">
        <is>
          <t>3</t>
        </is>
      </c>
      <c r="BB144" t="inlineStr">
        <is>
          <t/>
        </is>
      </c>
      <c r="BC144" t="inlineStr">
        <is>
          <t>betalingssysteem</t>
        </is>
      </c>
      <c r="BD144" t="inlineStr">
        <is>
          <t>3</t>
        </is>
      </c>
      <c r="BE144" t="inlineStr">
        <is>
          <t/>
        </is>
      </c>
      <c r="BF144" t="inlineStr">
        <is>
          <t>system płatniczy</t>
        </is>
      </c>
      <c r="BG144" t="inlineStr">
        <is>
          <t>3</t>
        </is>
      </c>
      <c r="BH144" t="inlineStr">
        <is>
          <t/>
        </is>
      </c>
      <c r="BI144" t="inlineStr">
        <is>
          <t>sistema de pagamento</t>
        </is>
      </c>
      <c r="BJ144" t="inlineStr">
        <is>
          <t>3</t>
        </is>
      </c>
      <c r="BK144" t="inlineStr">
        <is>
          <t/>
        </is>
      </c>
      <c r="BL144" t="inlineStr">
        <is>
          <t>sistem de plată</t>
        </is>
      </c>
      <c r="BM144" t="inlineStr">
        <is>
          <t>3</t>
        </is>
      </c>
      <c r="BN144" t="inlineStr">
        <is>
          <t/>
        </is>
      </c>
      <c r="BO144" t="inlineStr">
        <is>
          <t>platobný systém|platobný styk</t>
        </is>
      </c>
      <c r="BP144" t="inlineStr">
        <is>
          <t>3|2</t>
        </is>
      </c>
      <c r="BQ144" t="inlineStr">
        <is>
          <t>|</t>
        </is>
      </c>
      <c r="BR144" t="inlineStr">
        <is>
          <t>plačilni sistem</t>
        </is>
      </c>
      <c r="BS144" t="inlineStr">
        <is>
          <t>3</t>
        </is>
      </c>
      <c r="BT144" t="inlineStr">
        <is>
          <t/>
        </is>
      </c>
      <c r="BU144" t="inlineStr">
        <is>
          <t>betalningssystem</t>
        </is>
      </c>
      <c r="BV144" t="inlineStr">
        <is>
          <t>3</t>
        </is>
      </c>
      <c r="BW144" t="inlineStr">
        <is>
          <t/>
        </is>
      </c>
      <c r="BX144" t="inlineStr">
        <is>
          <t>съвкупност от инструменти, банкови процедури и междубанкови системи за прехвърляне на средства, които осигуряват паричното обращение</t>
        </is>
      </c>
      <c r="BY144" t="inlineStr">
        <is>
          <t>soubor nástrojů, bankovních postupů a mezibankovních systémů pro převod peněžních prostředků, jež zajišťují oběh peněz</t>
        </is>
      </c>
      <c r="BZ144" t="inlineStr">
        <is>
          <t>helhed af instrumenter, bankprocedurer og særligt systemer til overførsel af midler mellem banker, der sikrer pengeomløbet</t>
        </is>
      </c>
      <c r="CA144" t="inlineStr">
        <is>
          <t>Verfahren zur Vereinfachung des unbaren Zahlungsverkehrs zwischen Zentralbanken, der Banken (weltweit) untereinander sowie für eilbedürftige Kundenzahlungen auch zwischen der Bank des Überweisenden zur Bank des Empfängers</t>
        </is>
      </c>
      <c r="CB144" t="inlineStr">
        <is>
          <t>σύνολο εργαλείων, τραπεζικών διαδικασιών και, συνηθέστερα, διατραπεζικών συστημάτων μεταφοράς κεφαλαίων για την εξασφάλιση της κυκλοφορίας του χρήματος</t>
        </is>
      </c>
      <c r="CC144" t="inlineStr">
        <is>
          <t>set of instruments, banking procedures and, typically, interbank funds transfer systems that ensure the circulation of money</t>
        </is>
      </c>
      <c r="CD144" t="inlineStr">
        <is>
          <t>Conjunto de instrumentos, procedimientos bancarios y, por lo general, sistemas interbancarios de transferencia de fondos que aseguran la circulación del dinero.</t>
        </is>
      </c>
      <c r="CE144" t="inlineStr">
        <is>
          <t>instrumendid, pangatoimingud ja tavaliselt pankadevahelised rahaliste vahendite edastamise süsteemid, mis tagavad raharingluse</t>
        </is>
      </c>
      <c r="CF144" t="inlineStr">
        <is>
          <t>"maksujenvälitykseen käytettävä järjestelmä, jossa on vakioidut järjestelyt ja yhteiset säännöt maksutapahtumien käsittelylle, selvitykselle tai katteensiirrolle"</t>
        </is>
      </c>
      <c r="CG144" t="inlineStr">
        <is>
          <t>système constitué d'un ensemble d'instruments, de procédures bancaires et de systèmes interbancaires de transfert de fonds, destiné à assurer la circulation de la monnaie</t>
        </is>
      </c>
      <c r="CH144" t="inlineStr">
        <is>
          <t>córas aistrithe cistí ag a bhfuil socruithe foirmiúla agus caighdeánaithe agus rialacha coiteanna le haghaidh próiseáil, imréiteach nó socrú idirbheart íocaíochta</t>
        </is>
      </c>
      <c r="CI144" t="inlineStr">
        <is>
          <t>sustav za prijenos novčanih sredstava s formalnim i standardiziranim postupcima i zajedničkim pravilima za obradu, obračun ili namiru platnih transakcija</t>
        </is>
      </c>
      <c r="CJ144" t="inlineStr">
        <is>
          <t>mindazon eszközök, banki eljárások és elsősorban bankközi elszámolási rendszerek összessége, amelyek biztosítják a pénzforgalom működését</t>
        </is>
      </c>
      <c r="CK144" t="inlineStr">
        <is>
          <t>l'insieme delle procedure, manuali o elettroniche, e dei mezzi, materiali o virtuali, con cui si realizza la circolazione della moneta</t>
        </is>
      </c>
      <c r="CL144" t="inlineStr">
        <is>
          <t>priemonių, bankininkystės procedūrų ir paprastai tarpbankinių lėšų pervedimo sistemų derinys, kuris užtikrina pinigų cirkuliavimą</t>
        </is>
      </c>
      <c r="CM144" t="inlineStr">
        <is>
          <t/>
        </is>
      </c>
      <c r="CN144" t="inlineStr">
        <is>
          <t>sistema ta’ trasferiment ta’ fondi b’arranġamenti formali u standardizzati u regoli komuni għall-ipproċessar, l-ikklirjar u/jew is-saldu ta’ tranżazzjonjiet ta’ pagament</t>
        </is>
      </c>
      <c r="CO144" t="inlineStr">
        <is>
          <t>geheel van instrumenten, bancaire procedures en (doorgaans) systemen voor interbancaire geldovermakingen die de geldomloop mogelijk maken</t>
        </is>
      </c>
      <c r="CP144" t="inlineStr">
        <is>
          <t>zbiór instrumentów, procedur bankowych i międzybankowego systemu transferu środków pieniężnych, zapewniających obieg pieniędzy</t>
        </is>
      </c>
      <c r="CQ144" t="inlineStr">
        <is>
          <t>Conjunto de instrumentos, de procedimentos e, habitualmente, de sistemas intervancários de transferência de fundos destinados a facilitar a circulação monetária.</t>
        </is>
      </c>
      <c r="CR144" t="inlineStr">
        <is>
          <t>set de instrumente, proceduri bancare și sisteme interbancare de transfer de fonduri care asigură circulația banilor</t>
        </is>
      </c>
      <c r="CS144" t="inlineStr">
        <is>
          <t/>
        </is>
      </c>
      <c r="CT144" t="inlineStr">
        <is>
          <t>instrumenti, postopki in medbančni sistemi za prenos sredstev, ki omogočajo pretok denarja v gospodarstvu</t>
        </is>
      </c>
      <c r="CU144" t="inlineStr">
        <is>
          <t>uppsättning instrument, bankförfaranden och, i normalfallet, interbankbetalningssystem som säkerställer penningomsättning</t>
        </is>
      </c>
    </row>
    <row r="145">
      <c r="A145" s="1" t="str">
        <f>HYPERLINK("https://iate.europa.eu/entry/result/1464775/all", "1464775")</f>
        <v>1464775</v>
      </c>
      <c r="B145" t="inlineStr">
        <is>
          <t>FINANCE</t>
        </is>
      </c>
      <c r="C145" t="inlineStr">
        <is>
          <t>FINANCE|financing and investment</t>
        </is>
      </c>
      <c r="D145" t="inlineStr">
        <is>
          <t>откупуване</t>
        </is>
      </c>
      <c r="E145" t="inlineStr">
        <is>
          <t>3</t>
        </is>
      </c>
      <c r="F145" t="inlineStr">
        <is>
          <t/>
        </is>
      </c>
      <c r="G145" t="inlineStr">
        <is>
          <t>vyplacení</t>
        </is>
      </c>
      <c r="H145" t="inlineStr">
        <is>
          <t>3</t>
        </is>
      </c>
      <c r="I145" t="inlineStr">
        <is>
          <t/>
        </is>
      </c>
      <c r="J145" t="inlineStr">
        <is>
          <t>indfrielse|tilbagekøb|indløsning</t>
        </is>
      </c>
      <c r="K145" t="inlineStr">
        <is>
          <t>3|2|3</t>
        </is>
      </c>
      <c r="L145" t="inlineStr">
        <is>
          <t>||</t>
        </is>
      </c>
      <c r="M145" t="inlineStr">
        <is>
          <t>Tilgung</t>
        </is>
      </c>
      <c r="N145" t="inlineStr">
        <is>
          <t>3</t>
        </is>
      </c>
      <c r="O145" t="inlineStr">
        <is>
          <t/>
        </is>
      </c>
      <c r="P145" t="inlineStr">
        <is>
          <t>εξαγορά μεριδίου</t>
        </is>
      </c>
      <c r="Q145" t="inlineStr">
        <is>
          <t>3</t>
        </is>
      </c>
      <c r="R145" t="inlineStr">
        <is>
          <t/>
        </is>
      </c>
      <c r="S145" t="inlineStr">
        <is>
          <t>redemption</t>
        </is>
      </c>
      <c r="T145" t="inlineStr">
        <is>
          <t>3</t>
        </is>
      </c>
      <c r="U145" t="inlineStr">
        <is>
          <t/>
        </is>
      </c>
      <c r="V145" t="inlineStr">
        <is>
          <t>reembolso|amortización</t>
        </is>
      </c>
      <c r="W145" t="inlineStr">
        <is>
          <t>3|3</t>
        </is>
      </c>
      <c r="X145" t="inlineStr">
        <is>
          <t>|</t>
        </is>
      </c>
      <c r="Y145" t="inlineStr">
        <is>
          <t>tagasivõtmine|lunastamine</t>
        </is>
      </c>
      <c r="Z145" t="inlineStr">
        <is>
          <t>3|3</t>
        </is>
      </c>
      <c r="AA145" t="inlineStr">
        <is>
          <t>|</t>
        </is>
      </c>
      <c r="AB145" t="inlineStr">
        <is>
          <t>lunastus</t>
        </is>
      </c>
      <c r="AC145" t="inlineStr">
        <is>
          <t>3</t>
        </is>
      </c>
      <c r="AD145" t="inlineStr">
        <is>
          <t/>
        </is>
      </c>
      <c r="AE145" t="inlineStr">
        <is>
          <t>rachat d'actions|rachat de parts</t>
        </is>
      </c>
      <c r="AF145" t="inlineStr">
        <is>
          <t>3|3</t>
        </is>
      </c>
      <c r="AG145" t="inlineStr">
        <is>
          <t>|</t>
        </is>
      </c>
      <c r="AH145" t="inlineStr">
        <is>
          <t>fuascailt</t>
        </is>
      </c>
      <c r="AI145" t="inlineStr">
        <is>
          <t>3</t>
        </is>
      </c>
      <c r="AJ145" t="inlineStr">
        <is>
          <t/>
        </is>
      </c>
      <c r="AK145" t="inlineStr">
        <is>
          <t/>
        </is>
      </c>
      <c r="AL145" t="inlineStr">
        <is>
          <t/>
        </is>
      </c>
      <c r="AM145" t="inlineStr">
        <is>
          <t/>
        </is>
      </c>
      <c r="AN145" t="inlineStr">
        <is>
          <t>visszaváltás</t>
        </is>
      </c>
      <c r="AO145" t="inlineStr">
        <is>
          <t>4</t>
        </is>
      </c>
      <c r="AP145" t="inlineStr">
        <is>
          <t/>
        </is>
      </c>
      <c r="AQ145" t="inlineStr">
        <is>
          <t>rimborso</t>
        </is>
      </c>
      <c r="AR145" t="inlineStr">
        <is>
          <t>3</t>
        </is>
      </c>
      <c r="AS145" t="inlineStr">
        <is>
          <t/>
        </is>
      </c>
      <c r="AT145" t="inlineStr">
        <is>
          <t>išpirkimas</t>
        </is>
      </c>
      <c r="AU145" t="inlineStr">
        <is>
          <t>3</t>
        </is>
      </c>
      <c r="AV145" t="inlineStr">
        <is>
          <t/>
        </is>
      </c>
      <c r="AW145" t="inlineStr">
        <is>
          <t>dzēšana|atpakaļpirkšana</t>
        </is>
      </c>
      <c r="AX145" t="inlineStr">
        <is>
          <t>3|3</t>
        </is>
      </c>
      <c r="AY145" t="inlineStr">
        <is>
          <t>|</t>
        </is>
      </c>
      <c r="AZ145" t="inlineStr">
        <is>
          <t>tifdija</t>
        </is>
      </c>
      <c r="BA145" t="inlineStr">
        <is>
          <t>3</t>
        </is>
      </c>
      <c r="BB145" t="inlineStr">
        <is>
          <t/>
        </is>
      </c>
      <c r="BC145" t="inlineStr">
        <is>
          <t>terugkoop|inkoop van eigen aandelen|wederinkoop</t>
        </is>
      </c>
      <c r="BD145" t="inlineStr">
        <is>
          <t>3|3|3</t>
        </is>
      </c>
      <c r="BE145" t="inlineStr">
        <is>
          <t>||</t>
        </is>
      </c>
      <c r="BF145" t="inlineStr">
        <is>
          <t>wykup|odkupienie|umorzenie</t>
        </is>
      </c>
      <c r="BG145" t="inlineStr">
        <is>
          <t>3|2|2</t>
        </is>
      </c>
      <c r="BH145" t="inlineStr">
        <is>
          <t>||</t>
        </is>
      </c>
      <c r="BI145" t="inlineStr">
        <is>
          <t>resgate</t>
        </is>
      </c>
      <c r="BJ145" t="inlineStr">
        <is>
          <t>3</t>
        </is>
      </c>
      <c r="BK145" t="inlineStr">
        <is>
          <t/>
        </is>
      </c>
      <c r="BL145" t="inlineStr">
        <is>
          <t>răscumpărare</t>
        </is>
      </c>
      <c r="BM145" t="inlineStr">
        <is>
          <t>3</t>
        </is>
      </c>
      <c r="BN145" t="inlineStr">
        <is>
          <t/>
        </is>
      </c>
      <c r="BO145" t="inlineStr">
        <is>
          <t>umorenie|odkup</t>
        </is>
      </c>
      <c r="BP145" t="inlineStr">
        <is>
          <t>3|3</t>
        </is>
      </c>
      <c r="BQ145" t="inlineStr">
        <is>
          <t>|</t>
        </is>
      </c>
      <c r="BR145" t="inlineStr">
        <is>
          <t>odkup</t>
        </is>
      </c>
      <c r="BS145" t="inlineStr">
        <is>
          <t>3</t>
        </is>
      </c>
      <c r="BT145" t="inlineStr">
        <is>
          <t/>
        </is>
      </c>
      <c r="BU145" t="inlineStr">
        <is>
          <t>inlösen (av fondandelar)|andelsåterköp</t>
        </is>
      </c>
      <c r="BV145" t="inlineStr">
        <is>
          <t>3|3</t>
        </is>
      </c>
      <c r="BW145" t="inlineStr">
        <is>
          <t>|</t>
        </is>
      </c>
      <c r="BX145" t="inlineStr">
        <is>
          <t/>
        </is>
      </c>
      <c r="BY145" t="inlineStr">
        <is>
          <t/>
        </is>
      </c>
      <c r="BZ145" t="inlineStr">
        <is>
          <t>køb og annullering af udestående værdipapirer mod kontant betaling til ihændehaveren</t>
        </is>
      </c>
      <c r="CA145" t="inlineStr">
        <is>
          <t/>
        </is>
      </c>
      <c r="CB145" t="inlineStr">
        <is>
          <t/>
        </is>
      </c>
      <c r="CC145" t="inlineStr">
        <is>
          <t>return of an investor's principal 
&lt;sup&gt;1&lt;/sup&gt; in a security 
&lt;sup&gt;2&lt;/sup&gt;, such as a bond, preferred stock or mutual fund shares, at or prior to maturity 
&lt;p&gt;&lt;sup&gt;1&lt;/sup&gt; principal [ &lt;a href="/entry/result/1682933/all" id="ENTRY_TO_ENTRY_CONVERTER" target="_blank"&gt;IATE:1682933&lt;/a&gt; ]&lt;br&gt;&lt;sup&gt;2&lt;/sup&gt; security [ &lt;a href="/entry/result/754316/all" id="ENTRY_TO_ENTRY_CONVERTER" target="_blank"&gt;IATE:754316&lt;/a&gt; ]&lt;/p&gt;</t>
        </is>
      </c>
      <c r="CD145" t="inlineStr">
        <is>
          <t>Devolución de la cantidad invertida a los tenedores de un valor.</t>
        </is>
      </c>
      <c r="CE145" t="inlineStr">
        <is>
          <t/>
        </is>
      </c>
      <c r="CF145" t="inlineStr">
        <is>
          <t>sijoitusrahasto-osuuden myyminen, sijoituksen muuttaminen rahaksi</t>
        </is>
      </c>
      <c r="CG145" t="inlineStr">
        <is>
          <t>opération de rachat de parts ou d'actions</t>
        </is>
      </c>
      <c r="CH145" t="inlineStr">
        <is>
          <t/>
        </is>
      </c>
      <c r="CI145" t="inlineStr">
        <is>
          <t/>
        </is>
      </c>
      <c r="CJ145" t="inlineStr">
        <is>
          <t/>
        </is>
      </c>
      <c r="CK145" t="inlineStr">
        <is>
          <t>vendita delle quote di un fondo che consente al sottoscrittore di riceverne il valore</t>
        </is>
      </c>
      <c r="CL145" t="inlineStr">
        <is>
          <t/>
        </is>
      </c>
      <c r="CM145" t="inlineStr">
        <is>
          <t>ieguldītāja fiksētā ienākuma vērtspapīra, piemēram, priekšrocību akcijas vai obligācijas, pamatsummas atdošana vai kopieguldījumu fonda vienību pārdošana</t>
        </is>
      </c>
      <c r="CN145" t="inlineStr">
        <is>
          <t/>
        </is>
      </c>
      <c r="CO145" t="inlineStr">
        <is>
          <t>inkopen van op de beurs verhandelde aandelen door de onderneming zelf</t>
        </is>
      </c>
      <c r="CP145" t="inlineStr">
        <is>
          <t/>
        </is>
      </c>
      <c r="CQ145" t="inlineStr">
        <is>
          <t/>
        </is>
      </c>
      <c r="CR145" t="inlineStr">
        <is>
          <t/>
        </is>
      </c>
      <c r="CS145" t="inlineStr">
        <is>
          <t>vrátenie základnej sumy kapitálovej investície do cenných papierov, ako sú obligácie, akcie spoločností, alebo fondov investorovi</t>
        </is>
      </c>
      <c r="CT145" t="inlineStr">
        <is>
          <t/>
        </is>
      </c>
      <c r="CU145" t="inlineStr">
        <is>
          <t>återköp eller inlösen av fondandelar som görs av en värdepappersfond från fondandelsägaren</t>
        </is>
      </c>
    </row>
    <row r="146">
      <c r="A146" s="1" t="str">
        <f>HYPERLINK("https://iate.europa.eu/entry/result/3550777/all", "3550777")</f>
        <v>3550777</v>
      </c>
      <c r="B146" t="inlineStr">
        <is>
          <t>FINANCE</t>
        </is>
      </c>
      <c r="C146" t="inlineStr">
        <is>
          <t>FINANCE|financing and investment|investment</t>
        </is>
      </c>
      <c r="D146" t="inlineStr">
        <is>
          <t>инвестиционен актив</t>
        </is>
      </c>
      <c r="E146" t="inlineStr">
        <is>
          <t>4</t>
        </is>
      </c>
      <c r="F146" t="inlineStr">
        <is>
          <t/>
        </is>
      </c>
      <c r="G146" t="inlineStr">
        <is>
          <t>investiční majetek</t>
        </is>
      </c>
      <c r="H146" t="inlineStr">
        <is>
          <t>2</t>
        </is>
      </c>
      <c r="I146" t="inlineStr">
        <is>
          <t/>
        </is>
      </c>
      <c r="J146" t="inlineStr">
        <is>
          <t>investerbart aktiv</t>
        </is>
      </c>
      <c r="K146" t="inlineStr">
        <is>
          <t>3</t>
        </is>
      </c>
      <c r="L146" t="inlineStr">
        <is>
          <t/>
        </is>
      </c>
      <c r="M146" t="inlineStr">
        <is>
          <t>Anlagevermögenswert|Anlage</t>
        </is>
      </c>
      <c r="N146" t="inlineStr">
        <is>
          <t>3|3</t>
        </is>
      </c>
      <c r="O146" t="inlineStr">
        <is>
          <t>|</t>
        </is>
      </c>
      <c r="P146" t="inlineStr">
        <is>
          <t>επενδυτικό στοιχείο ενεργητικού</t>
        </is>
      </c>
      <c r="Q146" t="inlineStr">
        <is>
          <t>3</t>
        </is>
      </c>
      <c r="R146" t="inlineStr">
        <is>
          <t/>
        </is>
      </c>
      <c r="S146" t="inlineStr">
        <is>
          <t>investment asset</t>
        </is>
      </c>
      <c r="T146" t="inlineStr">
        <is>
          <t>3</t>
        </is>
      </c>
      <c r="U146" t="inlineStr">
        <is>
          <t/>
        </is>
      </c>
      <c r="V146" t="inlineStr">
        <is>
          <t>activo de inversión</t>
        </is>
      </c>
      <c r="W146" t="inlineStr">
        <is>
          <t>3</t>
        </is>
      </c>
      <c r="X146" t="inlineStr">
        <is>
          <t/>
        </is>
      </c>
      <c r="Y146" t="inlineStr">
        <is>
          <t>investeerimisvara</t>
        </is>
      </c>
      <c r="Z146" t="inlineStr">
        <is>
          <t>3</t>
        </is>
      </c>
      <c r="AA146" t="inlineStr">
        <is>
          <t/>
        </is>
      </c>
      <c r="AB146" t="inlineStr">
        <is>
          <t>sijoitusomaisuus</t>
        </is>
      </c>
      <c r="AC146" t="inlineStr">
        <is>
          <t>3</t>
        </is>
      </c>
      <c r="AD146" t="inlineStr">
        <is>
          <t/>
        </is>
      </c>
      <c r="AE146" t="inlineStr">
        <is>
          <t>actif d'investissement|actif de placement|placement|investissement</t>
        </is>
      </c>
      <c r="AF146" t="inlineStr">
        <is>
          <t>3|3|3|3</t>
        </is>
      </c>
      <c r="AG146" t="inlineStr">
        <is>
          <t>|||</t>
        </is>
      </c>
      <c r="AH146" t="inlineStr">
        <is>
          <t>sócmhainn infheistíochta</t>
        </is>
      </c>
      <c r="AI146" t="inlineStr">
        <is>
          <t>3</t>
        </is>
      </c>
      <c r="AJ146" t="inlineStr">
        <is>
          <t/>
        </is>
      </c>
      <c r="AK146" t="inlineStr">
        <is>
          <t/>
        </is>
      </c>
      <c r="AL146" t="inlineStr">
        <is>
          <t/>
        </is>
      </c>
      <c r="AM146" t="inlineStr">
        <is>
          <t/>
        </is>
      </c>
      <c r="AN146" t="inlineStr">
        <is>
          <t>befektetési eszköz</t>
        </is>
      </c>
      <c r="AO146" t="inlineStr">
        <is>
          <t>4</t>
        </is>
      </c>
      <c r="AP146" t="inlineStr">
        <is>
          <t/>
        </is>
      </c>
      <c r="AQ146" t="inlineStr">
        <is>
          <t>asset di investimento|attività di investimento</t>
        </is>
      </c>
      <c r="AR146" t="inlineStr">
        <is>
          <t>3|3</t>
        </is>
      </c>
      <c r="AS146" t="inlineStr">
        <is>
          <t>|</t>
        </is>
      </c>
      <c r="AT146" t="inlineStr">
        <is>
          <t>investicinis turtas</t>
        </is>
      </c>
      <c r="AU146" t="inlineStr">
        <is>
          <t>3</t>
        </is>
      </c>
      <c r="AV146" t="inlineStr">
        <is>
          <t/>
        </is>
      </c>
      <c r="AW146" t="inlineStr">
        <is>
          <t>ieguldījumu aktīvs</t>
        </is>
      </c>
      <c r="AX146" t="inlineStr">
        <is>
          <t>3</t>
        </is>
      </c>
      <c r="AY146" t="inlineStr">
        <is>
          <t/>
        </is>
      </c>
      <c r="AZ146" t="inlineStr">
        <is>
          <t>assi ta’ investiment</t>
        </is>
      </c>
      <c r="BA146" t="inlineStr">
        <is>
          <t>3</t>
        </is>
      </c>
      <c r="BB146" t="inlineStr">
        <is>
          <t/>
        </is>
      </c>
      <c r="BC146" t="inlineStr">
        <is>
          <t>beleggingsactief</t>
        </is>
      </c>
      <c r="BD146" t="inlineStr">
        <is>
          <t>3</t>
        </is>
      </c>
      <c r="BE146" t="inlineStr">
        <is>
          <t/>
        </is>
      </c>
      <c r="BF146" t="inlineStr">
        <is>
          <t>aktywa inwestycyjne</t>
        </is>
      </c>
      <c r="BG146" t="inlineStr">
        <is>
          <t>3</t>
        </is>
      </c>
      <c r="BH146" t="inlineStr">
        <is>
          <t/>
        </is>
      </c>
      <c r="BI146" t="inlineStr">
        <is>
          <t>ativo de investimento|investimento</t>
        </is>
      </c>
      <c r="BJ146" t="inlineStr">
        <is>
          <t>3|3</t>
        </is>
      </c>
      <c r="BK146" t="inlineStr">
        <is>
          <t>|</t>
        </is>
      </c>
      <c r="BL146" t="inlineStr">
        <is>
          <t>activ financiar reprezentând plasament|activ de investiții</t>
        </is>
      </c>
      <c r="BM146" t="inlineStr">
        <is>
          <t>2|3</t>
        </is>
      </c>
      <c r="BN146" t="inlineStr">
        <is>
          <t>|</t>
        </is>
      </c>
      <c r="BO146" t="inlineStr">
        <is>
          <t>investičné aktívum</t>
        </is>
      </c>
      <c r="BP146" t="inlineStr">
        <is>
          <t>3</t>
        </is>
      </c>
      <c r="BQ146" t="inlineStr">
        <is>
          <t/>
        </is>
      </c>
      <c r="BR146" t="inlineStr">
        <is>
          <t>naložbeno sredstvo</t>
        </is>
      </c>
      <c r="BS146" t="inlineStr">
        <is>
          <t>3</t>
        </is>
      </c>
      <c r="BT146" t="inlineStr">
        <is>
          <t/>
        </is>
      </c>
      <c r="BU146" t="inlineStr">
        <is>
          <t>investeringstillgång</t>
        </is>
      </c>
      <c r="BV146" t="inlineStr">
        <is>
          <t>3</t>
        </is>
      </c>
      <c r="BW146" t="inlineStr">
        <is>
          <t/>
        </is>
      </c>
      <c r="BX146" t="inlineStr">
        <is>
          <t>Ценна книга, чиято цел е да донесе печалба на притежателя си и която може да бъде част от инвестиционен портфейл.</t>
        </is>
      </c>
      <c r="BY146" t="inlineStr">
        <is>
          <t/>
        </is>
      </c>
      <c r="BZ146" t="inlineStr">
        <is>
          <t/>
        </is>
      </c>
      <c r="CA146" t="inlineStr">
        <is>
          <t/>
        </is>
      </c>
      <c r="CB146" t="inlineStr">
        <is>
          <t/>
        </is>
      </c>
      <c r="CC146" t="inlineStr">
        <is>
          <t>security designed to generate profits</t>
        </is>
      </c>
      <c r="CD146" t="inlineStr">
        <is>
          <t/>
        </is>
      </c>
      <c r="CE146" t="inlineStr">
        <is>
          <t/>
        </is>
      </c>
      <c r="CF146" t="inlineStr">
        <is>
          <t>yhtiön sijoitettava varallisuus</t>
        </is>
      </c>
      <c r="CG146" t="inlineStr">
        <is>
          <t/>
        </is>
      </c>
      <c r="CH146" t="inlineStr">
        <is>
          <t/>
        </is>
      </c>
      <c r="CI146" t="inlineStr">
        <is>
          <t/>
        </is>
      </c>
      <c r="CJ146" t="inlineStr">
        <is>
          <t/>
        </is>
      </c>
      <c r="CK146" t="inlineStr">
        <is>
          <t>tipologia di 
&lt;i&gt;attività&lt;/i&gt; [ &lt;a href="/entry/result/1071300/all" id="ENTRY_TO_ENTRY_CONVERTER" target="_blank"&gt;IATE:1071300&lt;/a&gt; ] nella quale è possibile investire denaro o altre disponibilità</t>
        </is>
      </c>
      <c r="CL146" t="inlineStr">
        <is>
          <t/>
        </is>
      </c>
      <c r="CM146" t="inlineStr">
        <is>
          <t>vērtspapīrs, kas paredzēts peļņas gūšanai</t>
        </is>
      </c>
      <c r="CN146" t="inlineStr">
        <is>
          <t>titolu maħsub biex jiġġenera profitti</t>
        </is>
      </c>
      <c r="CO146" t="inlineStr">
        <is>
          <t/>
        </is>
      </c>
      <c r="CP146" t="inlineStr">
        <is>
          <t/>
        </is>
      </c>
      <c r="CQ146" t="inlineStr">
        <is>
          <t/>
        </is>
      </c>
      <c r="CR146" t="inlineStr">
        <is>
          <t/>
        </is>
      </c>
      <c r="CS146" t="inlineStr">
        <is>
          <t>aktíva, ktoré sú držané pre investičné účely podstatným počtom investorov</t>
        </is>
      </c>
      <c r="CT146" t="inlineStr">
        <is>
          <t>(na finančnih trgih) vrednosti papirji, zasnovani za ustvarjanje dobička</t>
        </is>
      </c>
      <c r="CU146" t="inlineStr">
        <is>
          <t/>
        </is>
      </c>
    </row>
    <row r="147">
      <c r="A147" s="1" t="str">
        <f>HYPERLINK("https://iate.europa.eu/entry/result/2216030/all", "2216030")</f>
        <v>2216030</v>
      </c>
      <c r="B147" t="inlineStr">
        <is>
          <t>BUSINESS AND COMPETITION;FINANCE</t>
        </is>
      </c>
      <c r="C147" t="inlineStr">
        <is>
          <t>BUSINESS AND COMPETITION|business organisation;FINANCE</t>
        </is>
      </c>
      <c r="D147" t="inlineStr">
        <is>
          <t>компетентен орган</t>
        </is>
      </c>
      <c r="E147" t="inlineStr">
        <is>
          <t>4</t>
        </is>
      </c>
      <c r="F147" t="inlineStr">
        <is>
          <t/>
        </is>
      </c>
      <c r="G147" t="inlineStr">
        <is>
          <t>příslušný orgán</t>
        </is>
      </c>
      <c r="H147" t="inlineStr">
        <is>
          <t>3</t>
        </is>
      </c>
      <c r="I147" t="inlineStr">
        <is>
          <t/>
        </is>
      </c>
      <c r="J147" t="inlineStr">
        <is>
          <t>kompetent myndighed</t>
        </is>
      </c>
      <c r="K147" t="inlineStr">
        <is>
          <t>3</t>
        </is>
      </c>
      <c r="L147" t="inlineStr">
        <is>
          <t/>
        </is>
      </c>
      <c r="M147" t="inlineStr">
        <is>
          <t>zuständige Behörde</t>
        </is>
      </c>
      <c r="N147" t="inlineStr">
        <is>
          <t>3</t>
        </is>
      </c>
      <c r="O147" t="inlineStr">
        <is>
          <t/>
        </is>
      </c>
      <c r="P147" t="inlineStr">
        <is>
          <t>αρμόδια αρχή</t>
        </is>
      </c>
      <c r="Q147" t="inlineStr">
        <is>
          <t>3</t>
        </is>
      </c>
      <c r="R147" t="inlineStr">
        <is>
          <t/>
        </is>
      </c>
      <c r="S147" t="inlineStr">
        <is>
          <t>competent authority</t>
        </is>
      </c>
      <c r="T147" t="inlineStr">
        <is>
          <t>3</t>
        </is>
      </c>
      <c r="U147" t="inlineStr">
        <is>
          <t/>
        </is>
      </c>
      <c r="V147" t="inlineStr">
        <is>
          <t>autoridad competente</t>
        </is>
      </c>
      <c r="W147" t="inlineStr">
        <is>
          <t>3</t>
        </is>
      </c>
      <c r="X147" t="inlineStr">
        <is>
          <t/>
        </is>
      </c>
      <c r="Y147" t="inlineStr">
        <is>
          <t/>
        </is>
      </c>
      <c r="Z147" t="inlineStr">
        <is>
          <t/>
        </is>
      </c>
      <c r="AA147" t="inlineStr">
        <is>
          <t/>
        </is>
      </c>
      <c r="AB147" t="inlineStr">
        <is>
          <t>toimivaltainen viranomainen</t>
        </is>
      </c>
      <c r="AC147" t="inlineStr">
        <is>
          <t>3</t>
        </is>
      </c>
      <c r="AD147" t="inlineStr">
        <is>
          <t/>
        </is>
      </c>
      <c r="AE147" t="inlineStr">
        <is>
          <t/>
        </is>
      </c>
      <c r="AF147" t="inlineStr">
        <is>
          <t/>
        </is>
      </c>
      <c r="AG147" t="inlineStr">
        <is>
          <t/>
        </is>
      </c>
      <c r="AH147" t="inlineStr">
        <is>
          <t>údarás inniúil</t>
        </is>
      </c>
      <c r="AI147" t="inlineStr">
        <is>
          <t>3</t>
        </is>
      </c>
      <c r="AJ147" t="inlineStr">
        <is>
          <t/>
        </is>
      </c>
      <c r="AK147" t="inlineStr">
        <is>
          <t/>
        </is>
      </c>
      <c r="AL147" t="inlineStr">
        <is>
          <t/>
        </is>
      </c>
      <c r="AM147" t="inlineStr">
        <is>
          <t/>
        </is>
      </c>
      <c r="AN147" t="inlineStr">
        <is>
          <t/>
        </is>
      </c>
      <c r="AO147" t="inlineStr">
        <is>
          <t/>
        </is>
      </c>
      <c r="AP147" t="inlineStr">
        <is>
          <t/>
        </is>
      </c>
      <c r="AQ147" t="inlineStr">
        <is>
          <t>autorità competente</t>
        </is>
      </c>
      <c r="AR147" t="inlineStr">
        <is>
          <t>3</t>
        </is>
      </c>
      <c r="AS147" t="inlineStr">
        <is>
          <t/>
        </is>
      </c>
      <c r="AT147" t="inlineStr">
        <is>
          <t>kompetentinga institucija</t>
        </is>
      </c>
      <c r="AU147" t="inlineStr">
        <is>
          <t>3</t>
        </is>
      </c>
      <c r="AV147" t="inlineStr">
        <is>
          <t/>
        </is>
      </c>
      <c r="AW147" t="inlineStr">
        <is>
          <t>kompetentā iestāde</t>
        </is>
      </c>
      <c r="AX147" t="inlineStr">
        <is>
          <t>2</t>
        </is>
      </c>
      <c r="AY147" t="inlineStr">
        <is>
          <t/>
        </is>
      </c>
      <c r="AZ147" t="inlineStr">
        <is>
          <t/>
        </is>
      </c>
      <c r="BA147" t="inlineStr">
        <is>
          <t/>
        </is>
      </c>
      <c r="BB147" t="inlineStr">
        <is>
          <t/>
        </is>
      </c>
      <c r="BC147" t="inlineStr">
        <is>
          <t>bevoegde autoriteit</t>
        </is>
      </c>
      <c r="BD147" t="inlineStr">
        <is>
          <t>3</t>
        </is>
      </c>
      <c r="BE147" t="inlineStr">
        <is>
          <t/>
        </is>
      </c>
      <c r="BF147" t="inlineStr">
        <is>
          <t/>
        </is>
      </c>
      <c r="BG147" t="inlineStr">
        <is>
          <t/>
        </is>
      </c>
      <c r="BH147" t="inlineStr">
        <is>
          <t/>
        </is>
      </c>
      <c r="BI147" t="inlineStr">
        <is>
          <t>autoridade competente</t>
        </is>
      </c>
      <c r="BJ147" t="inlineStr">
        <is>
          <t>3</t>
        </is>
      </c>
      <c r="BK147" t="inlineStr">
        <is>
          <t/>
        </is>
      </c>
      <c r="BL147" t="inlineStr">
        <is>
          <t>autoritate competentă</t>
        </is>
      </c>
      <c r="BM147" t="inlineStr">
        <is>
          <t>3</t>
        </is>
      </c>
      <c r="BN147" t="inlineStr">
        <is>
          <t/>
        </is>
      </c>
      <c r="BO147" t="inlineStr">
        <is>
          <t>príslušný orgán</t>
        </is>
      </c>
      <c r="BP147" t="inlineStr">
        <is>
          <t>3</t>
        </is>
      </c>
      <c r="BQ147" t="inlineStr">
        <is>
          <t/>
        </is>
      </c>
      <c r="BR147" t="inlineStr">
        <is>
          <t>pristojni organ</t>
        </is>
      </c>
      <c r="BS147" t="inlineStr">
        <is>
          <t>3</t>
        </is>
      </c>
      <c r="BT147" t="inlineStr">
        <is>
          <t/>
        </is>
      </c>
      <c r="BU147" t="inlineStr">
        <is>
          <t/>
        </is>
      </c>
      <c r="BV147" t="inlineStr">
        <is>
          <t/>
        </is>
      </c>
      <c r="BW147" t="inlineStr">
        <is>
          <t/>
        </is>
      </c>
      <c r="BX147" t="inlineStr">
        <is>
          <t>официално признат от националното право публичен орган или структура, които са оправомощени по националното право да упражняват надзор върху институциите като част от действащата надзорна система в съответната държава членка</t>
        </is>
      </c>
      <c r="BY147" t="inlineStr">
        <is>
          <t>veřejný orgán nebo subjekt oficiálně uznaný vnitrostátními právními předpisy, který je podle vnitrostátního práva oprávněn vykonávat dohled nad institucemi jako součást systému dohledu fungujícího v daném členském státě</t>
        </is>
      </c>
      <c r="BZ147" t="inlineStr">
        <is>
          <t>offentlig myndighed eller offentligt organ, som er officielt anerkendt i henhold til national lovgivning, og som i henhold til national lovgivning er bemyndiget til at føre tilsyn med institutter som led i tilsynsordningen i den pågældende medlemsstat</t>
        </is>
      </c>
      <c r="CA147" t="inlineStr">
        <is>
          <t>eine nach einzelstaatlichem Recht offiziell anerkannte öffentliche Behörde oder Einrichtung, die nach diesem Recht zur Beaufsichtigung von Instituten als Teil des in dem betreffenden Mitgliedstaat geltenden Aufsichtssystems befugt ist</t>
        </is>
      </c>
      <c r="CB147" t="inlineStr">
        <is>
          <t>η δημόσια αρχή ή το όργανο που έχουν επίσημα αναγνωριστεί από το εθνικό δίκαιο και έχουν εξουσιοδοτηθεί βάσει του εθνικού δικαίου να εποπτεύουν ιδρύματα ως υπαγόμενα στο σύστημα εποπτείας που εφαρμόζεται στο οικείο κράτος μέλος</t>
        </is>
      </c>
      <c r="CC147" t="inlineStr">
        <is>
          <t>public authority or body officially recognised by national law, which is empowered by national law to supervise institutions as part of the supervisory system in operation in the Member State concerned</t>
        </is>
      </c>
      <c r="CD147" t="inlineStr">
        <is>
          <t>Autoridad pública u organismo oficialmente reconocido en el Derecho nacional, con facultades con arreglo al Derecho nacional para supervisar entidades como parte del sistema de supervisión vigente en el Estado miembro de que se trate.</t>
        </is>
      </c>
      <c r="CE147" t="inlineStr">
        <is>
          <t/>
        </is>
      </c>
      <c r="CF147" t="inlineStr">
        <is>
          <t>viranomainen tai elin, joka virallisesti tunnustetaan kansallisessa lainsäädännössä ja jolle annetaan kansallisessa lainsäädännössä toimivalta valvoa laitoksia kyseisessä jäsenvaltiossa toimivan valvontajärjestelmän osana</t>
        </is>
      </c>
      <c r="CG147" t="inlineStr">
        <is>
          <t/>
        </is>
      </c>
      <c r="CH147" t="inlineStr">
        <is>
          <t>údarás poiblí nó comhlacht atá aitheanta go hoifigiúil ag an dlí náisiúnta, agus a dtugann an dlí náisiúnta an chumhacht dó maoirseacht a dhéanamh ar institiúidí mar chuid den chóras maoirseachta atá i bhfeidhm sa Bhallstát lena mbaineann</t>
        </is>
      </c>
      <c r="CI147" t="inlineStr">
        <is>
          <t/>
        </is>
      </c>
      <c r="CJ147" t="inlineStr">
        <is>
          <t/>
        </is>
      </c>
      <c r="CK147" t="inlineStr">
        <is>
          <t>pubblica autorità o ente ufficialmente riconosciuto dal diritto nazionale che, in quanto soggetti appartenenti al sistema di vigilanza in vigore nello Stato membro interessato, sono abilitati, in virtù del diritto nazionale, all'esercizio della vigilanza sugli enti</t>
        </is>
      </c>
      <c r="CL147" t="inlineStr">
        <is>
          <t>pagal nacionalinę teisę oficialiai pripažinta viešosios valdžios institucija arba įstaiga, kuri yra įgaliota pagal nacionalinę teisę prižiūrėti įstaigas, tokiu būdu priklausydama atitinkamoje valstybėje narėje veikiančiai priežiūros sistemai</t>
        </is>
      </c>
      <c r="CM147" t="inlineStr">
        <is>
          <t>valsts sektora iestāde vai valsts tiesību aktos oficiāli atzīta struktūra, kas saskaņā ar valsts tiesību aktiem ir pilnvarota uzraudzīt iestādes tās uzraudzības sistēmas ietvaros, kura darbojas attiecīgajā dalībvalstī</t>
        </is>
      </c>
      <c r="CN147" t="inlineStr">
        <is>
          <t/>
        </is>
      </c>
      <c r="CO147" t="inlineStr">
        <is>
          <t>bij nationale wetgeving officieel erkende overheidsinstantie of lichaam die/dat bij nationale wetgeving gemachtigd is toezicht op instellingen uit te oefenen als onderdeel van het in de betrokken lidstaat geldende toezichtstelsel, met inbegrip van de Europese Centrale Bank wat betreft specifieke taken die haar bij Verordening (EU) nr. 1024/2013 van de Raad zijn toegewezen</t>
        </is>
      </c>
      <c r="CP147" t="inlineStr">
        <is>
          <t/>
        </is>
      </c>
      <c r="CQ147" t="inlineStr">
        <is>
          <t>Autoridade pública ou organismo oficialmente reconhecido pelo direito nacional habilitado, por força do direito nacional, a supervisionar as instituições no contexto do sistema de supervisão vigente nesse Estado-Membro.</t>
        </is>
      </c>
      <c r="CR147" t="inlineStr">
        <is>
          <t>o autoritate publică sau un organism recunoscut oficial în dreptul intern, care este împuternicit în temeiul dreptului intern să supravegheze instituțiile ca parte a sistemului de supraveghere existent în statul membru respectiv</t>
        </is>
      </c>
      <c r="CS147" t="inlineStr">
        <is>
          <t>orgán verejnej moci úradne uznaný podľa vnútroštátneho práva, ktorý je na základe vnútroštátneho práva oprávnený vykonávať dohľad nad inštitúciami ako súčasť systému dohľadu fungujúceho v dotknutom členskom štáte</t>
        </is>
      </c>
      <c r="CT147" t="inlineStr">
        <is>
          <t>javni organ ali telo, ki je v skladu z nacionalno zakonodajo uradno priznan in pooblaščen za nadzor institucij kot del delujočega sistema nadzora v zadevni državi članici</t>
        </is>
      </c>
      <c r="CU147" t="inlineStr">
        <is>
          <t/>
        </is>
      </c>
    </row>
    <row r="148">
      <c r="A148" s="1" t="str">
        <f>HYPERLINK("https://iate.europa.eu/entry/result/931999/all", "931999")</f>
        <v>931999</v>
      </c>
      <c r="B148" t="inlineStr">
        <is>
          <t>ECONOMICS;FINANCE</t>
        </is>
      </c>
      <c r="C148" t="inlineStr">
        <is>
          <t>ECONOMICS;FINANCE</t>
        </is>
      </c>
      <c r="D148" t="inlineStr">
        <is>
          <t>клас активи</t>
        </is>
      </c>
      <c r="E148" t="inlineStr">
        <is>
          <t>3</t>
        </is>
      </c>
      <c r="F148" t="inlineStr">
        <is>
          <t/>
        </is>
      </c>
      <c r="G148" t="inlineStr">
        <is>
          <t>kategorie aktiv|třída aktiv</t>
        </is>
      </c>
      <c r="H148" t="inlineStr">
        <is>
          <t>3|3</t>
        </is>
      </c>
      <c r="I148" t="inlineStr">
        <is>
          <t>|</t>
        </is>
      </c>
      <c r="J148" t="inlineStr">
        <is>
          <t>aktivklasse</t>
        </is>
      </c>
      <c r="K148" t="inlineStr">
        <is>
          <t>4</t>
        </is>
      </c>
      <c r="L148" t="inlineStr">
        <is>
          <t/>
        </is>
      </c>
      <c r="M148" t="inlineStr">
        <is>
          <t>Anlageklasse</t>
        </is>
      </c>
      <c r="N148" t="inlineStr">
        <is>
          <t>3</t>
        </is>
      </c>
      <c r="O148" t="inlineStr">
        <is>
          <t/>
        </is>
      </c>
      <c r="P148" t="inlineStr">
        <is>
          <t>κατηγορία στοιχείων του ενεργητικού</t>
        </is>
      </c>
      <c r="Q148" t="inlineStr">
        <is>
          <t>3</t>
        </is>
      </c>
      <c r="R148" t="inlineStr">
        <is>
          <t/>
        </is>
      </c>
      <c r="S148" t="inlineStr">
        <is>
          <t>asset class|category of assets</t>
        </is>
      </c>
      <c r="T148" t="inlineStr">
        <is>
          <t>3|3</t>
        </is>
      </c>
      <c r="U148" t="inlineStr">
        <is>
          <t>|</t>
        </is>
      </c>
      <c r="V148" t="inlineStr">
        <is>
          <t>clase de activos</t>
        </is>
      </c>
      <c r="W148" t="inlineStr">
        <is>
          <t>3</t>
        </is>
      </c>
      <c r="X148" t="inlineStr">
        <is>
          <t/>
        </is>
      </c>
      <c r="Y148" t="inlineStr">
        <is>
          <t>varaklass</t>
        </is>
      </c>
      <c r="Z148" t="inlineStr">
        <is>
          <t>3</t>
        </is>
      </c>
      <c r="AA148" t="inlineStr">
        <is>
          <t/>
        </is>
      </c>
      <c r="AB148" t="inlineStr">
        <is>
          <t>omaisuuserien luokka|omaisuuslaji|omaisuusluokka</t>
        </is>
      </c>
      <c r="AC148" t="inlineStr">
        <is>
          <t>3|3|3</t>
        </is>
      </c>
      <c r="AD148" t="inlineStr">
        <is>
          <t>||</t>
        </is>
      </c>
      <c r="AE148" t="inlineStr">
        <is>
          <t>catégorie d'actifs|classe d'actifs</t>
        </is>
      </c>
      <c r="AF148" t="inlineStr">
        <is>
          <t>3|3</t>
        </is>
      </c>
      <c r="AG148" t="inlineStr">
        <is>
          <t>|</t>
        </is>
      </c>
      <c r="AH148" t="inlineStr">
        <is>
          <t>cineál sócmhainní</t>
        </is>
      </c>
      <c r="AI148" t="inlineStr">
        <is>
          <t>3</t>
        </is>
      </c>
      <c r="AJ148" t="inlineStr">
        <is>
          <t/>
        </is>
      </c>
      <c r="AK148" t="inlineStr">
        <is>
          <t>kategorija imovine</t>
        </is>
      </c>
      <c r="AL148" t="inlineStr">
        <is>
          <t>3</t>
        </is>
      </c>
      <c r="AM148" t="inlineStr">
        <is>
          <t/>
        </is>
      </c>
      <c r="AN148" t="inlineStr">
        <is>
          <t>eszközkategória|eszközosztály</t>
        </is>
      </c>
      <c r="AO148" t="inlineStr">
        <is>
          <t>4|4</t>
        </is>
      </c>
      <c r="AP148" t="inlineStr">
        <is>
          <t>|</t>
        </is>
      </c>
      <c r="AQ148" t="inlineStr">
        <is>
          <t>classe di attività</t>
        </is>
      </c>
      <c r="AR148" t="inlineStr">
        <is>
          <t>3</t>
        </is>
      </c>
      <c r="AS148" t="inlineStr">
        <is>
          <t/>
        </is>
      </c>
      <c r="AT148" t="inlineStr">
        <is>
          <t>turto klasė</t>
        </is>
      </c>
      <c r="AU148" t="inlineStr">
        <is>
          <t>3</t>
        </is>
      </c>
      <c r="AV148" t="inlineStr">
        <is>
          <t/>
        </is>
      </c>
      <c r="AW148" t="inlineStr">
        <is>
          <t>aktīvu grupa|aktīvu klase</t>
        </is>
      </c>
      <c r="AX148" t="inlineStr">
        <is>
          <t>2|3</t>
        </is>
      </c>
      <c r="AY148" t="inlineStr">
        <is>
          <t>|</t>
        </is>
      </c>
      <c r="AZ148" t="inlineStr">
        <is>
          <t>klassi tal-assi</t>
        </is>
      </c>
      <c r="BA148" t="inlineStr">
        <is>
          <t>2</t>
        </is>
      </c>
      <c r="BB148" t="inlineStr">
        <is>
          <t/>
        </is>
      </c>
      <c r="BC148" t="inlineStr">
        <is>
          <t>activaklasse</t>
        </is>
      </c>
      <c r="BD148" t="inlineStr">
        <is>
          <t>3</t>
        </is>
      </c>
      <c r="BE148" t="inlineStr">
        <is>
          <t/>
        </is>
      </c>
      <c r="BF148" t="inlineStr">
        <is>
          <t>klasa aktywów</t>
        </is>
      </c>
      <c r="BG148" t="inlineStr">
        <is>
          <t>3</t>
        </is>
      </c>
      <c r="BH148" t="inlineStr">
        <is>
          <t/>
        </is>
      </c>
      <c r="BI148" t="inlineStr">
        <is>
          <t>categoria de ativos</t>
        </is>
      </c>
      <c r="BJ148" t="inlineStr">
        <is>
          <t>3</t>
        </is>
      </c>
      <c r="BK148" t="inlineStr">
        <is>
          <t/>
        </is>
      </c>
      <c r="BL148" t="inlineStr">
        <is>
          <t>clasă de active</t>
        </is>
      </c>
      <c r="BM148" t="inlineStr">
        <is>
          <t>3</t>
        </is>
      </c>
      <c r="BN148" t="inlineStr">
        <is>
          <t/>
        </is>
      </c>
      <c r="BO148" t="inlineStr">
        <is>
          <t>trieda aktív|kategória aktív</t>
        </is>
      </c>
      <c r="BP148" t="inlineStr">
        <is>
          <t>3|3</t>
        </is>
      </c>
      <c r="BQ148" t="inlineStr">
        <is>
          <t>|</t>
        </is>
      </c>
      <c r="BR148" t="inlineStr">
        <is>
          <t>razred finančnih instrumentov|skupina sredstev|naložbeni razred</t>
        </is>
      </c>
      <c r="BS148" t="inlineStr">
        <is>
          <t>3|3|2</t>
        </is>
      </c>
      <c r="BT148" t="inlineStr">
        <is>
          <t>||</t>
        </is>
      </c>
      <c r="BU148" t="inlineStr">
        <is>
          <t>tillgångsklass</t>
        </is>
      </c>
      <c r="BV148" t="inlineStr">
        <is>
          <t>3</t>
        </is>
      </c>
      <c r="BW148" t="inlineStr">
        <is>
          <t/>
        </is>
      </c>
      <c r="BX148" t="inlineStr">
        <is>
          <t>група ценни книжа със сходни финансови характеристики</t>
        </is>
      </c>
      <c r="BY148" t="inlineStr">
        <is>
          <t/>
        </is>
      </c>
      <c r="BZ148" t="inlineStr">
        <is>
          <t>Aktivklasser er de forskellige kategorier af aktiver, f.eks. aktier, obligationer, ejendomme, produktionsapparat.</t>
        </is>
      </c>
      <c r="CA148" t="inlineStr">
        <is>
          <t>Gruppe von Vermögenswerten (Aktiva), die innerhalb desselben Vergleichszeitraumes eine etwa gleiche Verteilung von Gewinnen und Verlusten aufweist</t>
        </is>
      </c>
      <c r="CB148" t="inlineStr">
        <is>
          <t/>
        </is>
      </c>
      <c r="CC148" t="inlineStr">
        <is>
          <t>group of securities with similar financial characteristics</t>
        </is>
      </c>
      <c r="CD148" t="inlineStr">
        <is>
          <t>Categoría genérica de activos o productos de inversión con características financieras similares. Las principales son las acciones, las obligaciones, los bienes inmuebles y el efectivo u otros medios líquidos.</t>
        </is>
      </c>
      <c r="CE148" t="inlineStr">
        <is>
          <t/>
        </is>
      </c>
      <c r="CF148" t="inlineStr">
        <is>
          <t>"tietyin perustein valittavien omaisuuden muotojen muodostama ryhmä"</t>
        </is>
      </c>
      <c r="CG148" t="inlineStr">
        <is>
          <t>actions, obligations, matières premières, investissements socialement responsables</t>
        </is>
      </c>
      <c r="CH148" t="inlineStr">
        <is>
          <t/>
        </is>
      </c>
      <c r="CI148" t="inlineStr">
        <is>
          <t/>
        </is>
      </c>
      <c r="CJ148" t="inlineStr">
        <is>
          <t>Hasonló jellemzőkkel rendelkező befektetési eszközök csoportja. Az eszközallokáció lényege az, hogy a megtakarításokat több befektetési eszközosztály között osztják meg, melyek legfőbb fajtái a pénzpiaci, kötvény-, ingatlan-, részvény típusú eszközök, illetve az ún. készpénz típusú megtakarítási formák. Az egyes eszközosztályok más-más befektetési kockázatot és hozamlehetőséget hordoznak magukban.</t>
        </is>
      </c>
      <c r="CK148" t="inlineStr">
        <is>
          <t>Categorie di investimento rappresentate da titoli, obbligazioni, beni reali e liquidità che offrono diversi livelli di rischio e rendimento.</t>
        </is>
      </c>
      <c r="CL148" t="inlineStr">
        <is>
          <t>panašiomis finansinėmis charakteristikomis pasižyminčių vertybinių popierių grupė</t>
        </is>
      </c>
      <c r="CM148" t="inlineStr">
        <is>
          <t/>
        </is>
      </c>
      <c r="CN148" t="inlineStr">
        <is>
          <t>grupp ta' titoli li għandhom karatteristiċi simili u jaġixxu b'mod simili fis-suq. Il-grupp ta' titoli f'klassi tal-assi huwa wkoll irregolat bl-istess regoli u regolamenti</t>
        </is>
      </c>
      <c r="CO148" t="inlineStr">
        <is>
          <t/>
        </is>
      </c>
      <c r="CP148" t="inlineStr">
        <is>
          <t>zbiór papierów wartościowych, które wykazują podobne właściwości, podobnie zachowują się na rynku i podlegają tym samym przepisom i regulacjom; trzy główne klasy aktywów to: akcje, papiery wartościowe o stałym oprocentowaniu (obligacje) i ekwiwalenty środków pieniężnych (instrumenty rynku pieniężnego)</t>
        </is>
      </c>
      <c r="CQ148" t="inlineStr">
        <is>
          <t>Grupo de ativos com caraterísticas financeiras semelhantes, como sejam as obrigações, as ações, os instrumentos derivados, os instrumentos do mercado monetário ou as matérias-primas.</t>
        </is>
      </c>
      <c r="CR148" t="inlineStr">
        <is>
          <t>o grupare de active de natură și utilizare similare în activitățile entității</t>
        </is>
      </c>
      <c r="CS148" t="inlineStr">
        <is>
          <t>Rozličné skupiny finančných a nefinančných aktív, ako sú napríklad akcie, dlhopisy, nehnuteľnosti, hotovosť, ktoré majú podobné finančné a ekonomické vlastnosti</t>
        </is>
      </c>
      <c r="CT148" t="inlineStr">
        <is>
          <t/>
        </is>
      </c>
      <c r="CU148" t="inlineStr">
        <is>
          <t/>
        </is>
      </c>
    </row>
    <row r="149">
      <c r="A149" s="1" t="str">
        <f>HYPERLINK("https://iate.europa.eu/entry/result/3533957/all", "3533957")</f>
        <v>3533957</v>
      </c>
      <c r="B149" t="inlineStr">
        <is>
          <t>EUROPEAN UNION;FINANCE</t>
        </is>
      </c>
      <c r="C149" t="inlineStr">
        <is>
          <t>EUROPEAN UNION|European Union law;FINANCE|free movement of capital|financial market</t>
        </is>
      </c>
      <c r="D149" t="inlineStr">
        <is>
          <t>Регламент за европейската пазарна инфраструктура|РЕПИ</t>
        </is>
      </c>
      <c r="E149" t="inlineStr">
        <is>
          <t>3|3</t>
        </is>
      </c>
      <c r="F149" t="inlineStr">
        <is>
          <t>|</t>
        </is>
      </c>
      <c r="G149" t="inlineStr">
        <is>
          <t>nařízení Evropského parlamentu a Rady (EU) č. 648/2012 ze dne 4. července 2012 o OTC derivátech, ústředních protistranách a registrech obchodních údajů|EMIR|nařízení o infrastruktuře evropských trhů</t>
        </is>
      </c>
      <c r="H149" t="inlineStr">
        <is>
          <t>3|3|3</t>
        </is>
      </c>
      <c r="I149" t="inlineStr">
        <is>
          <t>||</t>
        </is>
      </c>
      <c r="J149" t="inlineStr">
        <is>
          <t>Europa-Parlamentets og Rådets forordning (EU) nr. 648/2012 af 4. juli 2012 om OTC-derivater, centrale modparter og transaktionsregistre|forordningen om europæisk markedsinfrastruktur</t>
        </is>
      </c>
      <c r="K149" t="inlineStr">
        <is>
          <t>4|3</t>
        </is>
      </c>
      <c r="L149" t="inlineStr">
        <is>
          <t>|</t>
        </is>
      </c>
      <c r="M149" t="inlineStr">
        <is>
          <t>Verordnung über europäische Marktinfrastrukturen|EMIR</t>
        </is>
      </c>
      <c r="N149" t="inlineStr">
        <is>
          <t>2|2</t>
        </is>
      </c>
      <c r="O149" t="inlineStr">
        <is>
          <t>|</t>
        </is>
      </c>
      <c r="P149" t="inlineStr">
        <is>
          <t>κανονισμός EMIR|κανονισμός για τις υποδομές των ευρωπαϊκών αγορών</t>
        </is>
      </c>
      <c r="Q149" t="inlineStr">
        <is>
          <t>3|3</t>
        </is>
      </c>
      <c r="R149" t="inlineStr">
        <is>
          <t>|</t>
        </is>
      </c>
      <c r="S149" t="inlineStr">
        <is>
          <t>European Markets Infrastructure Regulation|EMIR|Regulation (EU) No 648/2012 of the European Parliament and of the Council of 4 July 2012 on OTC derivatives, central counterparties and trade repositories|European Market Infrastructure Regulation</t>
        </is>
      </c>
      <c r="T149" t="inlineStr">
        <is>
          <t>1|4|4|4</t>
        </is>
      </c>
      <c r="U149" t="inlineStr">
        <is>
          <t>|||</t>
        </is>
      </c>
      <c r="V149" t="inlineStr">
        <is>
          <t>Reglamento relativo a los derivados extrabursátiles, las entidades de contrapartida central y los registros de operaciones|Reglamento EMIR</t>
        </is>
      </c>
      <c r="W149" t="inlineStr">
        <is>
          <t>3|2</t>
        </is>
      </c>
      <c r="X149" t="inlineStr">
        <is>
          <t>|</t>
        </is>
      </c>
      <c r="Y149" t="inlineStr">
        <is>
          <t>Euroopa Parlamendi ja nõukogu määrus (EL) nr 648/2012, 4. juuli 2012, börsiväliste tuletisinstrumentide, kesksete vastaspoolte ja kauplemisteabehoidlate kohta|Euroopa turu infrastruktuuri määrus</t>
        </is>
      </c>
      <c r="Z149" t="inlineStr">
        <is>
          <t>3|3</t>
        </is>
      </c>
      <c r="AA149" t="inlineStr">
        <is>
          <t>|</t>
        </is>
      </c>
      <c r="AB149" t="inlineStr">
        <is>
          <t>Euroopan markkinarakenneasetus|EMIR</t>
        </is>
      </c>
      <c r="AC149" t="inlineStr">
        <is>
          <t>3|3</t>
        </is>
      </c>
      <c r="AD149" t="inlineStr">
        <is>
          <t>|</t>
        </is>
      </c>
      <c r="AE149" t="inlineStr">
        <is>
          <t>Règlement (UE) n&lt;sup&gt;o&lt;/sup&gt; 648/2012 du Parlement européen et du Conseil du 4 juillet 2012 sur les produits dérivés de gré à gré, les contreparties centrales et les référentiels centraux|EMIR|règlement sur l'infrastructure du marché européen</t>
        </is>
      </c>
      <c r="AF149" t="inlineStr">
        <is>
          <t>4|4|4</t>
        </is>
      </c>
      <c r="AG149" t="inlineStr">
        <is>
          <t>||</t>
        </is>
      </c>
      <c r="AH149" t="inlineStr">
        <is>
          <t>EMIR|Rialachán (AE) Uimh. 648/2012 ó Pharlaimint na hEorpa agus ón gComhairle an 4 Iuil 2012 maidir le díorthaigh thar an gcuntar, contrapháirtithe lárnacha agus stórtha trádála|an Rialachán maidir le Bonneagar Margaidh Eorpach</t>
        </is>
      </c>
      <c r="AI149" t="inlineStr">
        <is>
          <t>3|3|3</t>
        </is>
      </c>
      <c r="AJ149" t="inlineStr">
        <is>
          <t>||</t>
        </is>
      </c>
      <c r="AK149" t="inlineStr">
        <is>
          <t/>
        </is>
      </c>
      <c r="AL149" t="inlineStr">
        <is>
          <t/>
        </is>
      </c>
      <c r="AM149" t="inlineStr">
        <is>
          <t/>
        </is>
      </c>
      <c r="AN149" t="inlineStr">
        <is>
          <t>európai piaci infrastruktúra-rendelet|EMIR|EMIR rendelet</t>
        </is>
      </c>
      <c r="AO149" t="inlineStr">
        <is>
          <t>2|3|3</t>
        </is>
      </c>
      <c r="AP149" t="inlineStr">
        <is>
          <t>|admitted|admitted</t>
        </is>
      </c>
      <c r="AQ149" t="inlineStr">
        <is>
          <t>regolamento sulle infrastrutture del mercato europeo|EMIR|regolamento sugli strumenti derivati OTC, le controparti centrali e i repertori di dati sulle negoziazioni</t>
        </is>
      </c>
      <c r="AR149" t="inlineStr">
        <is>
          <t>3|3|4</t>
        </is>
      </c>
      <c r="AS149" t="inlineStr">
        <is>
          <t>||</t>
        </is>
      </c>
      <c r="AT149" t="inlineStr">
        <is>
          <t>ERIR|Europos rinkos infrastruktūros reglamentas</t>
        </is>
      </c>
      <c r="AU149" t="inlineStr">
        <is>
          <t>2|3</t>
        </is>
      </c>
      <c r="AV149" t="inlineStr">
        <is>
          <t>|</t>
        </is>
      </c>
      <c r="AW149" t="inlineStr">
        <is>
          <t>Eiropas Parlamenta un Padomes Regula Nr. 648/2012 par ārpusbiržas atvasinātajiem instrumentiem, centrālajiem darījumu partneriem un darījumu reģistriem|Regula par Eiropas tirgus infrastruktūru|ETIR</t>
        </is>
      </c>
      <c r="AX149" t="inlineStr">
        <is>
          <t>4|3|3</t>
        </is>
      </c>
      <c r="AY149" t="inlineStr">
        <is>
          <t>||</t>
        </is>
      </c>
      <c r="AZ149" t="inlineStr">
        <is>
          <t>Regolament dwar l-Infrastruttura tas-Suq Ewropew|EMIR</t>
        </is>
      </c>
      <c r="BA149" t="inlineStr">
        <is>
          <t>3|3</t>
        </is>
      </c>
      <c r="BB149" t="inlineStr">
        <is>
          <t>|</t>
        </is>
      </c>
      <c r="BC149" t="inlineStr">
        <is>
          <t>EMIR|verordening Europese marktinfrastructuur</t>
        </is>
      </c>
      <c r="BD149" t="inlineStr">
        <is>
          <t>3|3</t>
        </is>
      </c>
      <c r="BE149" t="inlineStr">
        <is>
          <t>|</t>
        </is>
      </c>
      <c r="BF149" t="inlineStr">
        <is>
          <t>EMIR|rozporządzenie Parlamentu Europejskiego i Rady (UE) nr 648/2012 z dnia 4 lipca 2012 r. w sprawie instrumentów pochodnych będących przedmiotem obrotu poza rynkiem regulowanym, kontrahentów centralnych i repozytoriów transakcji|rozporządzenie w sprawie infrastruktury rynku europejskiego</t>
        </is>
      </c>
      <c r="BG149" t="inlineStr">
        <is>
          <t>2|3|2</t>
        </is>
      </c>
      <c r="BH149" t="inlineStr">
        <is>
          <t>||</t>
        </is>
      </c>
      <c r="BI149" t="inlineStr">
        <is>
          <t>EMIR|Regulamento relativo à Infraestrutura do Mercado Europeu|regulamento relativo aos derivados do mercado de balcão, às contrapartes centrais e aos repositórios de transações</t>
        </is>
      </c>
      <c r="BJ149" t="inlineStr">
        <is>
          <t>3|3|3</t>
        </is>
      </c>
      <c r="BK149" t="inlineStr">
        <is>
          <t>||</t>
        </is>
      </c>
      <c r="BL149" t="inlineStr">
        <is>
          <t>Regulamentul privind infrastructura pieței europene|Regulamentul (UE) nr. 648/2012 privind instrumentele financiare derivate extrabursiere, contrapărțile centrale și registrele centrale de tranzacții|EMIR</t>
        </is>
      </c>
      <c r="BM149" t="inlineStr">
        <is>
          <t>3|3|3</t>
        </is>
      </c>
      <c r="BN149" t="inlineStr">
        <is>
          <t>||</t>
        </is>
      </c>
      <c r="BO149" t="inlineStr">
        <is>
          <t>EMIR|nariadenie o infraštruktúre európskych trhov</t>
        </is>
      </c>
      <c r="BP149" t="inlineStr">
        <is>
          <t>3|3</t>
        </is>
      </c>
      <c r="BQ149" t="inlineStr">
        <is>
          <t>|</t>
        </is>
      </c>
      <c r="BR149" t="inlineStr">
        <is>
          <t>Uredba (EU) Evropskega parlamenta in Sveta št. 648/2012 z dne 4. julija 2012 o izvedenih finančnih instrumentih OTC, centralnih nasprotnih strankah in repozitorijih sklenjenih poslov|EMIR|Uredba o infrastrukturi evropskega trga</t>
        </is>
      </c>
      <c r="BS149" t="inlineStr">
        <is>
          <t>3|3|3</t>
        </is>
      </c>
      <c r="BT149" t="inlineStr">
        <is>
          <t>||</t>
        </is>
      </c>
      <c r="BU149" t="inlineStr">
        <is>
          <t>Europaparlamentets och rådets förordning (EU) nr 648/2012 av den 4 juli 2012 om OTC-derivat, centrala motparter och transaktionsregister|förordningen om Europas marknadsinfrastrukturer|Emir</t>
        </is>
      </c>
      <c r="BV149" t="inlineStr">
        <is>
          <t>3|2|3</t>
        </is>
      </c>
      <c r="BW149" t="inlineStr">
        <is>
          <t>||</t>
        </is>
      </c>
      <c r="BX149" t="inlineStr">
        <is>
          <t/>
        </is>
      </c>
      <c r="BY149" t="inlineStr">
        <is>
          <t>nařízení Evropského parlamentu a Rady č. 648/2012, které stanoví požadavky na clearing a dvoustranné řízení rizik pro mimoburzovní (OTC) derivátové smlouvy, požadavky na oznamování derivátových smluv a jednotné požadavky na výkon činností ústředních protistran a registrů obchodních údajů</t>
        </is>
      </c>
      <c r="BZ149" t="inlineStr">
        <is>
          <t/>
        </is>
      </c>
      <c r="CA149" t="inlineStr">
        <is>
          <t>KOM-Verordnungsvorschlag, der darauf abzielt, den Markt der OTC-Derivate &lt;a href="/entry/result/1125268/all" id="ENTRY_TO_ENTRY_CONVERTER" target="_blank"&gt;IATE:1125268&lt;/a&gt; sicherer und transparenter zu gestalten, um negative Auswirkungen von Großinsolvenzen (z.B. Lehman Brothers) beherrschbar zu machen und damit das Systemrisiko zu senken</t>
        </is>
      </c>
      <c r="CB149" t="inlineStr">
        <is>
          <t/>
        </is>
      </c>
      <c r="CC149" t="inlineStr">
        <is>
          <t>Regulation (EU) No 648/2012 of the European Parliament and of the Council of 4 July 2012 on OTC derivatives, central counterparties and trade repositories (aimed at bringing more safety and more transparency to the 
&lt;i&gt;&lt;a href="https://iate.europa.eu/entry/result/1125268/en" target="_blank"&gt;over-the-counter (OTC) derivatives&lt;/a&gt;&lt;/i&gt; market)</t>
        </is>
      </c>
      <c r="CD149" t="inlineStr">
        <is>
          <t>Reglamento que establece requisitos en materia de compensación y de gestión bilateral del riesgo para los contratos de derivados extrabursátiles, requisitos de información para los contratos de derivados y requisitos uniformes para el desempeño de las actividades de las entidades de contrapartida central ("ECC") y los registros de operaciones.</t>
        </is>
      </c>
      <c r="CE149" t="inlineStr">
        <is>
          <t/>
        </is>
      </c>
      <c r="CF149" t="inlineStr">
        <is>
          <t>asetus (EU) N:o 648/2012 (OTC-johdannaiset, keskusvastapuolet ja kauppatietorekisterit), &lt;a href="http://eur-lex.europa.eu/legal-content/fi/TXT/?uri=CELEX:32012R0648" target="_blank"&gt;CELEX:32012R0648/fi&lt;/a&gt;</t>
        </is>
      </c>
      <c r="CG149" t="inlineStr">
        <is>
          <t>règlement de la Commission européenne visant à améliorer la sécurité et la transparence du marché des produits dérivés de gré à gré (OTC)</t>
        </is>
      </c>
      <c r="CH149" t="inlineStr">
        <is>
          <t/>
        </is>
      </c>
      <c r="CI149" t="inlineStr">
        <is>
          <t/>
        </is>
      </c>
      <c r="CJ149" t="inlineStr">
        <is>
          <t/>
        </is>
      </c>
      <c r="CK149" t="inlineStr">
        <is>
          <t/>
        </is>
      </c>
      <c r="CL149" t="inlineStr">
        <is>
          <t/>
        </is>
      </c>
      <c r="CM149" t="inlineStr">
        <is>
          <t/>
        </is>
      </c>
      <c r="CN149" t="inlineStr">
        <is>
          <t>abbozz ta' regolament propost mill-Kummissjoni Ewropea li għandu l-għan li jġib aktar sikurezza u trasparenza fis-swieq tad-derivati barra l-Borża (OTC, over-the-counter)</t>
        </is>
      </c>
      <c r="CO149" t="inlineStr">
        <is>
          <t>verordening met regels met betrekking tot over-the-counter-derivatencontracten (OTC's), centrale tegenpartijen (CTP's) en transactieregisters, in overeenstemming met de &lt;a href="http://www.oecd.org/g20/meetings/pittsburgh/" target="_blank"&gt;G20-verbintenissen&lt;/a&gt; die in september 2009 in Pittsburgh zijn overeengekomen</t>
        </is>
      </c>
      <c r="CP149" t="inlineStr">
        <is>
          <t/>
        </is>
      </c>
      <c r="CQ149" t="inlineStr">
        <is>
          <t>Regulamento (UE) n.° 648/2012 de 04.07.2012 que define requisitos em matéria de compensação e gestão de risco bilateral para os contratos de derivados do mercado de balcão (contratos de derivados OTC [&lt;a href="/entry/result/1125268/all" id="ENTRY_TO_ENTRY_CONVERTER" target="_blank"&gt;IATE:1125268&lt;/a&gt; ]), requisitos de comunicação de informação relativa aos contratos de derivados e requisitos uniformes para o exercício das atividades das contrapartes centrais (CCPs) e repositórios de transações.
&lt;br&gt;Este regulamento reforça a estabilidade, transparência e eficiência dos mercados de derivados e permite à União Europeia implementar os compromissos em matéria de derivados OTC que assumiu no G20 de Pittsburgh de setembro de 2009.</t>
        </is>
      </c>
      <c r="CR149" t="inlineStr">
        <is>
          <t>regulament care vizează creșterea siguranței și transparenței pieței instrumentelor financiare derivate extrabursiere</t>
        </is>
      </c>
      <c r="CS149" t="inlineStr">
        <is>
          <t>nariadenie Európskeho parlamentu a Rady (EÚ) č. 648/2012 zo 4. júla 2012 o mimoburzových derivátoch, centrálnych protistranách a archívoch obchodných údajov</t>
        </is>
      </c>
      <c r="CT149" t="inlineStr">
        <is>
          <t/>
        </is>
      </c>
      <c r="CU149" t="inlineStr">
        <is>
          <t>förordning som syftar till att skapa ökad säkerhet för och öka insynen i marknaden för OTC-derivat [ &lt;a href="/entry/result/1125268/all" id="ENTRY_TO_ENTRY_CONVERTER" target="_blank"&gt;IATE:1125268&lt;/a&gt; ]</t>
        </is>
      </c>
    </row>
    <row r="150">
      <c r="A150" s="1" t="str">
        <f>HYPERLINK("https://iate.europa.eu/entry/result/797631/all", "797631")</f>
        <v>797631</v>
      </c>
      <c r="B150" t="inlineStr">
        <is>
          <t>FINANCE</t>
        </is>
      </c>
      <c r="C150" t="inlineStr">
        <is>
          <t>FINANCE</t>
        </is>
      </c>
      <c r="D150" t="inlineStr">
        <is>
          <t>допълнителна услуга</t>
        </is>
      </c>
      <c r="E150" t="inlineStr">
        <is>
          <t>3</t>
        </is>
      </c>
      <c r="F150" t="inlineStr">
        <is>
          <t/>
        </is>
      </c>
      <c r="G150" t="inlineStr">
        <is>
          <t>doplňková služba</t>
        </is>
      </c>
      <c r="H150" t="inlineStr">
        <is>
          <t>3</t>
        </is>
      </c>
      <c r="I150" t="inlineStr">
        <is>
          <t/>
        </is>
      </c>
      <c r="J150" t="inlineStr">
        <is>
          <t>accessorisk tjenesteydelse</t>
        </is>
      </c>
      <c r="K150" t="inlineStr">
        <is>
          <t>4</t>
        </is>
      </c>
      <c r="L150" t="inlineStr">
        <is>
          <t/>
        </is>
      </c>
      <c r="M150" t="inlineStr">
        <is>
          <t>Nebendienstleistung</t>
        </is>
      </c>
      <c r="N150" t="inlineStr">
        <is>
          <t>3</t>
        </is>
      </c>
      <c r="O150" t="inlineStr">
        <is>
          <t/>
        </is>
      </c>
      <c r="P150" t="inlineStr">
        <is>
          <t>παρεπόμενη υπηρεσία|δευτερεύουσα υπηρεσία</t>
        </is>
      </c>
      <c r="Q150" t="inlineStr">
        <is>
          <t>4|3</t>
        </is>
      </c>
      <c r="R150" t="inlineStr">
        <is>
          <t>|</t>
        </is>
      </c>
      <c r="S150" t="inlineStr">
        <is>
          <t>ancillary service</t>
        </is>
      </c>
      <c r="T150" t="inlineStr">
        <is>
          <t>3</t>
        </is>
      </c>
      <c r="U150" t="inlineStr">
        <is>
          <t/>
        </is>
      </c>
      <c r="V150" t="inlineStr">
        <is>
          <t>servicio auxiliar</t>
        </is>
      </c>
      <c r="W150" t="inlineStr">
        <is>
          <t>3</t>
        </is>
      </c>
      <c r="X150" t="inlineStr">
        <is>
          <t/>
        </is>
      </c>
      <c r="Y150" t="inlineStr">
        <is>
          <t>kõrvalteenus</t>
        </is>
      </c>
      <c r="Z150" t="inlineStr">
        <is>
          <t>3</t>
        </is>
      </c>
      <c r="AA150" t="inlineStr">
        <is>
          <t/>
        </is>
      </c>
      <c r="AB150" t="inlineStr">
        <is>
          <t>liitännäispalvelu|oheispalvelu</t>
        </is>
      </c>
      <c r="AC150" t="inlineStr">
        <is>
          <t>3|3</t>
        </is>
      </c>
      <c r="AD150" t="inlineStr">
        <is>
          <t>|</t>
        </is>
      </c>
      <c r="AE150" t="inlineStr">
        <is>
          <t>service accessoire</t>
        </is>
      </c>
      <c r="AF150" t="inlineStr">
        <is>
          <t>3</t>
        </is>
      </c>
      <c r="AG150" t="inlineStr">
        <is>
          <t/>
        </is>
      </c>
      <c r="AH150" t="inlineStr">
        <is>
          <t>seirbhís choimhdeach</t>
        </is>
      </c>
      <c r="AI150" t="inlineStr">
        <is>
          <t>3</t>
        </is>
      </c>
      <c r="AJ150" t="inlineStr">
        <is>
          <t/>
        </is>
      </c>
      <c r="AK150" t="inlineStr">
        <is>
          <t>pomoćna usluga</t>
        </is>
      </c>
      <c r="AL150" t="inlineStr">
        <is>
          <t>3</t>
        </is>
      </c>
      <c r="AM150" t="inlineStr">
        <is>
          <t/>
        </is>
      </c>
      <c r="AN150" t="inlineStr">
        <is>
          <t>kiegészítő szolgáltatás</t>
        </is>
      </c>
      <c r="AO150" t="inlineStr">
        <is>
          <t>4</t>
        </is>
      </c>
      <c r="AP150" t="inlineStr">
        <is>
          <t/>
        </is>
      </c>
      <c r="AQ150" t="inlineStr">
        <is>
          <t>servizio ausiliario</t>
        </is>
      </c>
      <c r="AR150" t="inlineStr">
        <is>
          <t>3</t>
        </is>
      </c>
      <c r="AS150" t="inlineStr">
        <is>
          <t/>
        </is>
      </c>
      <c r="AT150" t="inlineStr">
        <is>
          <t>papildoma paslauga|pagalbinė paslauga</t>
        </is>
      </c>
      <c r="AU150" t="inlineStr">
        <is>
          <t>3|3</t>
        </is>
      </c>
      <c r="AV150" t="inlineStr">
        <is>
          <t>preferred|</t>
        </is>
      </c>
      <c r="AW150" t="inlineStr">
        <is>
          <t>papildu pakalpojumi</t>
        </is>
      </c>
      <c r="AX150" t="inlineStr">
        <is>
          <t>3</t>
        </is>
      </c>
      <c r="AY150" t="inlineStr">
        <is>
          <t/>
        </is>
      </c>
      <c r="AZ150" t="inlineStr">
        <is>
          <t>servizz awżiljarju|servizz anċillari</t>
        </is>
      </c>
      <c r="BA150" t="inlineStr">
        <is>
          <t>3|3</t>
        </is>
      </c>
      <c r="BB150" t="inlineStr">
        <is>
          <t>|</t>
        </is>
      </c>
      <c r="BC150" t="inlineStr">
        <is>
          <t>nevendienst</t>
        </is>
      </c>
      <c r="BD150" t="inlineStr">
        <is>
          <t>3</t>
        </is>
      </c>
      <c r="BE150" t="inlineStr">
        <is>
          <t/>
        </is>
      </c>
      <c r="BF150" t="inlineStr">
        <is>
          <t>usługa dodatkowa|usługa pomocnicza</t>
        </is>
      </c>
      <c r="BG150" t="inlineStr">
        <is>
          <t>2|3</t>
        </is>
      </c>
      <c r="BH150" t="inlineStr">
        <is>
          <t>|</t>
        </is>
      </c>
      <c r="BI150" t="inlineStr">
        <is>
          <t>serviço complementar</t>
        </is>
      </c>
      <c r="BJ150" t="inlineStr">
        <is>
          <t>3</t>
        </is>
      </c>
      <c r="BK150" t="inlineStr">
        <is>
          <t/>
        </is>
      </c>
      <c r="BL150" t="inlineStr">
        <is>
          <t>serviciu accesoriu|serviciu auxiliar</t>
        </is>
      </c>
      <c r="BM150" t="inlineStr">
        <is>
          <t>3|3</t>
        </is>
      </c>
      <c r="BN150" t="inlineStr">
        <is>
          <t>|</t>
        </is>
      </c>
      <c r="BO150" t="inlineStr">
        <is>
          <t>doplnková služba</t>
        </is>
      </c>
      <c r="BP150" t="inlineStr">
        <is>
          <t>3</t>
        </is>
      </c>
      <c r="BQ150" t="inlineStr">
        <is>
          <t/>
        </is>
      </c>
      <c r="BR150" t="inlineStr">
        <is>
          <t>pomožna storitev</t>
        </is>
      </c>
      <c r="BS150" t="inlineStr">
        <is>
          <t>3</t>
        </is>
      </c>
      <c r="BT150" t="inlineStr">
        <is>
          <t/>
        </is>
      </c>
      <c r="BU150" t="inlineStr">
        <is>
          <t>sidotjänst|bitjänst|anknuten tjänst|stödtjänst</t>
        </is>
      </c>
      <c r="BV150" t="inlineStr">
        <is>
          <t>3|3|3|3</t>
        </is>
      </c>
      <c r="BW150" t="inlineStr">
        <is>
          <t>|||</t>
        </is>
      </c>
      <c r="BX150" t="inlineStr">
        <is>
          <t/>
        </is>
      </c>
      <c r="BY150" t="inlineStr">
        <is>
          <t/>
        </is>
      </c>
      <c r="BZ150" t="inlineStr">
        <is>
          <t>Tjenesteydelse, der ydes i tilknytning til eller ud over f.eks. salg, udlejning eller anden form for overdragelse af materielle eller immaterielle aktiver.</t>
        </is>
      </c>
      <c r="CA150" t="inlineStr">
        <is>
          <t>von einem Unternehmen zusätzlich erbrachte Dienstleistung neben den Dienstleistungen, die Hauptgegenstand der Geschäftstätigkeit sind</t>
        </is>
      </c>
      <c r="CB150" t="inlineStr">
        <is>
          <t>Δευτερεύων βοηθητικός, συμπληρωματικός. Προϋποθέτει την ύπαρξη κύριας ή σημαντικότερης σύμβασης κλπ.</t>
        </is>
      </c>
      <c r="CC150" t="inlineStr">
        <is>
          <t>service offered by a firm in addition to the service or services which it provides as its main business</t>
        </is>
      </c>
      <c r="CD150" t="inlineStr">
        <is>
          <t>Servicio prestado por una agencia de calificación crediticia &lt;a href="/entry/result/856324/all" id="ENTRY_TO_ENTRY_CONVERTER" target="_blank"&gt;IATE:856324&lt;/a&gt; que no forma parte de sus actividades de calificación crediticia &lt;a href="/entry/result/818449/all" id="ENTRY_TO_ENTRY_CONVERTER" target="_blank"&gt;IATE:818449&lt;/a&gt; . Estos servicios pueden incluir previsiones de mercado, estimaciones de la evolución económica, análisis de precios y otros análisis de datos generales, así como servicios de distribución conexos.</t>
        </is>
      </c>
      <c r="CE150" t="inlineStr">
        <is>
          <t/>
        </is>
      </c>
      <c r="CF150" t="inlineStr">
        <is>
          <t>Esim. rahoitusvälineiden säilyttäminen ja hoito asiakkaiden lukuun, luoton- tai lainananto sijoittajalle, yrityksille annettava neuvonta, valuuttapalvelut, sijoitustutkimus tai rahoitusanalyysi, merkintäsitoumuksia koskevat palvelut jne.</t>
        </is>
      </c>
      <c r="CG150" t="inlineStr">
        <is>
          <t/>
        </is>
      </c>
      <c r="CH150" t="inlineStr">
        <is>
          <t/>
        </is>
      </c>
      <c r="CI150" t="inlineStr">
        <is>
          <t/>
        </is>
      </c>
      <c r="CJ150" t="inlineStr">
        <is>
          <t>A hitelminősítő intézet által nyújtott, a hitelminősítések kiadásától eltérő szolgáltatások, amelyek nem részei a hitelminősítői tevékenységnek; azok piaci előrejelzéseket, gazdasági trendek becsléseit, árképzési elemzéseket és egyéb adatelemzéseket, valamint terjesztési szolgáltatásokat tartalmaznak.</t>
        </is>
      </c>
      <c r="CK150" t="inlineStr">
        <is>
          <t>Servizi diversi dall’emissione di rating forniti da un'agenzia di rating del credito e che comprendono: previsioni di mercato, valutazioni delle tendenze economiche, analisi dei prezzi e altre analisi generali dei dati nonché i servizi di distribuzione connessi</t>
        </is>
      </c>
      <c r="CL150" t="inlineStr">
        <is>
          <t/>
        </is>
      </c>
      <c r="CM150" t="inlineStr">
        <is>
          <t/>
        </is>
      </c>
      <c r="CN150" t="inlineStr">
        <is>
          <t>servizz offrut minn ditta minbarra s-servizz jew servizzi li din tipprovdi fl-ambitu tan-negozju prinċipali tagħha</t>
        </is>
      </c>
      <c r="CO150" t="inlineStr">
        <is>
          <t/>
        </is>
      </c>
      <c r="CP150" t="inlineStr">
        <is>
          <t>usługa oferowana przez dany podmiot w uzupełnieniu usługi lub usług, które stanowią główny przedmiot działalności tego podmiotu</t>
        </is>
      </c>
      <c r="CQ150" t="inlineStr">
        <is>
          <t>Serviço prestado por uma empresa para além dos serviços que constituem a sua actividade principal. 
&lt;br&gt;No contexto da notação de risco de crédito, pode tratar-se de previsões de mercado, estimativas das tendências económicas, da análise de preços e de outros dados gerais e serviços de distribuição conexos.</t>
        </is>
      </c>
      <c r="CR150" t="inlineStr">
        <is>
          <t/>
        </is>
      </c>
      <c r="CS150" t="inlineStr">
        <is>
          <t>služba, ktorú hospodársky subjekt poskytuje popri svojej hlavnej službe/službách</t>
        </is>
      </c>
      <c r="CT150" t="inlineStr">
        <is>
          <t/>
        </is>
      </c>
      <c r="CU150" t="inlineStr">
        <is>
          <t/>
        </is>
      </c>
    </row>
    <row r="151">
      <c r="A151" s="1" t="str">
        <f>HYPERLINK("https://iate.europa.eu/entry/result/3551749/all", "3551749")</f>
        <v>3551749</v>
      </c>
      <c r="B151" t="inlineStr">
        <is>
          <t>FINANCE</t>
        </is>
      </c>
      <c r="C151" t="inlineStr">
        <is>
          <t>FINANCE|free movement of capital</t>
        </is>
      </c>
      <c r="D151" t="inlineStr">
        <is>
          <t/>
        </is>
      </c>
      <c r="E151" t="inlineStr">
        <is>
          <t/>
        </is>
      </c>
      <c r="F151" t="inlineStr">
        <is>
          <t/>
        </is>
      </c>
      <c r="G151" t="inlineStr">
        <is>
          <t/>
        </is>
      </c>
      <c r="H151" t="inlineStr">
        <is>
          <t/>
        </is>
      </c>
      <c r="I151" t="inlineStr">
        <is>
          <t/>
        </is>
      </c>
      <c r="J151" t="inlineStr">
        <is>
          <t/>
        </is>
      </c>
      <c r="K151" t="inlineStr">
        <is>
          <t/>
        </is>
      </c>
      <c r="L151" t="inlineStr">
        <is>
          <t/>
        </is>
      </c>
      <c r="M151" t="inlineStr">
        <is>
          <t>Hebelfinanzierung</t>
        </is>
      </c>
      <c r="N151" t="inlineStr">
        <is>
          <t>3</t>
        </is>
      </c>
      <c r="O151" t="inlineStr">
        <is>
          <t/>
        </is>
      </c>
      <c r="P151" t="inlineStr">
        <is>
          <t>μόχλευση</t>
        </is>
      </c>
      <c r="Q151" t="inlineStr">
        <is>
          <t>3</t>
        </is>
      </c>
      <c r="R151" t="inlineStr">
        <is>
          <t/>
        </is>
      </c>
      <c r="S151" t="inlineStr">
        <is>
          <t>leverage</t>
        </is>
      </c>
      <c r="T151" t="inlineStr">
        <is>
          <t>3</t>
        </is>
      </c>
      <c r="U151" t="inlineStr">
        <is>
          <t/>
        </is>
      </c>
      <c r="V151" t="inlineStr">
        <is>
          <t/>
        </is>
      </c>
      <c r="W151" t="inlineStr">
        <is>
          <t/>
        </is>
      </c>
      <c r="X151" t="inlineStr">
        <is>
          <t/>
        </is>
      </c>
      <c r="Y151" t="inlineStr">
        <is>
          <t/>
        </is>
      </c>
      <c r="Z151" t="inlineStr">
        <is>
          <t/>
        </is>
      </c>
      <c r="AA151" t="inlineStr">
        <is>
          <t/>
        </is>
      </c>
      <c r="AB151" t="inlineStr">
        <is>
          <t/>
        </is>
      </c>
      <c r="AC151" t="inlineStr">
        <is>
          <t/>
        </is>
      </c>
      <c r="AD151" t="inlineStr">
        <is>
          <t/>
        </is>
      </c>
      <c r="AE151" t="inlineStr">
        <is>
          <t>effet de levier</t>
        </is>
      </c>
      <c r="AF151" t="inlineStr">
        <is>
          <t>3</t>
        </is>
      </c>
      <c r="AG151" t="inlineStr">
        <is>
          <t/>
        </is>
      </c>
      <c r="AH151" t="inlineStr">
        <is>
          <t>luamhánú</t>
        </is>
      </c>
      <c r="AI151" t="inlineStr">
        <is>
          <t>3</t>
        </is>
      </c>
      <c r="AJ151" t="inlineStr">
        <is>
          <t/>
        </is>
      </c>
      <c r="AK151" t="inlineStr">
        <is>
          <t/>
        </is>
      </c>
      <c r="AL151" t="inlineStr">
        <is>
          <t/>
        </is>
      </c>
      <c r="AM151" t="inlineStr">
        <is>
          <t/>
        </is>
      </c>
      <c r="AN151" t="inlineStr">
        <is>
          <t/>
        </is>
      </c>
      <c r="AO151" t="inlineStr">
        <is>
          <t/>
        </is>
      </c>
      <c r="AP151" t="inlineStr">
        <is>
          <t/>
        </is>
      </c>
      <c r="AQ151" t="inlineStr">
        <is>
          <t/>
        </is>
      </c>
      <c r="AR151" t="inlineStr">
        <is>
          <t/>
        </is>
      </c>
      <c r="AS151" t="inlineStr">
        <is>
          <t/>
        </is>
      </c>
      <c r="AT151" t="inlineStr">
        <is>
          <t/>
        </is>
      </c>
      <c r="AU151" t="inlineStr">
        <is>
          <t/>
        </is>
      </c>
      <c r="AV151" t="inlineStr">
        <is>
          <t/>
        </is>
      </c>
      <c r="AW151" t="inlineStr">
        <is>
          <t/>
        </is>
      </c>
      <c r="AX151" t="inlineStr">
        <is>
          <t/>
        </is>
      </c>
      <c r="AY151" t="inlineStr">
        <is>
          <t/>
        </is>
      </c>
      <c r="AZ151" t="inlineStr">
        <is>
          <t/>
        </is>
      </c>
      <c r="BA151" t="inlineStr">
        <is>
          <t/>
        </is>
      </c>
      <c r="BB151" t="inlineStr">
        <is>
          <t/>
        </is>
      </c>
      <c r="BC151" t="inlineStr">
        <is>
          <t/>
        </is>
      </c>
      <c r="BD151" t="inlineStr">
        <is>
          <t/>
        </is>
      </c>
      <c r="BE151" t="inlineStr">
        <is>
          <t/>
        </is>
      </c>
      <c r="BF151" t="inlineStr">
        <is>
          <t/>
        </is>
      </c>
      <c r="BG151" t="inlineStr">
        <is>
          <t/>
        </is>
      </c>
      <c r="BH151" t="inlineStr">
        <is>
          <t/>
        </is>
      </c>
      <c r="BI151" t="inlineStr">
        <is>
          <t/>
        </is>
      </c>
      <c r="BJ151" t="inlineStr">
        <is>
          <t/>
        </is>
      </c>
      <c r="BK151" t="inlineStr">
        <is>
          <t/>
        </is>
      </c>
      <c r="BL151" t="inlineStr">
        <is>
          <t/>
        </is>
      </c>
      <c r="BM151" t="inlineStr">
        <is>
          <t/>
        </is>
      </c>
      <c r="BN151" t="inlineStr">
        <is>
          <t/>
        </is>
      </c>
      <c r="BO151" t="inlineStr">
        <is>
          <t/>
        </is>
      </c>
      <c r="BP151" t="inlineStr">
        <is>
          <t/>
        </is>
      </c>
      <c r="BQ151" t="inlineStr">
        <is>
          <t/>
        </is>
      </c>
      <c r="BR151" t="inlineStr">
        <is>
          <t/>
        </is>
      </c>
      <c r="BS151" t="inlineStr">
        <is>
          <t/>
        </is>
      </c>
      <c r="BT151" t="inlineStr">
        <is>
          <t/>
        </is>
      </c>
      <c r="BU151" t="inlineStr">
        <is>
          <t/>
        </is>
      </c>
      <c r="BV151" t="inlineStr">
        <is>
          <t/>
        </is>
      </c>
      <c r="BW151" t="inlineStr">
        <is>
          <t/>
        </is>
      </c>
      <c r="BX151" t="inlineStr">
        <is>
          <t/>
        </is>
      </c>
      <c r="BY151" t="inlineStr">
        <is>
          <t/>
        </is>
      </c>
      <c r="BZ151" t="inlineStr">
        <is>
          <t/>
        </is>
      </c>
      <c r="CA151" t="inlineStr">
        <is>
          <t>jede Methode, mit der ein AIFM &lt;a href="/entry/result/3504450/all" id="ENTRY_TO_ENTRY_CONVERTER" target="_blank"&gt;IATE:3504450&lt;/a&gt; das Risiko eines von ihm verwalteten AIF &lt;a href="/entry/result/3504449/all" id="ENTRY_TO_ENTRY_CONVERTER" target="_blank"&gt;IATE:3504449&lt;/a&gt; durch Kreditaufnahme, Wertpapierleihe, in Derivate eingebettete Hebelfinanzierungen oder auf andere Weise erhöht</t>
        </is>
      </c>
      <c r="CB151" t="inlineStr">
        <is>
          <t>Ως "μόχλευση" νοείται κάθε μέθοδος διά της οποίας ο ΔΟΕΕ αυξάνει την έκθεση σε κινδύνους ενός ΟΕΕ που διαχειρίζεται είτε μέσω δανειοληψίας μετρητών ή κινητών αξιών, είτε μέσω ενσωματωμένης μόχλευσης σε θέσεις παραγώγων ή μέσω οιωνδήποτε άλλων μέσων.</t>
        </is>
      </c>
      <c r="CC151" t="inlineStr">
        <is>
          <t>any method by which an AIFM &lt;a href="/entry/result/3504450/all" id="ENTRY_TO_ENTRY_CONVERTER" target="_blank"&gt;IATE:3504450&lt;/a&gt; increases the exposure of an AIF it manages whether through borrowing of cash or securities, or leverage embedded in derivative positions or by any other means</t>
        </is>
      </c>
      <c r="CD151" t="inlineStr">
        <is>
          <t/>
        </is>
      </c>
      <c r="CE151" t="inlineStr">
        <is>
          <t/>
        </is>
      </c>
      <c r="CF151" t="inlineStr">
        <is>
          <t/>
        </is>
      </c>
      <c r="CG151" t="inlineStr">
        <is>
          <t>toute méthode par laquelle le gestionnaire accroît l’exposition d’un FIA qu’il gère, que ce soit par l’emprunt de liquidités ou de valeurs mobilières, par des positions dérivées ou par tout autre moyen</t>
        </is>
      </c>
      <c r="CH151" t="inlineStr">
        <is>
          <t/>
        </is>
      </c>
      <c r="CI151" t="inlineStr">
        <is>
          <t/>
        </is>
      </c>
      <c r="CJ151" t="inlineStr">
        <is>
          <t/>
        </is>
      </c>
      <c r="CK151" t="inlineStr">
        <is>
          <t/>
        </is>
      </c>
      <c r="CL151" t="inlineStr">
        <is>
          <t/>
        </is>
      </c>
      <c r="CM151" t="inlineStr">
        <is>
          <t/>
        </is>
      </c>
      <c r="CN151" t="inlineStr">
        <is>
          <t/>
        </is>
      </c>
      <c r="CO151" t="inlineStr">
        <is>
          <t/>
        </is>
      </c>
      <c r="CP151" t="inlineStr">
        <is>
          <t/>
        </is>
      </c>
      <c r="CQ151" t="inlineStr">
        <is>
          <t/>
        </is>
      </c>
      <c r="CR151" t="inlineStr">
        <is>
          <t/>
        </is>
      </c>
      <c r="CS151" t="inlineStr">
        <is>
          <t/>
        </is>
      </c>
      <c r="CT151" t="inlineStr">
        <is>
          <t/>
        </is>
      </c>
      <c r="CU151" t="inlineStr">
        <is>
          <t/>
        </is>
      </c>
    </row>
    <row r="152">
      <c r="A152" s="1" t="str">
        <f>HYPERLINK("https://iate.europa.eu/entry/result/1071505/all", "1071505")</f>
        <v>1071505</v>
      </c>
      <c r="B152" t="inlineStr">
        <is>
          <t>FINANCE</t>
        </is>
      </c>
      <c r="C152" t="inlineStr">
        <is>
          <t>FINANCE</t>
        </is>
      </c>
      <c r="D152" t="inlineStr">
        <is>
          <t>коефициент дълг/капитал|капиталов лост|ефект на лоста|ливъридж|отношение на дълговия капитал към собствения капитал|лост</t>
        </is>
      </c>
      <c r="E152" t="inlineStr">
        <is>
          <t>4|4|4|4|4|4</t>
        </is>
      </c>
      <c r="F152" t="inlineStr">
        <is>
          <t>|||||</t>
        </is>
      </c>
      <c r="G152" t="inlineStr">
        <is>
          <t>páka|finanční páka</t>
        </is>
      </c>
      <c r="H152" t="inlineStr">
        <is>
          <t>3|3</t>
        </is>
      </c>
      <c r="I152" t="inlineStr">
        <is>
          <t>|</t>
        </is>
      </c>
      <c r="J152" t="inlineStr">
        <is>
          <t>finansiel gearing|gearing|finansiel løftestangseffekt</t>
        </is>
      </c>
      <c r="K152" t="inlineStr">
        <is>
          <t>3|3|3</t>
        </is>
      </c>
      <c r="L152" t="inlineStr">
        <is>
          <t>||</t>
        </is>
      </c>
      <c r="M152" t="inlineStr">
        <is>
          <t>Hebelwirkung|Leverage-Effekt</t>
        </is>
      </c>
      <c r="N152" t="inlineStr">
        <is>
          <t>3|3</t>
        </is>
      </c>
      <c r="O152" t="inlineStr">
        <is>
          <t>|</t>
        </is>
      </c>
      <c r="P152" t="inlineStr">
        <is>
          <t>χρηματοοικονομική μόχλευση</t>
        </is>
      </c>
      <c r="Q152" t="inlineStr">
        <is>
          <t>3</t>
        </is>
      </c>
      <c r="R152" t="inlineStr">
        <is>
          <t/>
        </is>
      </c>
      <c r="S152" t="inlineStr">
        <is>
          <t>financial leverage|gearing|leverage|capital gearing</t>
        </is>
      </c>
      <c r="T152" t="inlineStr">
        <is>
          <t>3|3|3|1</t>
        </is>
      </c>
      <c r="U152" t="inlineStr">
        <is>
          <t>|||</t>
        </is>
      </c>
      <c r="V152" t="inlineStr">
        <is>
          <t>apalancamiento financiero|apalancamiento</t>
        </is>
      </c>
      <c r="W152" t="inlineStr">
        <is>
          <t>3|3</t>
        </is>
      </c>
      <c r="X152" t="inlineStr">
        <is>
          <t>|</t>
        </is>
      </c>
      <c r="Y152" t="inlineStr">
        <is>
          <t>finantsvõimendus</t>
        </is>
      </c>
      <c r="Z152" t="inlineStr">
        <is>
          <t>3</t>
        </is>
      </c>
      <c r="AA152" t="inlineStr">
        <is>
          <t/>
        </is>
      </c>
      <c r="AB152" t="inlineStr">
        <is>
          <t>velan vipuvaikutus|vieraan pääoman vipuvaikutus|vipuvaikutus|velkaantumisen vipuvaikutus|vivutus</t>
        </is>
      </c>
      <c r="AC152" t="inlineStr">
        <is>
          <t>3|3|3|3|3</t>
        </is>
      </c>
      <c r="AD152" t="inlineStr">
        <is>
          <t>||||</t>
        </is>
      </c>
      <c r="AE152" t="inlineStr">
        <is>
          <t>levier financier</t>
        </is>
      </c>
      <c r="AF152" t="inlineStr">
        <is>
          <t>3</t>
        </is>
      </c>
      <c r="AG152" t="inlineStr">
        <is>
          <t/>
        </is>
      </c>
      <c r="AH152" t="inlineStr">
        <is>
          <t>giaráil chaipitiúil|giaráil</t>
        </is>
      </c>
      <c r="AI152" t="inlineStr">
        <is>
          <t>3|3</t>
        </is>
      </c>
      <c r="AJ152" t="inlineStr">
        <is>
          <t>|</t>
        </is>
      </c>
      <c r="AK152" t="inlineStr">
        <is>
          <t>financijska poluga</t>
        </is>
      </c>
      <c r="AL152" t="inlineStr">
        <is>
          <t>3</t>
        </is>
      </c>
      <c r="AM152" t="inlineStr">
        <is>
          <t/>
        </is>
      </c>
      <c r="AN152" t="inlineStr">
        <is>
          <t>tőkeáttétel</t>
        </is>
      </c>
      <c r="AO152" t="inlineStr">
        <is>
          <t>4</t>
        </is>
      </c>
      <c r="AP152" t="inlineStr">
        <is>
          <t/>
        </is>
      </c>
      <c r="AQ152" t="inlineStr">
        <is>
          <t>leva finanziaria|leverage|effetto leva</t>
        </is>
      </c>
      <c r="AR152" t="inlineStr">
        <is>
          <t>3|3|3</t>
        </is>
      </c>
      <c r="AS152" t="inlineStr">
        <is>
          <t>||</t>
        </is>
      </c>
      <c r="AT152" t="inlineStr">
        <is>
          <t>finansinis svertas</t>
        </is>
      </c>
      <c r="AU152" t="inlineStr">
        <is>
          <t>3</t>
        </is>
      </c>
      <c r="AV152" t="inlineStr">
        <is>
          <t/>
        </is>
      </c>
      <c r="AW152" t="inlineStr">
        <is>
          <t>svira</t>
        </is>
      </c>
      <c r="AX152" t="inlineStr">
        <is>
          <t>3</t>
        </is>
      </c>
      <c r="AY152" t="inlineStr">
        <is>
          <t/>
        </is>
      </c>
      <c r="AZ152" t="inlineStr">
        <is>
          <t>ingranaġġ|ingranaġġ finanzjarju</t>
        </is>
      </c>
      <c r="BA152" t="inlineStr">
        <is>
          <t>3|3</t>
        </is>
      </c>
      <c r="BB152" t="inlineStr">
        <is>
          <t>|</t>
        </is>
      </c>
      <c r="BC152" t="inlineStr">
        <is>
          <t>hefboomeffect|financiële hefboomwerking|hefboomwerking|leverage</t>
        </is>
      </c>
      <c r="BD152" t="inlineStr">
        <is>
          <t>3|3|3|3</t>
        </is>
      </c>
      <c r="BE152" t="inlineStr">
        <is>
          <t>|||</t>
        </is>
      </c>
      <c r="BF152" t="inlineStr">
        <is>
          <t>dźwignia finansowa|wykorzystanie dźwigni finansowej|lewarowanie</t>
        </is>
      </c>
      <c r="BG152" t="inlineStr">
        <is>
          <t>3|3|3</t>
        </is>
      </c>
      <c r="BH152" t="inlineStr">
        <is>
          <t>||admitted</t>
        </is>
      </c>
      <c r="BI152" t="inlineStr">
        <is>
          <t>alavancagem financeira|alavancagem</t>
        </is>
      </c>
      <c r="BJ152" t="inlineStr">
        <is>
          <t>3|3</t>
        </is>
      </c>
      <c r="BK152" t="inlineStr">
        <is>
          <t>|</t>
        </is>
      </c>
      <c r="BL152" t="inlineStr">
        <is>
          <t>efect de pârghie|efect de levier</t>
        </is>
      </c>
      <c r="BM152" t="inlineStr">
        <is>
          <t>3|3</t>
        </is>
      </c>
      <c r="BN152" t="inlineStr">
        <is>
          <t>|</t>
        </is>
      </c>
      <c r="BO152" t="inlineStr">
        <is>
          <t>finančná páka</t>
        </is>
      </c>
      <c r="BP152" t="inlineStr">
        <is>
          <t>3</t>
        </is>
      </c>
      <c r="BQ152" t="inlineStr">
        <is>
          <t/>
        </is>
      </c>
      <c r="BR152" t="inlineStr">
        <is>
          <t>finančni vzvod</t>
        </is>
      </c>
      <c r="BS152" t="inlineStr">
        <is>
          <t>3</t>
        </is>
      </c>
      <c r="BT152" t="inlineStr">
        <is>
          <t/>
        </is>
      </c>
      <c r="BU152" t="inlineStr">
        <is>
          <t>finansiell hävstång|hävstång</t>
        </is>
      </c>
      <c r="BV152" t="inlineStr">
        <is>
          <t>3|3</t>
        </is>
      </c>
      <c r="BW152" t="inlineStr">
        <is>
          <t>|</t>
        </is>
      </c>
      <c r="BX152" t="inlineStr">
        <is>
          <t>В по-общ смисъл: съотношението между дългосрочните дългове на дадена корпорация и собствения или общия ѝ капитал. В по-тесен смисъл: промяната на дохода на акционерите в резултат на изменението на съотношението между дългосрочните дългове и собствения капитал на дадена корпорация.</t>
        </is>
      </c>
      <c r="BY152" t="inlineStr">
        <is>
          <t>využití cizího kapitálu ke zvýšení výnosnosti vlastního kapitálu</t>
        </is>
      </c>
      <c r="BZ152" t="inlineStr">
        <is>
          <t>en virksomheds optagelse af gæld for at forøge det forventede afkast på egenkapitalen</t>
        </is>
      </c>
      <c r="CA152" t="inlineStr">
        <is>
          <t/>
        </is>
      </c>
      <c r="CB152" t="inlineStr">
        <is>
          <t/>
        </is>
      </c>
      <c r="CC152" t="inlineStr">
        <is>
          <t>use of various financial instruments or borrowed capital, such as margin, to increase the potential return of an investment</t>
        </is>
      </c>
      <c r="CD152" t="inlineStr">
        <is>
          <t>&lt;p&gt;- Cuantía relativa de los activos, obligaciones fuera de balance y obligaciones contingentes de pagar, entregar o aportar garantías, incluidas las obligaciones derivadas de financiación recibida, compromisos adquiridos, contratos de derivados o pactos de recompra de una entidad, pero excluidas las obligaciones que solo puedan ejecutarse durante la liquidación de una entidad, en comparación con los fondos propios de dicha entidad.&lt;/p&gt; 
&lt;p&gt;- Recurso al endeudamiento parcial para financiar una operación que no puede llevarse a cabo exclusivamente con fondos propios.&lt;/p&gt;</t>
        </is>
      </c>
      <c r="CE152" t="inlineStr">
        <is>
          <t>erinevate finantsinstrumentide või laenukapitali kasutamine eesmärgiga suurendada võimalikku investeeringuga kaasnevat tulu</t>
        </is>
      </c>
      <c r="CF152" t="inlineStr">
        <is>
          <t>pyrkimys oman pääoman tuoton lisäämiseen kasvattamalla vieraan pääoman suhteellista osuutta yrityksen rahoitusrakenteessa</t>
        </is>
      </c>
      <c r="CG152" t="inlineStr">
        <is>
          <t>le fait pour une entreprise ou pour les autres agents économiques de recourir à l'endettement bancaire en vue de financer leurs investissements, l'objectif étant que la rentabilité de l'investissement soit supérieure au coût du financement</t>
        </is>
      </c>
      <c r="CH152" t="inlineStr">
        <is>
          <t/>
        </is>
      </c>
      <c r="CI152" t="inlineStr">
        <is>
          <t>omjer duga i kapitala (u poslovnim financijama) ili omjer kapitala i imovine (u bankarskom poslovanju)</t>
        </is>
      </c>
      <c r="CJ152" t="inlineStr">
        <is>
          <t>egy befektető a saját tőkéjénél nagyobb értékben köt befektetést, ami egyaránt magában hordozza a magas hozam és a magas veszteség lehetőségét</t>
        </is>
      </c>
      <c r="CK152" t="inlineStr">
        <is>
          <t>aumento della redditività del capitale di rischio che si manifesta in seguito ad un aumento del grado di indebitamento quando la redditività degli investimenti è superiore al costo delle fonti di finanziamento utilizzate</t>
        </is>
      </c>
      <c r="CL152" t="inlineStr">
        <is>
          <t>įmonės veiklos rizikos vertinimo rodiklis, rodantis, kiek įmonė naudoja skolintų lėšų, apskaičiuojamas kaip įmonės įsipareigojimų ir kapitalo santykis</t>
        </is>
      </c>
      <c r="CM152" t="inlineStr">
        <is>
          <t>dažādu finanšu instrumentu vai aizņemtā kapitāla, piemēram, rezerves, izmantošana, lai palielinātu ieguldījuma potenciālo atdevi</t>
        </is>
      </c>
      <c r="CN152" t="inlineStr">
        <is>
          <t>l-użu ta’ strumenti finanzjarji differenti jew kapital missellef, bħal marġini, biex jiżdied ir-redditu potenzjali ta’ investiment</t>
        </is>
      </c>
      <c r="CO152" t="inlineStr">
        <is>
          <t>"verhoging van het rendement op het eigen vermogen door het financieren met (goedkoop) vreemd vermogen, hetgeen het gevolg is van een rentabiliteit op het totale vermogen die hoger ligt dan de rente over het vreemde vermogen"</t>
        </is>
      </c>
      <c r="CP152" t="inlineStr">
        <is>
          <t>metoda, za pomocą której zarządzający funduszami inwestycyjnymi zwiększa ekspozycję zarządzanego przez siebie funduszu</t>
        </is>
      </c>
      <c r="CQ152" t="inlineStr">
        <is>
          <t>Estratégia de investimento com recurso a capitais próprios e alheios para potencialmente ampliar os ganhos.</t>
        </is>
      </c>
      <c r="CR152" t="inlineStr">
        <is>
          <t/>
        </is>
      </c>
      <c r="CS152" t="inlineStr">
        <is>
          <t>využitie rôznych finančných nástrojov alebo požičaného kapitálu na zvýšenie výnostnosti vlastnej investície</t>
        </is>
      </c>
      <c r="CT152" t="inlineStr">
        <is>
          <t>Finančni vzvod je razmerje med dolžniškim in lastniškim kapitalom.</t>
        </is>
      </c>
      <c r="CU152" t="inlineStr">
        <is>
          <t/>
        </is>
      </c>
    </row>
    <row r="153">
      <c r="A153" s="1" t="str">
        <f>HYPERLINK("https://iate.europa.eu/entry/result/906377/all", "906377")</f>
        <v>906377</v>
      </c>
      <c r="B153" t="inlineStr">
        <is>
          <t>FINANCE</t>
        </is>
      </c>
      <c r="C153" t="inlineStr">
        <is>
          <t>FINANCE|financial institutions and credit;FINANCE|free movement of capital|financial market</t>
        </is>
      </c>
      <c r="D153" t="inlineStr">
        <is>
          <t>регулаторен арбитраж</t>
        </is>
      </c>
      <c r="E153" t="inlineStr">
        <is>
          <t>3</t>
        </is>
      </c>
      <c r="F153" t="inlineStr">
        <is>
          <t/>
        </is>
      </c>
      <c r="G153" t="inlineStr">
        <is>
          <t>regulatorní arbitráž</t>
        </is>
      </c>
      <c r="H153" t="inlineStr">
        <is>
          <t>3</t>
        </is>
      </c>
      <c r="I153" t="inlineStr">
        <is>
          <t/>
        </is>
      </c>
      <c r="J153" t="inlineStr">
        <is>
          <t>tilsynsarbitrage|regelarbitrage</t>
        </is>
      </c>
      <c r="K153" t="inlineStr">
        <is>
          <t>4|3</t>
        </is>
      </c>
      <c r="L153" t="inlineStr">
        <is>
          <t>|</t>
        </is>
      </c>
      <c r="M153" t="inlineStr">
        <is>
          <t>Aufsichtsarbitrage|Regulierungsarbitrage</t>
        </is>
      </c>
      <c r="N153" t="inlineStr">
        <is>
          <t>3|3</t>
        </is>
      </c>
      <c r="O153" t="inlineStr">
        <is>
          <t>|</t>
        </is>
      </c>
      <c r="P153" t="inlineStr">
        <is>
          <t>καταχρηστική επιλογή του ευνοϊκότερου καθεστώτος εποπτείας|ρυθμιστικό αρμπιτράζ</t>
        </is>
      </c>
      <c r="Q153" t="inlineStr">
        <is>
          <t>1|4</t>
        </is>
      </c>
      <c r="R153" t="inlineStr">
        <is>
          <t>|</t>
        </is>
      </c>
      <c r="S153" t="inlineStr">
        <is>
          <t>regulatory arbitrage|regulatory shopping|supervisory arbitrage</t>
        </is>
      </c>
      <c r="T153" t="inlineStr">
        <is>
          <t>3|3|3</t>
        </is>
      </c>
      <c r="U153" t="inlineStr">
        <is>
          <t>||</t>
        </is>
      </c>
      <c r="V153" t="inlineStr">
        <is>
          <t>arbitraje regulatorio|arbitraje regulador</t>
        </is>
      </c>
      <c r="W153" t="inlineStr">
        <is>
          <t>3|3</t>
        </is>
      </c>
      <c r="X153" t="inlineStr">
        <is>
          <t>|preferred</t>
        </is>
      </c>
      <c r="Y153" t="inlineStr">
        <is>
          <t>regulatiivne arbitraaž|õiguslik arbitraaž</t>
        </is>
      </c>
      <c r="Z153" t="inlineStr">
        <is>
          <t>3|3</t>
        </is>
      </c>
      <c r="AA153" t="inlineStr">
        <is>
          <t>|preferred</t>
        </is>
      </c>
      <c r="AB153" t="inlineStr">
        <is>
          <t>toimijalle suotuisimman sääntelyn hyväksikäyttö|sääntelyarbitraasi|eri maiden sääntelyerojen hyväksikäyttö</t>
        </is>
      </c>
      <c r="AC153" t="inlineStr">
        <is>
          <t>3|3|3</t>
        </is>
      </c>
      <c r="AD153" t="inlineStr">
        <is>
          <t>||</t>
        </is>
      </c>
      <c r="AE153" t="inlineStr">
        <is>
          <t>arbitrage réglementaire|arbitrage entre réglementations|arbitrage prudentiel</t>
        </is>
      </c>
      <c r="AF153" t="inlineStr">
        <is>
          <t>3|3|3</t>
        </is>
      </c>
      <c r="AG153" t="inlineStr">
        <is>
          <t>||</t>
        </is>
      </c>
      <c r="AH153" t="inlineStr">
        <is>
          <t>arbatráiste rialála</t>
        </is>
      </c>
      <c r="AI153" t="inlineStr">
        <is>
          <t>3</t>
        </is>
      </c>
      <c r="AJ153" t="inlineStr">
        <is>
          <t/>
        </is>
      </c>
      <c r="AK153" t="inlineStr">
        <is>
          <t>nadzorna arbitraža|regulatorna arbitraža|odabir regulatora</t>
        </is>
      </c>
      <c r="AL153" t="inlineStr">
        <is>
          <t>2|3|2</t>
        </is>
      </c>
      <c r="AM153" t="inlineStr">
        <is>
          <t>||</t>
        </is>
      </c>
      <c r="AN153" t="inlineStr">
        <is>
          <t>szabályozási arbitrázs</t>
        </is>
      </c>
      <c r="AO153" t="inlineStr">
        <is>
          <t>4</t>
        </is>
      </c>
      <c r="AP153" t="inlineStr">
        <is>
          <t/>
        </is>
      </c>
      <c r="AQ153" t="inlineStr">
        <is>
          <t>arbitraggio di regolamentazione|arbitraggio prudenziale|arbitraggio normativo|arbitraggio regolamentare</t>
        </is>
      </c>
      <c r="AR153" t="inlineStr">
        <is>
          <t>2|2|3|2</t>
        </is>
      </c>
      <c r="AS153" t="inlineStr">
        <is>
          <t>|||</t>
        </is>
      </c>
      <c r="AT153" t="inlineStr">
        <is>
          <t>reglamentavimo arbitražas|reguliacinis arbitražas|reguliuojamasis arbitražas</t>
        </is>
      </c>
      <c r="AU153" t="inlineStr">
        <is>
          <t>3|3|3</t>
        </is>
      </c>
      <c r="AV153" t="inlineStr">
        <is>
          <t>preferred||</t>
        </is>
      </c>
      <c r="AW153" t="inlineStr">
        <is>
          <t>regulējuma arbitrāža</t>
        </is>
      </c>
      <c r="AX153" t="inlineStr">
        <is>
          <t>3</t>
        </is>
      </c>
      <c r="AY153" t="inlineStr">
        <is>
          <t/>
        </is>
      </c>
      <c r="AZ153" t="inlineStr">
        <is>
          <t>arbitraġġ regolatorju</t>
        </is>
      </c>
      <c r="BA153" t="inlineStr">
        <is>
          <t>3</t>
        </is>
      </c>
      <c r="BB153" t="inlineStr">
        <is>
          <t/>
        </is>
      </c>
      <c r="BC153" t="inlineStr">
        <is>
          <t>regelgevingsarbitrage|reguleringsarbitrage</t>
        </is>
      </c>
      <c r="BD153" t="inlineStr">
        <is>
          <t>2|2</t>
        </is>
      </c>
      <c r="BE153" t="inlineStr">
        <is>
          <t>|</t>
        </is>
      </c>
      <c r="BF153" t="inlineStr">
        <is>
          <t>arbitraż regulacyjny|arbitraż nadzorczy</t>
        </is>
      </c>
      <c r="BG153" t="inlineStr">
        <is>
          <t>3|3</t>
        </is>
      </c>
      <c r="BH153" t="inlineStr">
        <is>
          <t>|</t>
        </is>
      </c>
      <c r="BI153" t="inlineStr">
        <is>
          <t>arbitragem de supervisão|arbitragem regulamentar</t>
        </is>
      </c>
      <c r="BJ153" t="inlineStr">
        <is>
          <t>3|3</t>
        </is>
      </c>
      <c r="BK153" t="inlineStr">
        <is>
          <t>|</t>
        </is>
      </c>
      <c r="BL153" t="inlineStr">
        <is>
          <t>arbitraj de reglementare</t>
        </is>
      </c>
      <c r="BM153" t="inlineStr">
        <is>
          <t>3</t>
        </is>
      </c>
      <c r="BN153" t="inlineStr">
        <is>
          <t/>
        </is>
      </c>
      <c r="BO153" t="inlineStr">
        <is>
          <t>regulatórna arbitráž|regulačná arbitráž</t>
        </is>
      </c>
      <c r="BP153" t="inlineStr">
        <is>
          <t>3|3</t>
        </is>
      </c>
      <c r="BQ153" t="inlineStr">
        <is>
          <t>|</t>
        </is>
      </c>
      <c r="BR153" t="inlineStr">
        <is>
          <t>regulativna arbitraža|regulatorna arbitraža|nadzorna arbitraža</t>
        </is>
      </c>
      <c r="BS153" t="inlineStr">
        <is>
          <t>3|3|3</t>
        </is>
      </c>
      <c r="BT153" t="inlineStr">
        <is>
          <t>preferred||</t>
        </is>
      </c>
      <c r="BU153" t="inlineStr">
        <is>
          <t>tillsynsarbitrage|regleringsarbitrage|regelarbitrage</t>
        </is>
      </c>
      <c r="BV153" t="inlineStr">
        <is>
          <t>3|3|3</t>
        </is>
      </c>
      <c r="BW153" t="inlineStr">
        <is>
          <t>||</t>
        </is>
      </c>
      <c r="BX153" t="inlineStr">
        <is>
          <t/>
        </is>
      </c>
      <c r="BY153" t="inlineStr">
        <is>
          <t>forma „distorze trhu, kdy finanční instituce a zprostředkovatelé soustřeďují svou nabídku do takových produktů a služeb, které podléhají – ve srovnání s jinými – méně přísným pravidlům stanoveným legislativou (např. pravidlům poskytování informace klientům, požadavkům na odbornost distributorů, apod.)“</t>
        </is>
      </c>
      <c r="BZ153" t="inlineStr">
        <is>
          <t>Valg af placering af administrationsselskab ud fra ønsket om at undgå en bestemt medlemsstats stramme regler og ikke på grundlag af fx omfanget af investeringsvirksomheden i den pågældende stat.</t>
        </is>
      </c>
      <c r="CA153" t="inlineStr">
        <is>
          <t>Vorgehen, bei dem Finanzdienstleister bei unterschiedlich strikten Aufsichtsnormen in verschiedenen Ländern durch grenzüberschreitendes Arbeiten die für sie jeweils günstigsten ausnutzen</t>
        </is>
      </c>
      <c r="CB153" t="inlineStr">
        <is>
          <t>Παράδειγμα (από ΔΜ): σε μια περίπτωση συγχώνευσης δύο τραπεζών δύο διαφορετικών κρατών (Α και Β), μολονότι τον έλεγχο της νέας τράπεζας έχει η επιχείρηση της χώρας Α, ως έδρα της νέας τράπεζας επιλέγεται η χώρα Β, διότι οι κανόνες προληπτικής εποπτείας εκεί είναι πιο χαλαροί.</t>
        </is>
      </c>
      <c r="CC153" t="inlineStr">
        <is>
          <t>exploiting the disparities between different national regulatory/supervisory environments by choosing to operate under the most advantageous regulatory/supervisory régime</t>
        </is>
      </c>
      <c r="CD153" t="inlineStr">
        <is>
          <t>Sistema de ingeniería financiera cuya finalidad es evitar la intervención de los organismos reguladores o eludir a los reguladores más estrictos buscando refugio en países más permisivos, por ejemplo deslocalizando nominalmente determinados sectores de la sociedad a paraísos regulatorios.</t>
        </is>
      </c>
      <c r="CE153" t="inlineStr">
        <is>
          <t>erinevates jurisdiktsioonides kehtivate regulatsioonide erinevuste ärakasutamine, valides majandustegevuseks või asjaomase majandusliku toimingu või tehingu tegemiseks selle jurisdiktsiooni, kus kehtiv regulatsioon on leebem (st kus seda teha on kasulikum)</t>
        </is>
      </c>
      <c r="CF153" t="inlineStr">
        <is>
          <t/>
        </is>
      </c>
      <c r="CG153" t="inlineStr">
        <is>
          <t>Stricto sensu, dans le domaine financier, phénomène consistant, pour les banques, à privilégier les crédits et plus particulièrement les titres de dettes les plus risqués, donc les plus rentables, pour maintenir le coût de leurs fonds propres le plus faible possible. Il s'agit d'un effet pervers du ratio Cooke (&lt;a href="/entry/result/1235173/all" id="ENTRY_TO_ENTRY_CONVERTER" target="_blank"&gt;IATE:1235173&lt;/a&gt; ), qui prévoyait des pondérations ne reflétant pas suffisamment le risque réel. 
&lt;br&gt;Lato sensu, phénomène consistant à choisir la réglementation la plus favorable.</t>
        </is>
      </c>
      <c r="CH153" t="inlineStr">
        <is>
          <t/>
        </is>
      </c>
      <c r="CI153" t="inlineStr">
        <is>
          <t/>
        </is>
      </c>
      <c r="CJ153" t="inlineStr">
        <is>
          <t>a szabályozási különbségek kihasználása; a tevékenységek, illetve eszközök (országok vagy intézmények közötti) átcsoportosítása olyan módon, hogy az átcsoportosítás után a vonatkozó szabályozás kevésbé szigorú</t>
        </is>
      </c>
      <c r="CK153" t="inlineStr">
        <is>
          <t/>
        </is>
      </c>
      <c r="CL153" t="inlineStr">
        <is>
          <t/>
        </is>
      </c>
      <c r="CM153" t="inlineStr">
        <is>
          <t/>
        </is>
      </c>
      <c r="CN153" t="inlineStr">
        <is>
          <t/>
        </is>
      </c>
      <c r="CO153" t="inlineStr">
        <is>
          <t>het benutten van verschillen op het gebied van regulering</t>
        </is>
      </c>
      <c r="CP153" t="inlineStr">
        <is>
          <t>formalne przenoszenie działalności do tych segmentów rynku finansowego, gdzie koszty dostosowania się do regulacji są najniższe</t>
        </is>
      </c>
      <c r="CQ153" t="inlineStr">
        <is>
          <t/>
        </is>
      </c>
      <c r="CR153" t="inlineStr">
        <is>
          <t/>
        </is>
      </c>
      <c r="CS153" t="inlineStr">
        <is>
          <t>prax, pri ktorej subjekty využívajú medzery v regulačných systémoch s cieľom obísť právne a iné predpisy alebo pravidlá, ktoré im nevyhovujú</t>
        </is>
      </c>
      <c r="CT153" t="inlineStr">
        <is>
          <t/>
        </is>
      </c>
      <c r="CU153" t="inlineStr">
        <is>
          <t/>
        </is>
      </c>
    </row>
    <row r="154">
      <c r="A154" s="1" t="str">
        <f>HYPERLINK("https://iate.europa.eu/entry/result/866159/all", "866159")</f>
        <v>866159</v>
      </c>
      <c r="B154" t="inlineStr">
        <is>
          <t>FINANCE</t>
        </is>
      </c>
      <c r="C154" t="inlineStr">
        <is>
          <t>FINANCE|financial institutions and credit;FINANCE|insurance</t>
        </is>
      </c>
      <c r="D154" t="inlineStr">
        <is>
          <t>квалифицирано участие|квалифицирано дялово участие</t>
        </is>
      </c>
      <c r="E154" t="inlineStr">
        <is>
          <t>3|3</t>
        </is>
      </c>
      <c r="F154" t="inlineStr">
        <is>
          <t>|</t>
        </is>
      </c>
      <c r="G154" t="inlineStr">
        <is>
          <t>kvalifikovaná účast</t>
        </is>
      </c>
      <c r="H154" t="inlineStr">
        <is>
          <t>3</t>
        </is>
      </c>
      <c r="I154" t="inlineStr">
        <is>
          <t/>
        </is>
      </c>
      <c r="J154" t="inlineStr">
        <is>
          <t>kvalificeret deltagelse</t>
        </is>
      </c>
      <c r="K154" t="inlineStr">
        <is>
          <t>4</t>
        </is>
      </c>
      <c r="L154" t="inlineStr">
        <is>
          <t/>
        </is>
      </c>
      <c r="M154" t="inlineStr">
        <is>
          <t>qualifizierte Beteiligung</t>
        </is>
      </c>
      <c r="N154" t="inlineStr">
        <is>
          <t>3</t>
        </is>
      </c>
      <c r="O154" t="inlineStr">
        <is>
          <t/>
        </is>
      </c>
      <c r="P154" t="inlineStr">
        <is>
          <t>ειδική συμμετοχή</t>
        </is>
      </c>
      <c r="Q154" t="inlineStr">
        <is>
          <t>3</t>
        </is>
      </c>
      <c r="R154" t="inlineStr">
        <is>
          <t/>
        </is>
      </c>
      <c r="S154" t="inlineStr">
        <is>
          <t>qualifying holding</t>
        </is>
      </c>
      <c r="T154" t="inlineStr">
        <is>
          <t>3</t>
        </is>
      </c>
      <c r="U154" t="inlineStr">
        <is>
          <t/>
        </is>
      </c>
      <c r="V154" t="inlineStr">
        <is>
          <t>participación significativa|participación cualificada</t>
        </is>
      </c>
      <c r="W154" t="inlineStr">
        <is>
          <t>3|3</t>
        </is>
      </c>
      <c r="X154" t="inlineStr">
        <is>
          <t>|preferred</t>
        </is>
      </c>
      <c r="Y154" t="inlineStr">
        <is>
          <t>oluline osalus</t>
        </is>
      </c>
      <c r="Z154" t="inlineStr">
        <is>
          <t>4</t>
        </is>
      </c>
      <c r="AA154" t="inlineStr">
        <is>
          <t/>
        </is>
      </c>
      <c r="AB154" t="inlineStr">
        <is>
          <t>määräosuus|määräomistusyhteys|huomattava omistusosuus</t>
        </is>
      </c>
      <c r="AC154" t="inlineStr">
        <is>
          <t>3|3|3</t>
        </is>
      </c>
      <c r="AD154" t="inlineStr">
        <is>
          <t>||</t>
        </is>
      </c>
      <c r="AE154" t="inlineStr">
        <is>
          <t>participation qualifiée</t>
        </is>
      </c>
      <c r="AF154" t="inlineStr">
        <is>
          <t>3</t>
        </is>
      </c>
      <c r="AG154" t="inlineStr">
        <is>
          <t/>
        </is>
      </c>
      <c r="AH154" t="inlineStr">
        <is>
          <t>sealúchas cáilitheach|sealúchas cáiliúcháin</t>
        </is>
      </c>
      <c r="AI154" t="inlineStr">
        <is>
          <t>3|3</t>
        </is>
      </c>
      <c r="AJ154" t="inlineStr">
        <is>
          <t>|</t>
        </is>
      </c>
      <c r="AK154" t="inlineStr">
        <is>
          <t>kvalificirani udjel</t>
        </is>
      </c>
      <c r="AL154" t="inlineStr">
        <is>
          <t>3</t>
        </is>
      </c>
      <c r="AM154" t="inlineStr">
        <is>
          <t/>
        </is>
      </c>
      <c r="AN154" t="inlineStr">
        <is>
          <t>befolyásoló részesedés|minősített részesedés</t>
        </is>
      </c>
      <c r="AO154" t="inlineStr">
        <is>
          <t>4|4</t>
        </is>
      </c>
      <c r="AP154" t="inlineStr">
        <is>
          <t>|</t>
        </is>
      </c>
      <c r="AQ154" t="inlineStr">
        <is>
          <t>partecipazione qualificata</t>
        </is>
      </c>
      <c r="AR154" t="inlineStr">
        <is>
          <t>3</t>
        </is>
      </c>
      <c r="AS154" t="inlineStr">
        <is>
          <t/>
        </is>
      </c>
      <c r="AT154" t="inlineStr">
        <is>
          <t>kvalifikuojančioji akcijų paketo dalis|kvalifikuotasis akcijų paketas|pakankamas akcijų paketas|kvalifikuotoji akcijų paketo dalis|akcijų paketas</t>
        </is>
      </c>
      <c r="AU154" t="inlineStr">
        <is>
          <t>2|4|3|2|2</t>
        </is>
      </c>
      <c r="AV154" t="inlineStr">
        <is>
          <t>|preferred|||</t>
        </is>
      </c>
      <c r="AW154" t="inlineStr">
        <is>
          <t>būtiska līdzdalība|kvalifikācijas līdzdalība</t>
        </is>
      </c>
      <c r="AX154" t="inlineStr">
        <is>
          <t>3|3</t>
        </is>
      </c>
      <c r="AY154" t="inlineStr">
        <is>
          <t>preferred|</t>
        </is>
      </c>
      <c r="AZ154" t="inlineStr">
        <is>
          <t>holding kwalifikanti|parteċipazzjoni kwalifikanti</t>
        </is>
      </c>
      <c r="BA154" t="inlineStr">
        <is>
          <t>3|3</t>
        </is>
      </c>
      <c r="BB154" t="inlineStr">
        <is>
          <t>|preferred</t>
        </is>
      </c>
      <c r="BC154" t="inlineStr">
        <is>
          <t>gekwalificeerde deelneming</t>
        </is>
      </c>
      <c r="BD154" t="inlineStr">
        <is>
          <t>3</t>
        </is>
      </c>
      <c r="BE154" t="inlineStr">
        <is>
          <t/>
        </is>
      </c>
      <c r="BF154" t="inlineStr">
        <is>
          <t>znaczny pakiet akcji</t>
        </is>
      </c>
      <c r="BG154" t="inlineStr">
        <is>
          <t>3</t>
        </is>
      </c>
      <c r="BH154" t="inlineStr">
        <is>
          <t/>
        </is>
      </c>
      <c r="BI154" t="inlineStr">
        <is>
          <t>participação qualificada</t>
        </is>
      </c>
      <c r="BJ154" t="inlineStr">
        <is>
          <t>3</t>
        </is>
      </c>
      <c r="BK154" t="inlineStr">
        <is>
          <t/>
        </is>
      </c>
      <c r="BL154" t="inlineStr">
        <is>
          <t>participație calificată</t>
        </is>
      </c>
      <c r="BM154" t="inlineStr">
        <is>
          <t>3</t>
        </is>
      </c>
      <c r="BN154" t="inlineStr">
        <is>
          <t/>
        </is>
      </c>
      <c r="BO154" t="inlineStr">
        <is>
          <t>kvalifikovaná účasť</t>
        </is>
      </c>
      <c r="BP154" t="inlineStr">
        <is>
          <t>3</t>
        </is>
      </c>
      <c r="BQ154" t="inlineStr">
        <is>
          <t/>
        </is>
      </c>
      <c r="BR154" t="inlineStr">
        <is>
          <t>kvalificirani delež</t>
        </is>
      </c>
      <c r="BS154" t="inlineStr">
        <is>
          <t>3</t>
        </is>
      </c>
      <c r="BT154" t="inlineStr">
        <is>
          <t/>
        </is>
      </c>
      <c r="BU154" t="inlineStr">
        <is>
          <t>kvalificerat innehav</t>
        </is>
      </c>
      <c r="BV154" t="inlineStr">
        <is>
          <t>3</t>
        </is>
      </c>
      <c r="BW154" t="inlineStr">
        <is>
          <t/>
        </is>
      </c>
      <c r="BX154" t="inlineStr">
        <is>
          <t>пряко или косвено участие в предприятие, което представлява 10 % или повече от капитала или от правата на глас или което прави възможно да се упражнява значително влияние върху ръководството на това предприятие</t>
        </is>
      </c>
      <c r="BY154" t="inlineStr">
        <is>
          <t>Přímá či nepřímá účast ve správcovské společnosti, která představuje alespoň 10 % základního kapitálu nebo hlasovacích práv nebo umožňuje uplatnění podstatného vlivu na řízení správcovské společnosti, v níž je tato účast držena.</t>
        </is>
      </c>
      <c r="BZ154" t="inlineStr">
        <is>
          <t>I forb. med direktiv om adgang til at optage og udøve virksomhed som kreditinstitut:"direkte eller indirekte besiddelse af mindst 10% af kapitalen eller stemmerettighederne eller en besiddelse, som giver mulighed for at udøve en betydelig indflydelse på forvaltningen af det foretagende, hvori der besiddes en kapitalinteresse."</t>
        </is>
      </c>
      <c r="CA154" t="inlineStr">
        <is>
          <t>Das direkte oder indirekte Halten von wenigstens 10 % des Kapitals oder der Stimmrechte oder die Möglichkeit der Wahrnehmung eines massgeblichen Einflusses auf die Geschäftsführung eines Unternehmens, an dem eine Beteiligung gehalten wird.</t>
        </is>
      </c>
      <c r="CB154" t="inlineStr">
        <is>
          <t>η άμεση ή έμμεση κατοχή τουλάχιστον του 10 % του κεφαλαίου ή των δικαιωμάτων ψήφου μιας επιχείρησης ή η άσκηση ουσιώδους επιρροής στη διαχείριση της επιχείρησης αυτής</t>
        </is>
      </c>
      <c r="CC154" t="inlineStr">
        <is>
          <t>direct 
&lt;sup&gt;1&lt;/sup&gt; or indirect holding 
&lt;sup&gt;2&lt;/sup&gt; in an undertaking which represents 10 % or more of the capital or of the voting rights or which makes it possible to exercise a significant influence over the management of that undertaking 
&lt;p&gt;&lt;sup&gt;1&lt;/sup&gt; direct holding [ &lt;a href="/entry/result/2249751/all" id="ENTRY_TO_ENTRY_CONVERTER" target="_blank"&gt;IATE:2249751&lt;/a&gt; ]&lt;br&gt;&lt;sup&gt;2&lt;/sup&gt; indirect holding [ &lt;a href="/entry/result/3541024/all" id="ENTRY_TO_ENTRY_CONVERTER" target="_blank"&gt;IATE:3541024&lt;/a&gt; ]&lt;/p&gt;</t>
        </is>
      </c>
      <c r="CD154" t="inlineStr">
        <is>
          <t>Participación directa o indirecta en una empresa que represente el 10 % o más del capital o de los derechos de voto o que permita ejercer una influencia notable [ &lt;a href="/entry/result/772078/all" id="ENTRY_TO_ENTRY_CONVERTER" target="_blank"&gt;IATE:772078&lt;/a&gt; ] en la gestión de dicha empresa.</t>
        </is>
      </c>
      <c r="CE154" t="inlineStr">
        <is>
          <t>1) krediidiasutused: "oluline osalus" – otsene või kaudne osalus äriühingus, kui osalus on vähemalt 10 % äriühingu kapitalist või hääleõigusest või kui osalus võimaldab avaldada olulist mõju selle äriühingu juhtimisele; 2) kindlustus: oluline osalus — otsene või kaudne osalus ettevõtjas, mis moodustab 10% või rohkem kapitalist või hääleõigusest või mis võimaldab avaldada olulist mõju selle ettevõtja juhtimisele;</t>
        </is>
      </c>
      <c r="CF154" t="inlineStr">
        <is>
          <t/>
        </is>
      </c>
      <c r="CG154" t="inlineStr">
        <is>
          <t>le fait de détenir dans une entreprise, directement ou indirectement, au moins 10 % du capital ou des droits de vote, ou toute autre possibilité d'exercer une influence notable sur la gestion de l'entreprise dans laquelle est détenue une participation. (...)</t>
        </is>
      </c>
      <c r="CH154" t="inlineStr">
        <is>
          <t/>
        </is>
      </c>
      <c r="CI154" t="inlineStr">
        <is>
          <t/>
        </is>
      </c>
      <c r="CJ154" t="inlineStr">
        <is>
          <t>Olyan közvetlen vagy közvetett részesedés valamely vállalkozásban, amely a tőke, vagy a szavazati jogok 10%-át, vagy annál magasabb arányt képvisel, vagy amely lehetővé teszi jelentős befolyás gyakorlását a vállalkozás irányításában.</t>
        </is>
      </c>
      <c r="CK154" t="inlineStr">
        <is>
          <t>una partecipazione in un'impresa, diretta o indiretta, non inferiore al 10 % del capitale sociale o dei diritti di voto oppure che comporta la possibilità di esercitare un'influenza notevole sulla gestione dell'impresa.</t>
        </is>
      </c>
      <c r="CL154" t="inlineStr">
        <is>
          <t>tiesiogiai ar netiesiogiai valdomas valdymo įmonės akcijų paketas, sudarantis 10 % ar daugiau kapitalo arba balsavimo teisių, arba akcijų paketas, leidžiantis daryti esminę įtaką valdymo įmonės, susijusios su tuo akcijų paketu, valdymui</t>
        </is>
      </c>
      <c r="CM154" t="inlineStr">
        <is>
          <t>Tieša vai netieša līdzdalība pārvaldības sabiedrībā, kas ir 10 % vai vairāk no tās kapitāla vai balsstiesībām vai kas ļauj ievērojami ietekmēt vadību attiecīgajā pārvaldības sabiedrībā, kurā ir šī līdzdalība</t>
        </is>
      </c>
      <c r="CN154" t="inlineStr">
        <is>
          <t>parteċipazzjoni dirett jew indiretta f’AIFM li tirrappreżenta 10% jew iktar tal-kapital jew tad-drittijiet tal-vot jew li tippermetti l-eżerċitar ta' influwenza sinifikanti fuq l-immaniġġjar tal-AIFM li fiha tkun dik il-parteċipazzjoni</t>
        </is>
      </c>
      <c r="CO154" t="inlineStr">
        <is>
          <t>"het in een onderneming rechstreeks of onrechtstreeks, bezitten van ten minste 10% van het kapitaal of van de stemrechten, dan wel een deelneming die de mogelijkheid inhoudt een invloed van betekenis uit te oefenen op de bedrijfsvoering van de onderneming waarin wordt deelgenomen." (art. 1 - zie SOURCE)</t>
        </is>
      </c>
      <c r="CP154" t="inlineStr">
        <is>
          <t>Bezpośredni lub pośredni pakiet w spółce zarządzającej, który reprezentuje co najmniej10 % kapitału lub praw głosu, lub pakiet, który umożliwia wywieranie znaczącego wpływu na zarządzanie spółką zarządzającą, w której pakiet ten występuje.</t>
        </is>
      </c>
      <c r="CQ154" t="inlineStr">
        <is>
          <t>Detenção numa empresa, de forma directa ou indirecta, de pelo menos 10% do capital ou dos direitos de voto, ou qualquer outra possibilidade de exercer uma influência significativa na gestão da empresa participada.</t>
        </is>
      </c>
      <c r="CR154" t="inlineStr">
        <is>
          <t>o participație directă sau indirectă într-o entitate, care reprezintă 10% sau mai mult din capitalul ori din drepturile de vot ale entității sau care face posibilă exercitarea unei influențe semnificative asupra administrării entității respective</t>
        </is>
      </c>
      <c r="CS154" t="inlineStr">
        <is>
          <t>priamy alebo nepriamy podiel na právnickej osobe, ktorý predstavuje 10% alebo viac percent na jej základnom imaní alebo na hlasovacích právach vypočítaných podľa osobitného predpisu, alebo podiel, ktorý umožňuje vykonávať významný vplyv na riadenie tejto právnickej osoby</t>
        </is>
      </c>
      <c r="CT154" t="inlineStr">
        <is>
          <t>Kvalificirani delež je posredno ali neposredno imetništvo poslovnega deleža, delnic oziroma drugih pravic, na podlagi katerih pridobi imetnik najmanj 10-odstotni delež glasovalnih pravic ali najmanj 10-odstotni delež v kapitalu določene pravne osebe, oziroma na podlagi katerih lahko imetnik izvaja pomemben vpliv na upravo družbe za upravljanje.</t>
        </is>
      </c>
      <c r="CU154" t="inlineStr">
        <is>
          <t/>
        </is>
      </c>
    </row>
    <row r="155">
      <c r="A155" s="1" t="str">
        <f>HYPERLINK("https://iate.europa.eu/entry/result/2246000/all", "2246000")</f>
        <v>2246000</v>
      </c>
      <c r="B155" t="inlineStr">
        <is>
          <t>FINANCE</t>
        </is>
      </c>
      <c r="C155" t="inlineStr">
        <is>
          <t>FINANCE|financial institutions and credit;FINANCE|insurance</t>
        </is>
      </c>
      <c r="D155" t="inlineStr">
        <is>
          <t>оперативен риск|операционен риск</t>
        </is>
      </c>
      <c r="E155" t="inlineStr">
        <is>
          <t>3|3</t>
        </is>
      </c>
      <c r="F155" t="inlineStr">
        <is>
          <t>|</t>
        </is>
      </c>
      <c r="G155" t="inlineStr">
        <is>
          <t>provozní riziko|operační riziko</t>
        </is>
      </c>
      <c r="H155" t="inlineStr">
        <is>
          <t>3|3</t>
        </is>
      </c>
      <c r="I155" t="inlineStr">
        <is>
          <t>|preferred</t>
        </is>
      </c>
      <c r="J155" t="inlineStr">
        <is>
          <t>operationel risiko</t>
        </is>
      </c>
      <c r="K155" t="inlineStr">
        <is>
          <t>3</t>
        </is>
      </c>
      <c r="L155" t="inlineStr">
        <is>
          <t/>
        </is>
      </c>
      <c r="M155" t="inlineStr">
        <is>
          <t>operationelles Risiko</t>
        </is>
      </c>
      <c r="N155" t="inlineStr">
        <is>
          <t>3</t>
        </is>
      </c>
      <c r="O155" t="inlineStr">
        <is>
          <t/>
        </is>
      </c>
      <c r="P155" t="inlineStr">
        <is>
          <t>λειτουργικός κίνδυνος</t>
        </is>
      </c>
      <c r="Q155" t="inlineStr">
        <is>
          <t>3</t>
        </is>
      </c>
      <c r="R155" t="inlineStr">
        <is>
          <t/>
        </is>
      </c>
      <c r="S155" t="inlineStr">
        <is>
          <t>operation risk, operations risk|operational risk</t>
        </is>
      </c>
      <c r="T155" t="inlineStr">
        <is>
          <t>1|3</t>
        </is>
      </c>
      <c r="U155" t="inlineStr">
        <is>
          <t>|</t>
        </is>
      </c>
      <c r="V155" t="inlineStr">
        <is>
          <t>riesgo operacional|riesgo operativo</t>
        </is>
      </c>
      <c r="W155" t="inlineStr">
        <is>
          <t>3|3</t>
        </is>
      </c>
      <c r="X155" t="inlineStr">
        <is>
          <t>|</t>
        </is>
      </c>
      <c r="Y155" t="inlineStr">
        <is>
          <t>operatsioonirisk</t>
        </is>
      </c>
      <c r="Z155" t="inlineStr">
        <is>
          <t>3</t>
        </is>
      </c>
      <c r="AA155" t="inlineStr">
        <is>
          <t/>
        </is>
      </c>
      <c r="AB155" t="inlineStr">
        <is>
          <t>operatiivinen riski</t>
        </is>
      </c>
      <c r="AC155" t="inlineStr">
        <is>
          <t>3</t>
        </is>
      </c>
      <c r="AD155" t="inlineStr">
        <is>
          <t/>
        </is>
      </c>
      <c r="AE155" t="inlineStr">
        <is>
          <t>risque opérationnel</t>
        </is>
      </c>
      <c r="AF155" t="inlineStr">
        <is>
          <t>3</t>
        </is>
      </c>
      <c r="AG155" t="inlineStr">
        <is>
          <t/>
        </is>
      </c>
      <c r="AH155" t="inlineStr">
        <is>
          <t>riosca oibriúcháin</t>
        </is>
      </c>
      <c r="AI155" t="inlineStr">
        <is>
          <t>3</t>
        </is>
      </c>
      <c r="AJ155" t="inlineStr">
        <is>
          <t/>
        </is>
      </c>
      <c r="AK155" t="inlineStr">
        <is>
          <t>operativni rizik</t>
        </is>
      </c>
      <c r="AL155" t="inlineStr">
        <is>
          <t>3</t>
        </is>
      </c>
      <c r="AM155" t="inlineStr">
        <is>
          <t/>
        </is>
      </c>
      <c r="AN155" t="inlineStr">
        <is>
          <t>működési kockázat</t>
        </is>
      </c>
      <c r="AO155" t="inlineStr">
        <is>
          <t>4</t>
        </is>
      </c>
      <c r="AP155" t="inlineStr">
        <is>
          <t/>
        </is>
      </c>
      <c r="AQ155" t="inlineStr">
        <is>
          <t>rischio operativo</t>
        </is>
      </c>
      <c r="AR155" t="inlineStr">
        <is>
          <t>3</t>
        </is>
      </c>
      <c r="AS155" t="inlineStr">
        <is>
          <t/>
        </is>
      </c>
      <c r="AT155" t="inlineStr">
        <is>
          <t>operacinė rizika</t>
        </is>
      </c>
      <c r="AU155" t="inlineStr">
        <is>
          <t>3</t>
        </is>
      </c>
      <c r="AV155" t="inlineStr">
        <is>
          <t/>
        </is>
      </c>
      <c r="AW155" t="inlineStr">
        <is>
          <t>operacionālais risks</t>
        </is>
      </c>
      <c r="AX155" t="inlineStr">
        <is>
          <t>3</t>
        </is>
      </c>
      <c r="AY155" t="inlineStr">
        <is>
          <t/>
        </is>
      </c>
      <c r="AZ155" t="inlineStr">
        <is>
          <t>riskju operazzjonali</t>
        </is>
      </c>
      <c r="BA155" t="inlineStr">
        <is>
          <t>3</t>
        </is>
      </c>
      <c r="BB155" t="inlineStr">
        <is>
          <t/>
        </is>
      </c>
      <c r="BC155" t="inlineStr">
        <is>
          <t>operationeel risico</t>
        </is>
      </c>
      <c r="BD155" t="inlineStr">
        <is>
          <t>3</t>
        </is>
      </c>
      <c r="BE155" t="inlineStr">
        <is>
          <t/>
        </is>
      </c>
      <c r="BF155" t="inlineStr">
        <is>
          <t>ryzyko operacyjne</t>
        </is>
      </c>
      <c r="BG155" t="inlineStr">
        <is>
          <t>3</t>
        </is>
      </c>
      <c r="BH155" t="inlineStr">
        <is>
          <t/>
        </is>
      </c>
      <c r="BI155" t="inlineStr">
        <is>
          <t>risco operacional</t>
        </is>
      </c>
      <c r="BJ155" t="inlineStr">
        <is>
          <t>3</t>
        </is>
      </c>
      <c r="BK155" t="inlineStr">
        <is>
          <t/>
        </is>
      </c>
      <c r="BL155" t="inlineStr">
        <is>
          <t>risc operațional</t>
        </is>
      </c>
      <c r="BM155" t="inlineStr">
        <is>
          <t>3</t>
        </is>
      </c>
      <c r="BN155" t="inlineStr">
        <is>
          <t/>
        </is>
      </c>
      <c r="BO155" t="inlineStr">
        <is>
          <t>operačné riziko</t>
        </is>
      </c>
      <c r="BP155" t="inlineStr">
        <is>
          <t>3</t>
        </is>
      </c>
      <c r="BQ155" t="inlineStr">
        <is>
          <t/>
        </is>
      </c>
      <c r="BR155" t="inlineStr">
        <is>
          <t>operativno tveganje</t>
        </is>
      </c>
      <c r="BS155" t="inlineStr">
        <is>
          <t>3</t>
        </is>
      </c>
      <c r="BT155" t="inlineStr">
        <is>
          <t/>
        </is>
      </c>
      <c r="BU155" t="inlineStr">
        <is>
          <t>operativ risk</t>
        </is>
      </c>
      <c r="BV155" t="inlineStr">
        <is>
          <t>3</t>
        </is>
      </c>
      <c r="BW155" t="inlineStr">
        <is>
          <t/>
        </is>
      </c>
      <c r="BX155" t="inlineStr">
        <is>
          <t>рискът от загуба, произтичаща от неадекватни или недобре функциониращи вътрешни процеси, хора и системи, или от външни събития; включва и правен риск</t>
        </is>
      </c>
      <c r="BY155" t="inlineStr">
        <is>
          <t>riziko ztráty vyplývající z nedostatečnosti nebo selhání vnitřních procesů, pracovníků a systémů nebo z vnějších událostí</t>
        </is>
      </c>
      <c r="BZ155" t="inlineStr">
        <is>
          <t>"operationel risiko": risikoen for tab som følge af utilstrækkelige eller fejlbehæftede interne processer, medarbejderfejl eller systemfejl eller som følge af udefra kommende begivenheder</t>
        </is>
      </c>
      <c r="CA155" t="inlineStr">
        <is>
          <t>Risiko von Verlusten, die durch die Unangemessenheit oder das Versagen von internen Verfahren, Menschen und Systemen oder durch externe Ereignisse verursacht werden, einschließlich Rechtsrisiken</t>
        </is>
      </c>
      <c r="CB155" t="inlineStr">
        <is>
          <t>ο κίνδυνος εμφάνισης ζημιών λόγω ακατάλληλων ή προβληματικών εσωτερικών διαδικασιών, ή λόγω ακατάληλου ή προβληματικού προσωπικού ή λόγω ακατάλληλων ή προβληματικών λειτουργικών συστημάτων ή εξωτερικών παραγόντων</t>
        </is>
      </c>
      <c r="CC155" t="inlineStr">
        <is>
          <t>risk of loss arising from inadequate or failed internal processes, personnel or systems, or from external events</t>
        </is>
      </c>
      <c r="CD155" t="inlineStr">
        <is>
          <t>Riesgo de pérdida derivado de la inadecuación o de la disfunción de procesos internos, del personal o de los sistemas, o de sucesos externos.</t>
        </is>
      </c>
      <c r="CE155" t="inlineStr">
        <is>
          <t>risk saada kahju sisemiste protsesside, inimeste tegevuse ja süsteemide ebaadekvaatse toimimise või mittetoimimise või väliste sündmuste tagajärjel; see hõlmab ka õiguslikku riski</t>
        </is>
      </c>
      <c r="CF155" t="inlineStr">
        <is>
          <t>riittämättömiin tai epäonnistuneisiin sisäisiin prosesseihin, henkilöstöön ja järjestelmiin tai ulkoisiin tapahtumiin liittyvä tappioriski</t>
        </is>
      </c>
      <c r="CG155" t="inlineStr">
        <is>
          <t>le risque de pertes découlant d'une inadéquation ou d'une défaillance des processus, du personnel et des systèmes internes ou d'événements extérieurs, y compris le risque juridique</t>
        </is>
      </c>
      <c r="CH155" t="inlineStr">
        <is>
          <t/>
        </is>
      </c>
      <c r="CI155" t="inlineStr">
        <is>
          <t>rizik gubitka koji nastaje zbog neodgovarajućih ili neuspjelih unutarnjih postupaka, osoba odnosno sustava ili zbog vanjskih događaja</t>
        </is>
      </c>
      <c r="CJ155" t="inlineStr">
        <is>
          <t>Veszteség kockázata, amely nem megfelelő vagy meghiúsult belső folyamatokból, az alkalmazott emberi erőforrásból vagy rendszerekből, vagy külső eseményekből ered.</t>
        </is>
      </c>
      <c r="CK155" t="inlineStr">
        <is>
          <t>rischio di perdite derivanti dalla inadeguatezza o dalla disfunzione di processi, risorse umane e sistemi interni, oppure da eventi esogeni, ivi compreso il rischio giuridico</t>
        </is>
      </c>
      <c r="CL155" t="inlineStr">
        <is>
          <t>nuostolio, atsirandančio dėl netinkamų arba nepavykusių vidaus procesų, darbuotojų ar sistemų arba išorės įvykių, rizika</t>
        </is>
      </c>
      <c r="CM155" t="inlineStr">
        <is>
          <t>iespēja ciest zaudējumus nepilnīgu vai prasībām neatbilstošu iekšējo procesu norises, cilvēku un sistēmu darbības vai arī ārējo apstākļu ietekmes dēļ, un tas ietver juridisko risku</t>
        </is>
      </c>
      <c r="CN155" t="inlineStr">
        <is>
          <t>ir-risjku ta’ telf li jirriżulta minn proċessi interni, nies jew sistemi mhux adegwati jew li ma jirnexxux jew minn avvenimenti esterni, u jinkludi r-riskju legali</t>
        </is>
      </c>
      <c r="CO155" t="inlineStr">
        <is>
          <t>risico op verliezen door inadequate of falende interne procedures, personeel of systemen of door externe gebeurtenissen</t>
        </is>
      </c>
      <c r="CP155" t="inlineStr">
        <is>
          <t>ryzyko straty wynikające z niewłaściwych lub błędnych procesów wewnętrznych, z działań personelu lub systemów, lub ze zdarzeń zewnętrznych</t>
        </is>
      </c>
      <c r="CQ155" t="inlineStr">
        <is>
          <t>O risco de perdas resultantes de procedimentos internos inadequados ou deficientes, do pessoal ou dos sistemas, ou ainda de acontecimentos externos.</t>
        </is>
      </c>
      <c r="CR155" t="inlineStr">
        <is>
          <t>risc de pierdere determinat fie de utilizarea unor procese, sisteme și resurse umane inadecvate sau care nu și-au îndeplinit funcția în mod corespunzător, fie de evenimente și acțiuni externe</t>
        </is>
      </c>
      <c r="CS155" t="inlineStr">
        <is>
          <t>riziko straty vyplývajúce z nevhodných vnútorných procesov alebo z ich zlyhania, z personálu alebo systémov, alebo z nepriaznivých vonkajších udalostí</t>
        </is>
      </c>
      <c r="CT155" t="inlineStr">
        <is>
          <t>nevarnost izgube zaradi neprimernega ali neuspešnega izvajanja notranjih procesov, ravnanja ljudi ali delovanja sistemov, ali zaradi zunanjih dogodkov</t>
        </is>
      </c>
      <c r="CU155" t="inlineStr">
        <is>
          <t>risk för förluster till följd av icke ändamålsenliga eller misslyckade processer, mänskliga fel, felaktiga system eller externa händelserser</t>
        </is>
      </c>
    </row>
    <row r="156">
      <c r="A156" s="1" t="str">
        <f>HYPERLINK("https://iate.europa.eu/entry/result/906376/all", "906376")</f>
        <v>906376</v>
      </c>
      <c r="B156" t="inlineStr">
        <is>
          <t>FINANCE</t>
        </is>
      </c>
      <c r="C156" t="inlineStr">
        <is>
          <t>FINANCE|financial institutions and credit</t>
        </is>
      </c>
      <c r="D156" t="inlineStr">
        <is>
          <t>регулаторен капитал|капиталова основа|собствен капитал</t>
        </is>
      </c>
      <c r="E156" t="inlineStr">
        <is>
          <t>3|2|4</t>
        </is>
      </c>
      <c r="F156" t="inlineStr">
        <is>
          <t>|admitted|</t>
        </is>
      </c>
      <c r="G156" t="inlineStr">
        <is>
          <t>regulatorní kapitál|kapitál</t>
        </is>
      </c>
      <c r="H156" t="inlineStr">
        <is>
          <t>3|3</t>
        </is>
      </c>
      <c r="I156" t="inlineStr">
        <is>
          <t>|</t>
        </is>
      </c>
      <c r="J156" t="inlineStr">
        <is>
          <t>kapitalgrundlag|lovpligtig kapital</t>
        </is>
      </c>
      <c r="K156" t="inlineStr">
        <is>
          <t>3|3</t>
        </is>
      </c>
      <c r="L156" t="inlineStr">
        <is>
          <t>|</t>
        </is>
      </c>
      <c r="M156" t="inlineStr">
        <is>
          <t>regulatorisches Eigenkapital|regulatorische Eigenmittel|Eigenmittel</t>
        </is>
      </c>
      <c r="N156" t="inlineStr">
        <is>
          <t>2|3|3</t>
        </is>
      </c>
      <c r="O156" t="inlineStr">
        <is>
          <t>||</t>
        </is>
      </c>
      <c r="P156" t="inlineStr">
        <is>
          <t>ίδια κεφάλαια της τράπεζας|ίδια κεφάλαια|κανονιστικά ίδια κεφάλαια|κεφαλαιακή βάση|ρυθμιστικά ίδια κεφάλαια|ρυθμιστικές κεφαλαιακές απαιτήσεις</t>
        </is>
      </c>
      <c r="Q156" t="inlineStr">
        <is>
          <t>3|3|3|3|3|3</t>
        </is>
      </c>
      <c r="R156" t="inlineStr">
        <is>
          <t>|||||</t>
        </is>
      </c>
      <c r="S156" t="inlineStr">
        <is>
          <t>own funds|own funds of a credit institution|regulatory capital|regulatory capital base|bank's own funds|capital basis|prudential own funds|capital base</t>
        </is>
      </c>
      <c r="T156" t="inlineStr">
        <is>
          <t>3|1|3|1|1|1|1|2</t>
        </is>
      </c>
      <c r="U156" t="inlineStr">
        <is>
          <t>|||||||admitted</t>
        </is>
      </c>
      <c r="V156" t="inlineStr">
        <is>
          <t>capital regulador|fondos propios|capital reglamentario</t>
        </is>
      </c>
      <c r="W156" t="inlineStr">
        <is>
          <t>3|3|3</t>
        </is>
      </c>
      <c r="X156" t="inlineStr">
        <is>
          <t>||</t>
        </is>
      </c>
      <c r="Y156" t="inlineStr">
        <is>
          <t>kapitalibaas|omavahendid|regulatiivne kapital</t>
        </is>
      </c>
      <c r="Z156" t="inlineStr">
        <is>
          <t>3|3|3</t>
        </is>
      </c>
      <c r="AA156" t="inlineStr">
        <is>
          <t>admitted||</t>
        </is>
      </c>
      <c r="AB156" t="inlineStr">
        <is>
          <t>vakavaraisuuspääoma|säädetty vähimmäispääoma|pääomapohja|lakisääteinen pääoma|omat varat</t>
        </is>
      </c>
      <c r="AC156" t="inlineStr">
        <is>
          <t>3|2|2|3|3</t>
        </is>
      </c>
      <c r="AD156" t="inlineStr">
        <is>
          <t>||||</t>
        </is>
      </c>
      <c r="AE156" t="inlineStr">
        <is>
          <t>capital réglementaire|fonds propres|fonds propres réglementaires</t>
        </is>
      </c>
      <c r="AF156" t="inlineStr">
        <is>
          <t>3|3|3</t>
        </is>
      </c>
      <c r="AG156" t="inlineStr">
        <is>
          <t>||</t>
        </is>
      </c>
      <c r="AH156" t="inlineStr">
        <is>
          <t>cistí dílse|bonn caipitil|caipiteal rialaitheach</t>
        </is>
      </c>
      <c r="AI156" t="inlineStr">
        <is>
          <t>3|3|3</t>
        </is>
      </c>
      <c r="AJ156" t="inlineStr">
        <is>
          <t>||</t>
        </is>
      </c>
      <c r="AK156" t="inlineStr">
        <is>
          <t>kapitalna osnova|regulatorni kapital</t>
        </is>
      </c>
      <c r="AL156" t="inlineStr">
        <is>
          <t>3|3</t>
        </is>
      </c>
      <c r="AM156" t="inlineStr">
        <is>
          <t>|</t>
        </is>
      </c>
      <c r="AN156" t="inlineStr">
        <is>
          <t>szabályozói tőke|tőkehelyzet|tőkebázis|szavatolótőke|tőkealap</t>
        </is>
      </c>
      <c r="AO156" t="inlineStr">
        <is>
          <t>4|3|3|4|3</t>
        </is>
      </c>
      <c r="AP156" t="inlineStr">
        <is>
          <t>|admitted|admitted||admitted</t>
        </is>
      </c>
      <c r="AQ156" t="inlineStr">
        <is>
          <t>fondi propri|base di capitale|patrimonio di vigilanza|capitale regolamentare</t>
        </is>
      </c>
      <c r="AR156" t="inlineStr">
        <is>
          <t>3|3|3|3</t>
        </is>
      </c>
      <c r="AS156" t="inlineStr">
        <is>
          <t>|||</t>
        </is>
      </c>
      <c r="AT156" t="inlineStr">
        <is>
          <t>nuosavos lėšos|reguliuojamasis kapitalas|kapitalo bazė</t>
        </is>
      </c>
      <c r="AU156" t="inlineStr">
        <is>
          <t>3|3|3</t>
        </is>
      </c>
      <c r="AV156" t="inlineStr">
        <is>
          <t>||</t>
        </is>
      </c>
      <c r="AW156" t="inlineStr">
        <is>
          <t>regulējošām prasībām atbilstošs kapitāls|pašu kapitāls</t>
        </is>
      </c>
      <c r="AX156" t="inlineStr">
        <is>
          <t>3|3</t>
        </is>
      </c>
      <c r="AY156" t="inlineStr">
        <is>
          <t>|</t>
        </is>
      </c>
      <c r="AZ156" t="inlineStr">
        <is>
          <t>fondi proprji|bażi kapitali|kapital regolatorju</t>
        </is>
      </c>
      <c r="BA156" t="inlineStr">
        <is>
          <t>3|3|3</t>
        </is>
      </c>
      <c r="BB156" t="inlineStr">
        <is>
          <t>||</t>
        </is>
      </c>
      <c r="BC156" t="inlineStr">
        <is>
          <t>toetsingsvermogen|eigen vermogen|kapitaalbasis</t>
        </is>
      </c>
      <c r="BD156" t="inlineStr">
        <is>
          <t>3|3|3</t>
        </is>
      </c>
      <c r="BE156" t="inlineStr">
        <is>
          <t>||</t>
        </is>
      </c>
      <c r="BF156" t="inlineStr">
        <is>
          <t>kapitał regulacyjny|środki własne|kapitał ustawowy|fundusze własne</t>
        </is>
      </c>
      <c r="BG156" t="inlineStr">
        <is>
          <t>3|3|3|3</t>
        </is>
      </c>
      <c r="BH156" t="inlineStr">
        <is>
          <t>|admitted||</t>
        </is>
      </c>
      <c r="BI156" t="inlineStr">
        <is>
          <t>fundos próprios|capital regulamentar</t>
        </is>
      </c>
      <c r="BJ156" t="inlineStr">
        <is>
          <t>3|3</t>
        </is>
      </c>
      <c r="BK156" t="inlineStr">
        <is>
          <t>|</t>
        </is>
      </c>
      <c r="BL156" t="inlineStr">
        <is>
          <t>capital reglementat|fonduri proprii|bază de capital</t>
        </is>
      </c>
      <c r="BM156" t="inlineStr">
        <is>
          <t>3|3|3</t>
        </is>
      </c>
      <c r="BN156" t="inlineStr">
        <is>
          <t>||</t>
        </is>
      </c>
      <c r="BO156" t="inlineStr">
        <is>
          <t>vlastné zdroje|regulatórny kapitál</t>
        </is>
      </c>
      <c r="BP156" t="inlineStr">
        <is>
          <t>3|3</t>
        </is>
      </c>
      <c r="BQ156" t="inlineStr">
        <is>
          <t>|</t>
        </is>
      </c>
      <c r="BR156" t="inlineStr">
        <is>
          <t>kapital|kapitalska osnova|regulativni kapital</t>
        </is>
      </c>
      <c r="BS156" t="inlineStr">
        <is>
          <t>3|3|3</t>
        </is>
      </c>
      <c r="BT156" t="inlineStr">
        <is>
          <t>|admitted|</t>
        </is>
      </c>
      <c r="BU156" t="inlineStr">
        <is>
          <t>kapitalbas|lagstadgat kapital</t>
        </is>
      </c>
      <c r="BV156" t="inlineStr">
        <is>
          <t>3|3</t>
        </is>
      </c>
      <c r="BW156" t="inlineStr">
        <is>
          <t>|</t>
        </is>
      </c>
      <c r="BX156" t="inlineStr">
        <is>
          <t>&lt;a href="https://iate.europa.eu/entry/result/1696532/bg" target="_blank"&gt;наличният капитал&lt;/a&gt; и резерви на кредитна институция за целите на правилата за &lt;a href="https://iate.europa.eu/entry/result/118249/bg" target="_blank"&gt;капиталова адекватност&lt;/a&gt;</t>
        </is>
      </c>
      <c r="BY156" t="inlineStr">
        <is>
          <t>kapitál používaný k výpočtu kapitálové přiměřenosti; skládá se z kapitálu tier 1 a tier 2</t>
        </is>
      </c>
      <c r="BZ156" t="inlineStr">
        <is>
          <t>et kreditinstituts eller investeringsselskabs kapital og reserver med henblik på overholdelse af reglerne om tilstrækkeligt kapitalgrundlag</t>
        </is>
      </c>
      <c r="CA156" t="inlineStr">
        <is>
          <t>das Kapital einschl. Rücklagen, über das ein Kreditinstitut verfügen muss, um den Anforderungen der angemessenen Kapitalausstattung zu genügen</t>
        </is>
      </c>
      <c r="CB156" t="inlineStr">
        <is>
          <t/>
        </is>
      </c>
      <c r="CC156" t="inlineStr">
        <is>
          <t>credit institution's available capital and reserves for the purposes of capital adequacy rules</t>
        </is>
      </c>
      <c r="CD156" t="inlineStr">
        <is>
          <t>Base de capital de que debe disponer en todo momento una entidad financiera para hacer frente a los riesgos que asume. 
&lt;br&gt;En el marco de &lt;a href="https://iate.europa.eu/entry/result/3527960/es" target="_blank"&gt;Basilea III&lt;/a&gt; está formado por la suma del &lt;a href="https://iate.europa.eu/entry/result/3537887/es" target="_blank"&gt;capital de nivel 1 ordinario&lt;/a&gt;, el &lt;a href="https://iate.europa.eu/entry/result/3537883/es" target="_blank"&gt;capital de nivel 1 adicional&lt;/a&gt; y el &lt;a href="https://iate.europa.eu/entry/result/857661/es" target="_blank"&gt;capital de nivel 2&lt;/a&gt;, y deberá mantenerse en todo momento al menos en el 
&lt;b&gt;8,0%&lt;/b&gt; de los &lt;a href="https://iate.europa.eu/entry/result/2245143/es" target="_blank"&gt;activos ponderados por riesgo&lt;/a&gt;.</t>
        </is>
      </c>
      <c r="CE156" t="inlineStr">
        <is>
          <t>krediidiasutusel &lt;i&gt;kapitali adekvaatsuse nõuete &lt;/i&gt;&lt;a href="/entry/result/856347/all" id="ENTRY_TO_ENTRY_CONVERTER" target="_blank"&gt;IATE:856347&lt;/a&gt; täitmise eesmärgil olemasolev kapital ja reservid</t>
        </is>
      </c>
      <c r="CF156" t="inlineStr">
        <is>
          <t/>
        </is>
      </c>
      <c r="CG156" t="inlineStr">
        <is>
          <t>montant des fonds propres (fonds propres de base et fonds propres complémentaires) que doivent détenir les établissements financiers conformément aux exigences définies par le Comité de Bâle sur le contrôle bancaire</t>
        </is>
      </c>
      <c r="CH156" t="inlineStr">
        <is>
          <t/>
        </is>
      </c>
      <c r="CI156" t="inlineStr">
        <is>
          <t>iznos izvora sredstava koji je institucija za platni promet dužna održavati radi sigurnog i stabilnog poslovanja, odnosno ispunjenja obveza prema svojim vjerovnicima</t>
        </is>
      </c>
      <c r="CJ156" t="inlineStr">
        <is>
          <t>a hitelintézeteknek a tőkemegfelelés szempontjából rendelkezésre álló tőkéje és tartalékai</t>
        </is>
      </c>
      <c r="CK156" t="inlineStr">
        <is>
          <t>capitale che ogni banca deve detenere per soddisfare i requisiti di vigilanza prudenziale</t>
        </is>
      </c>
      <c r="CL156" t="inlineStr">
        <is>
          <t>kredito įstaigos kapitalo pakankamumo taisyklių taikymo tikslais turimas kapitalas ir rezervai</t>
        </is>
      </c>
      <c r="CM156" t="inlineStr">
        <is>
          <t>kredītiestādes pieejamais kapitāls un rezerves atbilstoši kapitāla pietiekamības noteikumiem</t>
        </is>
      </c>
      <c r="CN156" t="inlineStr">
        <is>
          <t>il-kapital u r-riżervi disponibbli mandatorji ta’ istituzzjoni ta’ kreditu u ta' ditti ta’ investiment għall-finijiet tar-regoli tal-adegwatezza kapitali 
&lt;sup&gt;1&lt;/sup&gt; 
&lt;p&gt; &lt;sup&gt;1&lt;/sup&gt; adegwatezza kapitali [ &lt;a href="/entry/result/118249/all" id="ENTRY_TO_ENTRY_CONVERTER" target="_blank"&gt;IATE:118249&lt;/a&gt; ]&lt;/p&gt;</t>
        </is>
      </c>
      <c r="CO156" t="inlineStr">
        <is>
          <t>aandelenkapitaal (aantal uitgegeven aandelen maal de nominale waarde) van een bedrijf plus alle reserves</t>
        </is>
      </c>
      <c r="CP156" t="inlineStr">
        <is>
          <t>wymagany przez nadzór poziom kapitału, który musi utrzymywać bank (np. w odniesieniu do kredytów regulacja 8%)</t>
        </is>
      </c>
      <c r="CQ156" t="inlineStr">
        <is>
          <t>Recursos financeiros próprios que as instituições de crédito e as empresas financeiras devem possuir a qualquer momento para cobrir os riscos a que estão expostas e absorver eventuais perdas financeiras. 
&lt;br&gt;No quadro de 
&lt;b&gt;Basileia III&lt;/b&gt; [ &lt;a href="/entry/result/3527960/all" id="ENTRY_TO_ENTRY_CONVERTER" target="_blank"&gt;IATE:3527960&lt;/a&gt; ], são constituídos pela soma dos 
&lt;b&gt;fundos próprios principais de nível 1&lt;/b&gt; [ &lt;a href="/entry/result/3506653/all" id="ENTRY_TO_ENTRY_CONVERTER" target="_blank"&gt;IATE:3506653&lt;/a&gt; ], dos 
&lt;b&gt;fundos próprios adicionais de nível 1&lt;/b&gt; [ &lt;a href="/entry/result/3537883/all" id="ENTRY_TO_ENTRY_CONVERTER" target="_blank"&gt;IATE:3537883&lt;/a&gt; ] e dos 
&lt;b&gt;fundos próprios de nível 2&lt;/b&gt; [ &lt;a href="/entry/result/857661/all" id="ENTRY_TO_ENTRY_CONVERTER" target="_blank"&gt;IATE:857661&lt;/a&gt; ] e devem manter-se a qualquer momento a um nível de pelo menos 
&lt;b&gt;8%&lt;/b&gt; dos 
&lt;b&gt;ativos ponderados pelo risco&lt;/b&gt; [ &lt;a href="/entry/result/2245143/all" id="ENTRY_TO_ENTRY_CONVERTER" target="_blank"&gt;IATE:2245143&lt;/a&gt; ].</t>
        </is>
      </c>
      <c r="CR156" t="inlineStr">
        <is>
          <t>capital de supraveghere calculat ca sumă a unor elemente pozitive (fonduri proprii de bază de nivel 1 și capitalul suplimentar de nivelul 2) și negative (active nelichide)</t>
        </is>
      </c>
      <c r="CS156" t="inlineStr">
        <is>
          <t>kapitál a rezervy úverovej inštitúcie, ktorých výška je určovaná príslušnými regulátormi na takej úrovni, aby bola dodržaná
stabilita bankového sektora ako celku</t>
        </is>
      </c>
      <c r="CT156" t="inlineStr">
        <is>
          <t/>
        </is>
      </c>
      <c r="CU156" t="inlineStr">
        <is>
          <t/>
        </is>
      </c>
    </row>
    <row r="157">
      <c r="A157" s="1" t="str">
        <f>HYPERLINK("https://iate.europa.eu/entry/result/1464779/all", "1464779")</f>
        <v>1464779</v>
      </c>
      <c r="B157" t="inlineStr">
        <is>
          <t>BUSINESS AND COMPETITION;FINANCE</t>
        </is>
      </c>
      <c r="C157" t="inlineStr">
        <is>
          <t>BUSINESS AND COMPETITION|legal form of organisations|organisation;FINANCE|free movement of capital|free movement of capital;FINANCE|financial institutions and credit|financial institution|investment company</t>
        </is>
      </c>
      <c r="D157" t="inlineStr">
        <is>
          <t>фонд на паричния пазар</t>
        </is>
      </c>
      <c r="E157" t="inlineStr">
        <is>
          <t>4</t>
        </is>
      </c>
      <c r="F157" t="inlineStr">
        <is>
          <t/>
        </is>
      </c>
      <c r="G157" t="inlineStr">
        <is>
          <t>fond peněžního trhu</t>
        </is>
      </c>
      <c r="H157" t="inlineStr">
        <is>
          <t>3</t>
        </is>
      </c>
      <c r="I157" t="inlineStr">
        <is>
          <t/>
        </is>
      </c>
      <c r="J157" t="inlineStr">
        <is>
          <t>pengemarkedsforening|pengemarkedsfond</t>
        </is>
      </c>
      <c r="K157" t="inlineStr">
        <is>
          <t>3|3</t>
        </is>
      </c>
      <c r="L157" t="inlineStr">
        <is>
          <t>preferred|</t>
        </is>
      </c>
      <c r="M157" t="inlineStr">
        <is>
          <t>Geldmarktfonds</t>
        </is>
      </c>
      <c r="N157" t="inlineStr">
        <is>
          <t>3</t>
        </is>
      </c>
      <c r="O157" t="inlineStr">
        <is>
          <t/>
        </is>
      </c>
      <c r="P157" t="inlineStr">
        <is>
          <t>αμοιβαίο κεφάλαιο βραχυπρόθεσμων επενδύσεων</t>
        </is>
      </c>
      <c r="Q157" t="inlineStr">
        <is>
          <t>2</t>
        </is>
      </c>
      <c r="R157" t="inlineStr">
        <is>
          <t/>
        </is>
      </c>
      <c r="S157" t="inlineStr">
        <is>
          <t>MMF|money market fund|money market mutual fund</t>
        </is>
      </c>
      <c r="T157" t="inlineStr">
        <is>
          <t>3|3|3</t>
        </is>
      </c>
      <c r="U157" t="inlineStr">
        <is>
          <t>||</t>
        </is>
      </c>
      <c r="V157" t="inlineStr">
        <is>
          <t>fondo de dinero|fondo de inversión en activos del mercado monetario|FIAMM|fondo del mercado monetario</t>
        </is>
      </c>
      <c r="W157" t="inlineStr">
        <is>
          <t>3|3|3|3</t>
        </is>
      </c>
      <c r="X157" t="inlineStr">
        <is>
          <t>|||</t>
        </is>
      </c>
      <c r="Y157" t="inlineStr">
        <is>
          <t>rahaturufond</t>
        </is>
      </c>
      <c r="Z157" t="inlineStr">
        <is>
          <t>3</t>
        </is>
      </c>
      <c r="AA157" t="inlineStr">
        <is>
          <t/>
        </is>
      </c>
      <c r="AB157" t="inlineStr">
        <is>
          <t>rahamarkkinarahasto</t>
        </is>
      </c>
      <c r="AC157" t="inlineStr">
        <is>
          <t>3</t>
        </is>
      </c>
      <c r="AD157" t="inlineStr">
        <is>
          <t/>
        </is>
      </c>
      <c r="AE157" t="inlineStr">
        <is>
          <t>SICAV court terme|SICAV monétaire</t>
        </is>
      </c>
      <c r="AF157" t="inlineStr">
        <is>
          <t>2|2</t>
        </is>
      </c>
      <c r="AG157" t="inlineStr">
        <is>
          <t>|</t>
        </is>
      </c>
      <c r="AH157" t="inlineStr">
        <is>
          <t>ciste margaidh airgid</t>
        </is>
      </c>
      <c r="AI157" t="inlineStr">
        <is>
          <t>3</t>
        </is>
      </c>
      <c r="AJ157" t="inlineStr">
        <is>
          <t/>
        </is>
      </c>
      <c r="AK157" t="inlineStr">
        <is>
          <t/>
        </is>
      </c>
      <c r="AL157" t="inlineStr">
        <is>
          <t/>
        </is>
      </c>
      <c r="AM157" t="inlineStr">
        <is>
          <t/>
        </is>
      </c>
      <c r="AN157" t="inlineStr">
        <is>
          <t>PPA|pénzpiaci alap</t>
        </is>
      </c>
      <c r="AO157" t="inlineStr">
        <is>
          <t>3|4</t>
        </is>
      </c>
      <c r="AP157" t="inlineStr">
        <is>
          <t>|</t>
        </is>
      </c>
      <c r="AQ157" t="inlineStr">
        <is>
          <t>fondo comune d'investimento del mercato monetario|fondo comune monetario</t>
        </is>
      </c>
      <c r="AR157" t="inlineStr">
        <is>
          <t>3|3</t>
        </is>
      </c>
      <c r="AS157" t="inlineStr">
        <is>
          <t>|</t>
        </is>
      </c>
      <c r="AT157" t="inlineStr">
        <is>
          <t>pinigų rinkos fondas|PRF</t>
        </is>
      </c>
      <c r="AU157" t="inlineStr">
        <is>
          <t>3|3</t>
        </is>
      </c>
      <c r="AV157" t="inlineStr">
        <is>
          <t>|</t>
        </is>
      </c>
      <c r="AW157" t="inlineStr">
        <is>
          <t>naudas tirgus fonds</t>
        </is>
      </c>
      <c r="AX157" t="inlineStr">
        <is>
          <t>3</t>
        </is>
      </c>
      <c r="AY157" t="inlineStr">
        <is>
          <t/>
        </is>
      </c>
      <c r="AZ157" t="inlineStr">
        <is>
          <t>MMF|fond tas-suq monetarju</t>
        </is>
      </c>
      <c r="BA157" t="inlineStr">
        <is>
          <t>3|3</t>
        </is>
      </c>
      <c r="BB157" t="inlineStr">
        <is>
          <t>|</t>
        </is>
      </c>
      <c r="BC157" t="inlineStr">
        <is>
          <t>geldmarktfonds|MMF</t>
        </is>
      </c>
      <c r="BD157" t="inlineStr">
        <is>
          <t>3|3</t>
        </is>
      </c>
      <c r="BE157" t="inlineStr">
        <is>
          <t>|</t>
        </is>
      </c>
      <c r="BF157" t="inlineStr">
        <is>
          <t>fundusz rynku pieniężnego|FRP</t>
        </is>
      </c>
      <c r="BG157" t="inlineStr">
        <is>
          <t>3|3</t>
        </is>
      </c>
      <c r="BH157" t="inlineStr">
        <is>
          <t>|</t>
        </is>
      </c>
      <c r="BI157" t="inlineStr">
        <is>
          <t>fundo do mercado monetário|FMM|fundo de tesouraria</t>
        </is>
      </c>
      <c r="BJ157" t="inlineStr">
        <is>
          <t>3|3|2</t>
        </is>
      </c>
      <c r="BK157" t="inlineStr">
        <is>
          <t>||</t>
        </is>
      </c>
      <c r="BL157" t="inlineStr">
        <is>
          <t>FPM|fond de piață monetară</t>
        </is>
      </c>
      <c r="BM157" t="inlineStr">
        <is>
          <t>3|3</t>
        </is>
      </c>
      <c r="BN157" t="inlineStr">
        <is>
          <t>|</t>
        </is>
      </c>
      <c r="BO157" t="inlineStr">
        <is>
          <t>fond peňažného trhu</t>
        </is>
      </c>
      <c r="BP157" t="inlineStr">
        <is>
          <t>3</t>
        </is>
      </c>
      <c r="BQ157" t="inlineStr">
        <is>
          <t/>
        </is>
      </c>
      <c r="BR157" t="inlineStr">
        <is>
          <t>sklad denarnega trga</t>
        </is>
      </c>
      <c r="BS157" t="inlineStr">
        <is>
          <t>3</t>
        </is>
      </c>
      <c r="BT157" t="inlineStr">
        <is>
          <t/>
        </is>
      </c>
      <c r="BU157" t="inlineStr">
        <is>
          <t>kort räntefond|korträntefond|penningmarknadsfond</t>
        </is>
      </c>
      <c r="BV157" t="inlineStr">
        <is>
          <t>3|3|3</t>
        </is>
      </c>
      <c r="BW157" t="inlineStr">
        <is>
          <t>||</t>
        </is>
      </c>
      <c r="BX157" t="inlineStr">
        <is>
          <t>Схема за колективно инвестиране със следните характеристики: акции/дялове, близки заместители, от гледна точка на своята ликвидност, на депозитите; основна инвестиционна стратегия - в инструменти на паричния пазар, акции на фондове на паричния пазар, прехвърлими дългови инструменти с остатъчен матуритет по-малък или равен на 1 година, банкови депозити; целева доходност - близка до лихвените проценти по инструментите на паричния пазар.</t>
        </is>
      </c>
      <c r="BY157" t="inlineStr">
        <is>
          <t>fond, který investuje získané peněžní prostředky do krátkodobých dluhopisů a na mezibankovním trhu a který se zpravidla vyznačuje nízkou rizikovostí, vysokou likviditou a relativně nízkým výnosem</t>
        </is>
      </c>
      <c r="BZ157" t="inlineStr">
        <is>
          <t>kollektive
investeringsinstitutter, hvis andele likviditetsmæssigt er nære substitutter
for indlån, og som primært investerer i pengemarkedsinstrumenter og/eller
andele i pengemarkedsforeninger og/eller i andre transferable gældsinstrumenter
med en restløbetid på op til og inklusive 1 år og/eller i bankindlån og/eller
tilstræber en afkastgrad, som ligger tæt op ad renten på
pengemarkedsinstrumenter</t>
        </is>
      </c>
      <c r="CA157" t="inlineStr">
        <is>
          <t>Investmentfonds &lt;a href="/entry/result/771362/all" id="ENTRY_TO_ENTRY_CONVERTER" target="_blank"&gt;IATE:771362&lt;/a&gt; , der in Bankguthaben &lt;a href="/entry/result/1239257/all" id="ENTRY_TO_ENTRY_CONVERTER" target="_blank"&gt;IATE:1239257&lt;/a&gt; und liquide Geldmarktinstrumente &lt;a href="/entry/result/1104289/all" id="ENTRY_TO_ENTRY_CONVERTER" target="_blank"&gt;IATE:1104289&lt;/a&gt; investiert</t>
        </is>
      </c>
      <c r="CB157" t="inlineStr">
        <is>
          <t/>
        </is>
      </c>
      <c r="CC157" t="inlineStr">
        <is>
          <t>open-end mutual fund that invests in short term (one day to one year) debt obligations such as Treasury bills, certificates of deposit, and commercial paper</t>
        </is>
      </c>
      <c r="CD157" t="inlineStr">
        <is>
          <t>Fondo que invierte al menos una parte importante de su cartera en instrumentos del mercado monetario ( &lt;a href="/entry/result/813177/all" id="ENTRY_TO_ENTRY_CONVERTER" target="_blank"&gt;IATE:813177&lt;/a&gt; ) que son normalmente activos de gran liquidez y poco riesgo.</t>
        </is>
      </c>
      <c r="CE157" t="inlineStr">
        <is>
          <t/>
        </is>
      </c>
      <c r="CF157" t="inlineStr">
        <is>
          <t>sijoitusrahasto, joka sijoittaa varansa rahamarkkinasijoituksiin (korkoinstrumentteihin) joiden laina-aika on lyhyt, alle vuoden</t>
        </is>
      </c>
      <c r="CG157" t="inlineStr">
        <is>
          <t>SICAV dont l'actif est investi en titres de créances négociables du marché monétaire.Elle est prévue pour placer des fonds à très court terme sans risque</t>
        </is>
      </c>
      <c r="CH157" t="inlineStr">
        <is>
          <t/>
        </is>
      </c>
      <c r="CI157" t="inlineStr">
        <is>
          <t/>
        </is>
      </c>
      <c r="CJ157" t="inlineStr">
        <is>
          <t>egy éven belüli futamidejű eszközökbe befektető alap</t>
        </is>
      </c>
      <c r="CK157" t="inlineStr">
        <is>
          <t>fondo comune d'investimento che investe in strumenti finanziari a breve termine</t>
        </is>
      </c>
      <c r="CL157" t="inlineStr">
        <is>
          <t/>
        </is>
      </c>
      <c r="CM157" t="inlineStr">
        <is>
          <t/>
        </is>
      </c>
      <c r="CN157" t="inlineStr">
        <is>
          <t>fond mutwu miftuħ li jinvesti f'obbligazzjonijiet ta’ dejn ta’ terminu qasir bħal kambjali tat-teżor [ &lt;a href="/entry/result/1071964/all" id="ENTRY_TO_ENTRY_CONVERTER" target="_blank"&gt;IATE:1071964&lt;/a&gt; ], ċertifikati ta’ depożiti [ &lt;a href="/entry/result/1074193/all" id="ENTRY_TO_ENTRY_CONVERTER" target="_blank"&gt;IATE:1074193&lt;/a&gt; ] u karti kummerċjali</t>
        </is>
      </c>
      <c r="CO157" t="inlineStr">
        <is>
          <t>instelling voor collectieve belegging waarvan, in termen van liquiditeit, de participaties nauwe substituten voor deposito's zijn en die voornamelijk beleggen in geldmarktinstrumenten en/of in andere overdraagbare schuldinstrumenten met een resterende looptijd tot en met één jaar en/of in bankdeposito's, en/of die een rendementsniveau nastreven dat dicht bij de rente op geldmarktinstrumenten ligt</t>
        </is>
      </c>
      <c r="CP157" t="inlineStr">
        <is>
          <t/>
        </is>
      </c>
      <c r="CQ157" t="inlineStr">
        <is>
          <t>Organismo de investimento coletivo, regulado e supervisionado pela União, cujo objetivo principal é a manutenção do capital do fundo, proporcionando uma remuneração em linha com as taxas do mercado monetário, através do investimento em instrumentos do mercado monetário ou depósitos em instituições de crédito.</t>
        </is>
      </c>
      <c r="CR157" t="inlineStr">
        <is>
          <t>societăți financiare și cvasisocietăți care sunt implicate în principal în intermedierea financiară, a căror activitate constă în a emite acțiuni sau unități ale fondurilor de investiții drept substitut pentru depozite și a investi în principal în acțiuni/unități ale fondurilor de investiții monetare, titluri pe termen scurt de natura datoriei și/sau depozite</t>
        </is>
      </c>
      <c r="CS157" t="inlineStr">
        <is>
          <t>otvorený peňažný fond, ktorého účel je investovať do krátkodobých finančných nástrojov na peňažnom trhu</t>
        </is>
      </c>
      <c r="CT157" t="inlineStr">
        <is>
          <t>Investicijski sklad denarnega trga mora: 1. imeti najmanj 90 odstotkov vrednostni sredstev naloženih skupaj v instrumente denarnega trga in denarne depozite in 2. naložbeno politiko izrecno navedeno v pravilih upravljanja oziroma statutu ter prospektu investicijskega sklada.</t>
        </is>
      </c>
      <c r="CU157" t="inlineStr">
        <is>
          <t>fond med placeringar i räntebärande värdepapper med kort löptid</t>
        </is>
      </c>
    </row>
    <row r="158">
      <c r="A158" s="1" t="str">
        <f>HYPERLINK("https://iate.europa.eu/entry/result/843493/all", "843493")</f>
        <v>843493</v>
      </c>
      <c r="B158" t="inlineStr">
        <is>
          <t>FINANCE</t>
        </is>
      </c>
      <c r="C158" t="inlineStr">
        <is>
          <t>FINANCE|free movement of capital|financial market</t>
        </is>
      </c>
      <c r="D158" t="inlineStr">
        <is>
          <t>централен контрагент|централен съконтрагент</t>
        </is>
      </c>
      <c r="E158" t="inlineStr">
        <is>
          <t>3|3</t>
        </is>
      </c>
      <c r="F158" t="inlineStr">
        <is>
          <t>|</t>
        </is>
      </c>
      <c r="G158" t="inlineStr">
        <is>
          <t>ústřední protistrana</t>
        </is>
      </c>
      <c r="H158" t="inlineStr">
        <is>
          <t>3</t>
        </is>
      </c>
      <c r="I158" t="inlineStr">
        <is>
          <t/>
        </is>
      </c>
      <c r="J158" t="inlineStr">
        <is>
          <t>central modpart|CCP|central medkontrahent</t>
        </is>
      </c>
      <c r="K158" t="inlineStr">
        <is>
          <t>3|3|3</t>
        </is>
      </c>
      <c r="L158" t="inlineStr">
        <is>
          <t>||</t>
        </is>
      </c>
      <c r="M158" t="inlineStr">
        <is>
          <t>zentrale Gegenpartei|CCP</t>
        </is>
      </c>
      <c r="N158" t="inlineStr">
        <is>
          <t>3|3</t>
        </is>
      </c>
      <c r="O158" t="inlineStr">
        <is>
          <t>|</t>
        </is>
      </c>
      <c r="P158" t="inlineStr">
        <is>
          <t>CCP|κεντρικός αντισυμβαλλόμενος</t>
        </is>
      </c>
      <c r="Q158" t="inlineStr">
        <is>
          <t>3|3</t>
        </is>
      </c>
      <c r="R158" t="inlineStr">
        <is>
          <t>|</t>
        </is>
      </c>
      <c r="S158" t="inlineStr">
        <is>
          <t>CCP|central counterparty</t>
        </is>
      </c>
      <c r="T158" t="inlineStr">
        <is>
          <t>3|3</t>
        </is>
      </c>
      <c r="U158" t="inlineStr">
        <is>
          <t>|</t>
        </is>
      </c>
      <c r="V158" t="inlineStr">
        <is>
          <t>contraparte central|ECC|entidad de contrapartida central|cámara de contrapartida central</t>
        </is>
      </c>
      <c r="W158" t="inlineStr">
        <is>
          <t>2|4|4|3</t>
        </is>
      </c>
      <c r="X158" t="inlineStr">
        <is>
          <t>|||</t>
        </is>
      </c>
      <c r="Y158" t="inlineStr">
        <is>
          <t>keskne vastaspool</t>
        </is>
      </c>
      <c r="Z158" t="inlineStr">
        <is>
          <t>3</t>
        </is>
      </c>
      <c r="AA158" t="inlineStr">
        <is>
          <t/>
        </is>
      </c>
      <c r="AB158" t="inlineStr">
        <is>
          <t>keskusvastapuoli|keskuksena toimiva vastapuoli</t>
        </is>
      </c>
      <c r="AC158" t="inlineStr">
        <is>
          <t>3|2</t>
        </is>
      </c>
      <c r="AD158" t="inlineStr">
        <is>
          <t>preferred|</t>
        </is>
      </c>
      <c r="AE158" t="inlineStr">
        <is>
          <t>contrepartie centrale|CCP</t>
        </is>
      </c>
      <c r="AF158" t="inlineStr">
        <is>
          <t>3|3</t>
        </is>
      </c>
      <c r="AG158" t="inlineStr">
        <is>
          <t>|</t>
        </is>
      </c>
      <c r="AH158" t="inlineStr">
        <is>
          <t>contrapháirtí lárnach|CPL</t>
        </is>
      </c>
      <c r="AI158" t="inlineStr">
        <is>
          <t>3|3</t>
        </is>
      </c>
      <c r="AJ158" t="inlineStr">
        <is>
          <t>|</t>
        </is>
      </c>
      <c r="AK158" t="inlineStr">
        <is>
          <t>središnja druga ugovorna strana</t>
        </is>
      </c>
      <c r="AL158" t="inlineStr">
        <is>
          <t>3</t>
        </is>
      </c>
      <c r="AM158" t="inlineStr">
        <is>
          <t/>
        </is>
      </c>
      <c r="AN158" t="inlineStr">
        <is>
          <t>központi szerződő fél</t>
        </is>
      </c>
      <c r="AO158" t="inlineStr">
        <is>
          <t>4</t>
        </is>
      </c>
      <c r="AP158" t="inlineStr">
        <is>
          <t/>
        </is>
      </c>
      <c r="AQ158" t="inlineStr">
        <is>
          <t>controparte centrale|CCP</t>
        </is>
      </c>
      <c r="AR158" t="inlineStr">
        <is>
          <t>3|3</t>
        </is>
      </c>
      <c r="AS158" t="inlineStr">
        <is>
          <t>|</t>
        </is>
      </c>
      <c r="AT158" t="inlineStr">
        <is>
          <t>pagrindinė sandorio šalis</t>
        </is>
      </c>
      <c r="AU158" t="inlineStr">
        <is>
          <t>3</t>
        </is>
      </c>
      <c r="AV158" t="inlineStr">
        <is>
          <t/>
        </is>
      </c>
      <c r="AW158" t="inlineStr">
        <is>
          <t>centrālais darījumu partneris|&lt;i&gt;CCP&lt;/i&gt;</t>
        </is>
      </c>
      <c r="AX158" t="inlineStr">
        <is>
          <t>3|3</t>
        </is>
      </c>
      <c r="AY158" t="inlineStr">
        <is>
          <t>|</t>
        </is>
      </c>
      <c r="AZ158" t="inlineStr">
        <is>
          <t>kontroparti ċentrali</t>
        </is>
      </c>
      <c r="BA158" t="inlineStr">
        <is>
          <t>3</t>
        </is>
      </c>
      <c r="BB158" t="inlineStr">
        <is>
          <t/>
        </is>
      </c>
      <c r="BC158" t="inlineStr">
        <is>
          <t>CTP|centrale tegenpartij</t>
        </is>
      </c>
      <c r="BD158" t="inlineStr">
        <is>
          <t>3|3</t>
        </is>
      </c>
      <c r="BE158" t="inlineStr">
        <is>
          <t>|</t>
        </is>
      </c>
      <c r="BF158" t="inlineStr">
        <is>
          <t>kontrahent centralny|partner centralny|CCP</t>
        </is>
      </c>
      <c r="BG158" t="inlineStr">
        <is>
          <t>4|3|3</t>
        </is>
      </c>
      <c r="BH158" t="inlineStr">
        <is>
          <t>preferred||</t>
        </is>
      </c>
      <c r="BI158" t="inlineStr">
        <is>
          <t>contraparte central|CCP</t>
        </is>
      </c>
      <c r="BJ158" t="inlineStr">
        <is>
          <t>3|3</t>
        </is>
      </c>
      <c r="BK158" t="inlineStr">
        <is>
          <t>|</t>
        </is>
      </c>
      <c r="BL158" t="inlineStr">
        <is>
          <t>contraparte centrală</t>
        </is>
      </c>
      <c r="BM158" t="inlineStr">
        <is>
          <t>3</t>
        </is>
      </c>
      <c r="BN158" t="inlineStr">
        <is>
          <t>preferred</t>
        </is>
      </c>
      <c r="BO158" t="inlineStr">
        <is>
          <t>centrálna protistrana|CCP</t>
        </is>
      </c>
      <c r="BP158" t="inlineStr">
        <is>
          <t>3|3</t>
        </is>
      </c>
      <c r="BQ158" t="inlineStr">
        <is>
          <t>|</t>
        </is>
      </c>
      <c r="BR158" t="inlineStr">
        <is>
          <t>centralna nasprotna stranka|CNS</t>
        </is>
      </c>
      <c r="BS158" t="inlineStr">
        <is>
          <t>3|3</t>
        </is>
      </c>
      <c r="BT158" t="inlineStr">
        <is>
          <t>|</t>
        </is>
      </c>
      <c r="BU158" t="inlineStr">
        <is>
          <t>central motpart</t>
        </is>
      </c>
      <c r="BV158" t="inlineStr">
        <is>
          <t>3</t>
        </is>
      </c>
      <c r="BW158" t="inlineStr">
        <is>
          <t/>
        </is>
      </c>
      <c r="BX158" t="inlineStr">
        <is>
          <t>субект, който посредничи правно между контрагентите по договори, търгувани на един или повече финансови пазари, явявайки се купувач за всеки продавач и продавач за всеки купувач</t>
        </is>
      </c>
      <c r="BY158" t="inlineStr">
        <is>
          <t>Subjekt, který je prostředníkem mezi institucemi v systému a který funguje jako výlučná protistrana těchto institucí, pokud se jedná o jejich převodní příkazy.</t>
        </is>
      </c>
      <c r="BZ158" t="inlineStr">
        <is>
          <t>en juridisk person, der intervenerer mellem modparterne i aftaler, som handles på et eller flere finansielle markeder, og bliver køber over for enhver sælger og sælger over for enhver køber</t>
        </is>
      </c>
      <c r="CA158" t="inlineStr">
        <is>
          <t>juristische Person, die zwischen die Gegenparteien der auf einem oder mehreren Märkten gehandelten Kontrakte tritt und somit als Käufer für jeden Verkäufer bzw. als Verkäufer für jeden Käufer fungiert</t>
        </is>
      </c>
      <c r="CB158" t="inlineStr">
        <is>
          <t>νομικό πρόσωπο το οποίο παρεμβάλλεται μεταξύ αντισυμβαλλομένων σε συμβάσεις που αποτελούν αντικείμενο διαπραγμάτευσης σε μία ή περισσότερες χρηματοπιστωτικές αγορές και το οποίο αναλαμβάνει τον ρόλο αγοραστή έναντι κάθε πωλητή και πωλητή έναντι κάθε αγοραστή</t>
        </is>
      </c>
      <c r="CC158" t="inlineStr">
        <is>
          <t>a legal person that interposes itself between the counterparties to the contracts traded on one or more financial markets, becoming the buyer to every seller and the seller to every buyer</t>
        </is>
      </c>
      <c r="CD158" t="inlineStr">
        <is>
          <t>Persona jurídica que actúa como intermediaria entre las contrapartes de los contratos negociados en uno o varios mercados financieros, actuando como compradora frente a todo vendedor y como vendedora frente a todo comprador.</t>
        </is>
      </c>
      <c r="CE158" t="inlineStr">
        <is>
          <t>ühel või mitmel finantsturul kaubeldavate lepingute poolte vahel õiguspäraselt tegutsev üksus, kes on iga müüja suhtes ostja ja iga ostja suhtes müüja</t>
        </is>
      </c>
      <c r="CF158" t="inlineStr">
        <is>
          <t>1. "yhteisö, joka asettuu kaupan osapuolten väliin – myyjäksi alkuperäiselle ostajalle ja ostajaksi alkuperäiselle myyjälle – ja takaa kaupan toteutumisen" 
&lt;p&gt;2. "oikeushenkilö[..], joka on sellaisten sopimusten vastapuolten välissä, joilla käydään kauppaa yhdellä tai useammalla finanssimarkkinalla, joka toimii jokaiseen myyjään nähden ostajana ja jokaiseen ostajaan nähden myyjänä ja joka on vastuussa selvitysjärjestelmän toiminnasta"&lt;/p&gt;</t>
        </is>
      </c>
      <c r="CG158" t="inlineStr">
        <is>
          <t>entité qui est l'intermédiaire entre les institutions d'un système et qui agit comme contrepartie exclusive de ces institutions en ce qui concerne leurs ordres de transfert</t>
        </is>
      </c>
      <c r="CH158" t="inlineStr">
        <is>
          <t/>
        </is>
      </c>
      <c r="CI158" t="inlineStr">
        <is>
          <t>pravna osoba koja posreduje između drugih ugovornih strana u ugovorima kojima se trguje na jednom ili više financijskih tržišta, te postaje kupac svakom prodavatelja i prodavatelj svakom kupcu</t>
        </is>
      </c>
      <c r="CJ158" t="inlineStr">
        <is>
          <t>tőzsdei, tőzsdén kívüli tőkepiaci ügylet és törvényben meghatározott szervezett piacon kötött ügylet teljesítéséhez kapcsolódó kötelezettségvállalás végzésére jogosult gazdasági társaság</t>
        </is>
      </c>
      <c r="CK158" t="inlineStr">
        <is>
          <t>persona giuridica che si interpone tra le controparti di contratti negoziati su uno o più mercati finanziari agendo come acquirente nei confronti di ciascun venditore e come venditore nei confronti di ciascun acquirente</t>
        </is>
      </c>
      <c r="CL158" t="inlineStr">
        <is>
          <t>juridinis asmuo, kuris yra įstaigų tarpininkas mokėjimo arba vertybinių popierių atsiskaitymo sistemoje ir veikia kaip jų sandorių šalis ir kuris prisiima įstaigų neįvykdytus pervedimo arba mokėjimo nurodymų vykdymo įsipareigojimus</t>
        </is>
      </c>
      <c r="CM158" t="inlineStr">
        <is>
          <t>struktūra, kas juridiskā izpratnē ir starp finanšu tirgos tirgoto līgumu darījuma pusēm, kļūstot par pircēju attiecībā pret katru pārdevēju un pārdevēju attiecībā pret katru pircēju</t>
        </is>
      </c>
      <c r="CN158" t="inlineStr">
        <is>
          <t>sistema użata f'xi swieq tal-ishma li biha l-investituri ma jixtrux u jbigħu direttament lil xulxin, sabiex ma jkunx hemm ir-riskju li parti ma tħallasx dak li hu dovut</t>
        </is>
      </c>
      <c r="CO158" t="inlineStr">
        <is>
          <t>"een rechtspersoon die zichzelf plaatst tussen de tegenpartijen bij contracten die op een of meer financiële markten worden verhandeld en daarbij de koper wordt voor elke verkoper en de verkoper voor elke koper"</t>
        </is>
      </c>
      <c r="CP158" t="inlineStr">
        <is>
          <t>podmiot, który pośredniczy pomiędzy kontrahentami umów będących w obrocie na jednym lub większej liczbie rynków finansowych, stając się kupującym dla każdego sprzedawcy i sprzedawcą dla każdego kupującego</t>
        </is>
      </c>
      <c r="CQ158" t="inlineStr">
        <is>
          <t>Pessoa coletiva que se
interpõe entre as contrapartes em contratos negociados num ou mais mercados
financeiros, agindo como comprador perante todos os vendedores e como vendedor
perante todos os compradores.</t>
        </is>
      </c>
      <c r="CR158" t="inlineStr">
        <is>
          <t>entitate care se interpune, din punct de vedere juridic, între instituțiile participante la un sistem și care acționează în calitate de cocontractant exclusiv al fiecărei instituții și preia obligațiile acestor instituții în legătură cu ordinele lor de transfer</t>
        </is>
      </c>
      <c r="CS158" t="inlineStr">
        <is>
          <t>právnická osoba, ktorá vstupuje medzi protistrany zmlúv obchodovaných na jednom alebo viacerých finančných trhoch a stáva sa kupujúcim voči všetkým predávajúcim a predávajúcim voči všetkým kupujúcim</t>
        </is>
      </c>
      <c r="CT158" t="inlineStr">
        <is>
          <t>pravna oseba, ki posreduje med nasprotnimi strankami v pogodbah, s katerimi se trguje na enem ali več finančnih trgih, ter postane kupec za vsakega prodajalca in prodajalec za vsakega kupca</t>
        </is>
      </c>
      <c r="CU158" t="inlineStr">
        <is>
          <t/>
        </is>
      </c>
    </row>
    <row r="159">
      <c r="A159" s="1" t="str">
        <f>HYPERLINK("https://iate.europa.eu/entry/result/766660/all", "766660")</f>
        <v>766660</v>
      </c>
      <c r="B159" t="inlineStr">
        <is>
          <t>FINANCE</t>
        </is>
      </c>
      <c r="C159" t="inlineStr">
        <is>
          <t>FINANCE|financial institutions and credit|banking;FINANCE|financial institutions and credit|financial services;FINANCE|financial institutions and credit|financial institution</t>
        </is>
      </c>
      <c r="D159" t="inlineStr">
        <is>
          <t>пруденциално правило</t>
        </is>
      </c>
      <c r="E159" t="inlineStr">
        <is>
          <t>3</t>
        </is>
      </c>
      <c r="F159" t="inlineStr">
        <is>
          <t/>
        </is>
      </c>
      <c r="G159" t="inlineStr">
        <is>
          <t>obezřetnostní pravidlo|pravidlo obezřetnostního dohledu</t>
        </is>
      </c>
      <c r="H159" t="inlineStr">
        <is>
          <t>4|3</t>
        </is>
      </c>
      <c r="I159" t="inlineStr">
        <is>
          <t>preferred|</t>
        </is>
      </c>
      <c r="J159" t="inlineStr">
        <is>
          <t>tilsynsbestemmelse|forsigtighedsregel|tilsynsregel|tilsynsmæssigt krav</t>
        </is>
      </c>
      <c r="K159" t="inlineStr">
        <is>
          <t>4|4|4|4</t>
        </is>
      </c>
      <c r="L159" t="inlineStr">
        <is>
          <t>|||</t>
        </is>
      </c>
      <c r="M159" t="inlineStr">
        <is>
          <t>Aufsichtsvorschrift|Aufsichtsregel</t>
        </is>
      </c>
      <c r="N159" t="inlineStr">
        <is>
          <t>3|3</t>
        </is>
      </c>
      <c r="O159" t="inlineStr">
        <is>
          <t>|</t>
        </is>
      </c>
      <c r="P159" t="inlineStr">
        <is>
          <t>κανόνας προληπτικής εποπτείας</t>
        </is>
      </c>
      <c r="Q159" t="inlineStr">
        <is>
          <t>3</t>
        </is>
      </c>
      <c r="R159" t="inlineStr">
        <is>
          <t/>
        </is>
      </c>
      <c r="S159" t="inlineStr">
        <is>
          <t>micro-prudential measure|prudential measure|prudential rule|prudential requirement</t>
        </is>
      </c>
      <c r="T159" t="inlineStr">
        <is>
          <t>3|3|3|3</t>
        </is>
      </c>
      <c r="U159" t="inlineStr">
        <is>
          <t>|||</t>
        </is>
      </c>
      <c r="V159" t="inlineStr">
        <is>
          <t>norma prudencial|requisito prudencial</t>
        </is>
      </c>
      <c r="W159" t="inlineStr">
        <is>
          <t>3|4</t>
        </is>
      </c>
      <c r="X159" t="inlineStr">
        <is>
          <t>|</t>
        </is>
      </c>
      <c r="Y159" t="inlineStr">
        <is>
          <t>usaldatavusnõue</t>
        </is>
      </c>
      <c r="Z159" t="inlineStr">
        <is>
          <t>4</t>
        </is>
      </c>
      <c r="AA159" t="inlineStr">
        <is>
          <t/>
        </is>
      </c>
      <c r="AB159" t="inlineStr">
        <is>
          <t>toiminnan vakautta koskeva vaatimus|vakavaraisuussääntö|toiminnan vakautta koskeva sääntö</t>
        </is>
      </c>
      <c r="AC159" t="inlineStr">
        <is>
          <t>3|3|3</t>
        </is>
      </c>
      <c r="AD159" t="inlineStr">
        <is>
          <t>||</t>
        </is>
      </c>
      <c r="AE159" t="inlineStr">
        <is>
          <t>règle prudentielle</t>
        </is>
      </c>
      <c r="AF159" t="inlineStr">
        <is>
          <t>3</t>
        </is>
      </c>
      <c r="AG159" t="inlineStr">
        <is>
          <t/>
        </is>
      </c>
      <c r="AH159" t="inlineStr">
        <is>
          <t>ceanglas stuamachta|riail stuamachta|beart stuamachta</t>
        </is>
      </c>
      <c r="AI159" t="inlineStr">
        <is>
          <t>3|3|3</t>
        </is>
      </c>
      <c r="AJ159" t="inlineStr">
        <is>
          <t>||</t>
        </is>
      </c>
      <c r="AK159" t="inlineStr">
        <is>
          <t>bonitetni zahtjev|bonitetno pravilo</t>
        </is>
      </c>
      <c r="AL159" t="inlineStr">
        <is>
          <t>3|3</t>
        </is>
      </c>
      <c r="AM159" t="inlineStr">
        <is>
          <t>|</t>
        </is>
      </c>
      <c r="AN159" t="inlineStr">
        <is>
          <t>prudenciális követelmény|prudenciális szabály</t>
        </is>
      </c>
      <c r="AO159" t="inlineStr">
        <is>
          <t>4|4</t>
        </is>
      </c>
      <c r="AP159" t="inlineStr">
        <is>
          <t>preferred|</t>
        </is>
      </c>
      <c r="AQ159" t="inlineStr">
        <is>
          <t>requisito prudenziale|misura prudenziale|norma prudenziale|disposizione prudenziale</t>
        </is>
      </c>
      <c r="AR159" t="inlineStr">
        <is>
          <t>3|3|3|3</t>
        </is>
      </c>
      <c r="AS159" t="inlineStr">
        <is>
          <t>|||</t>
        </is>
      </c>
      <c r="AT159" t="inlineStr">
        <is>
          <t>rizikos ribojimo reikalavimas|rizikos ribojimo taisyklė|prudencinė taisyklė</t>
        </is>
      </c>
      <c r="AU159" t="inlineStr">
        <is>
          <t>3|3|3</t>
        </is>
      </c>
      <c r="AV159" t="inlineStr">
        <is>
          <t>admitted|admitted|preferred</t>
        </is>
      </c>
      <c r="AW159" t="inlineStr">
        <is>
          <t>prudenciālā prasība|prudenciālais noteikums|piesardzīgas uzraudzības noteikums</t>
        </is>
      </c>
      <c r="AX159" t="inlineStr">
        <is>
          <t>3|3|2</t>
        </is>
      </c>
      <c r="AY159" t="inlineStr">
        <is>
          <t>||</t>
        </is>
      </c>
      <c r="AZ159" t="inlineStr">
        <is>
          <t>regola prudenzjali|rekwiżit prudenzjali</t>
        </is>
      </c>
      <c r="BA159" t="inlineStr">
        <is>
          <t>3|3</t>
        </is>
      </c>
      <c r="BB159" t="inlineStr">
        <is>
          <t>|</t>
        </is>
      </c>
      <c r="BC159" t="inlineStr">
        <is>
          <t>prudentiële regel</t>
        </is>
      </c>
      <c r="BD159" t="inlineStr">
        <is>
          <t>3</t>
        </is>
      </c>
      <c r="BE159" t="inlineStr">
        <is>
          <t/>
        </is>
      </c>
      <c r="BF159" t="inlineStr">
        <is>
          <t>wymóg ostrożnościowy|norma ostrożnościowa</t>
        </is>
      </c>
      <c r="BG159" t="inlineStr">
        <is>
          <t>3|3</t>
        </is>
      </c>
      <c r="BH159" t="inlineStr">
        <is>
          <t>|</t>
        </is>
      </c>
      <c r="BI159" t="inlineStr">
        <is>
          <t>requisito prudencial|regras prudenciais</t>
        </is>
      </c>
      <c r="BJ159" t="inlineStr">
        <is>
          <t>3|3</t>
        </is>
      </c>
      <c r="BK159" t="inlineStr">
        <is>
          <t>|</t>
        </is>
      </c>
      <c r="BL159" t="inlineStr">
        <is>
          <t>măsură prudențială|regulă prudențială|cerință prudențială</t>
        </is>
      </c>
      <c r="BM159" t="inlineStr">
        <is>
          <t>3|3|3</t>
        </is>
      </c>
      <c r="BN159" t="inlineStr">
        <is>
          <t>||</t>
        </is>
      </c>
      <c r="BO159" t="inlineStr">
        <is>
          <t>prudenciálna požiadavka|prudenciálne pravidlo</t>
        </is>
      </c>
      <c r="BP159" t="inlineStr">
        <is>
          <t>3|3</t>
        </is>
      </c>
      <c r="BQ159" t="inlineStr">
        <is>
          <t>|</t>
        </is>
      </c>
      <c r="BR159" t="inlineStr">
        <is>
          <t>zahteva glede skrbnosti in varnosti|pravilo skrbnega in varnega poslovanja|bonitetno pravilo|bonitetna zahteva</t>
        </is>
      </c>
      <c r="BS159" t="inlineStr">
        <is>
          <t>2|3|3|3</t>
        </is>
      </c>
      <c r="BT159" t="inlineStr">
        <is>
          <t>|||</t>
        </is>
      </c>
      <c r="BU159" t="inlineStr">
        <is>
          <t>tillsynsregel|aktsamhetsregel|tillsynskrav|försiktighetsregel</t>
        </is>
      </c>
      <c r="BV159" t="inlineStr">
        <is>
          <t>3|3|3|3</t>
        </is>
      </c>
      <c r="BW159" t="inlineStr">
        <is>
          <t>|||</t>
        </is>
      </c>
      <c r="BX159" t="inlineStr">
        <is>
          <t/>
        </is>
      </c>
      <c r="BY159" t="inlineStr">
        <is>
          <t>pravidla, která musí při své činnosti dodržovat finanční instituce. Jsou předmětem sledování regulátorů a mají zajistit stabilitu finančních systémů včetně ochrany vkladů klientů u bank.</t>
        </is>
      </c>
      <c r="BZ159" t="inlineStr">
        <is>
          <t/>
        </is>
      </c>
      <c r="CA159" t="inlineStr">
        <is>
          <t/>
        </is>
      </c>
      <c r="CB159" t="inlineStr">
        <is>
          <t/>
        </is>
      </c>
      <c r="CC159" t="inlineStr">
        <is>
          <t>measure implemented as a form of prudential regulation [ &lt;a href="/entry/result/143365/all" id="ENTRY_TO_ENTRY_CONVERTER" target="_blank"&gt;IATE:143365&lt;/a&gt; ] to ensure the sound practices and the stability of individual financial institutions</t>
        </is>
      </c>
      <c r="CD159" t="inlineStr">
        <is>
          <t>En el contexto de la supervisión prudencial del sector financiero, norma de carácter preventivo, destinada a evitar comportamientos imprudentes en el sector financiero y garantizar la solvencia y la liquidez de las entidades y la protección de los depositantes y los inversores.</t>
        </is>
      </c>
      <c r="CE159" t="inlineStr">
        <is>
          <t/>
        </is>
      </c>
      <c r="CF159" t="inlineStr">
        <is>
          <t/>
        </is>
      </c>
      <c r="CG159" t="inlineStr">
        <is>
          <t>On parle de règles prudentielles pour désigner tout ce qui donne la mesure de la sagesse (normes, taux, ratios, limitations, etc.), surtout dans la structure financière d'un établissement.</t>
        </is>
      </c>
      <c r="CH159" t="inlineStr">
        <is>
          <t/>
        </is>
      </c>
      <c r="CI159" t="inlineStr">
        <is>
          <t/>
        </is>
      </c>
      <c r="CJ159" t="inlineStr">
        <is>
          <t>Olyan speciális gazdálkodási követelmény, elősorban a bankokkal szemben, amely garanciát jelenthet mindenkori és tartós fizetőképességük megőrzésében. Fő szabályként a hitelintézetnek fenn kell tartania azonnali és hosszútávú fizetőképességét.</t>
        </is>
      </c>
      <c r="CK159" t="inlineStr">
        <is>
          <t>norma o prescrizione applicata per garantire l’affidabilità e la solidità patrimoniale degli istituti finanziari e disciplinare lo svolgimento delle transazioni</t>
        </is>
      </c>
      <c r="CL159" t="inlineStr">
        <is>
          <t/>
        </is>
      </c>
      <c r="CM159" t="inlineStr">
        <is>
          <t/>
        </is>
      </c>
      <c r="CN159" t="inlineStr">
        <is>
          <t>regola maħsuba sabiex tinżamm l-istabbiltà u l-fiduċja fl-istabbiltà tas-sistema finanzjarja, jiġifieri solvenza u bażi finanzjarja soda tal-istituzzjonijiet, kif ukoll biex tipproteġi lil min jużaha (id-depożituri u l-investituri) mit-telf li jirriżulta minn tmexxija ineffiċjenti, frodi u fallimenti ta' dawk li jipprovdu servizzi finanzjarji</t>
        </is>
      </c>
      <c r="CO159" t="inlineStr">
        <is>
          <t>de regels die in het kader van het bedrijfseconomisch toezicht worden vastgesteld voor banken en financiële instellingen, in het bijzonder met betrekking tot de solvabiliteit en de liquiditeit</t>
        </is>
      </c>
      <c r="CP159" t="inlineStr">
        <is>
          <t>normy określające minimalne wymagania ustanawiane w celu ograniczenia podejmowania nadmiernego ryzyka i podwyższenia poziomu bezpieczeństwa systemu bankowego</t>
        </is>
      </c>
      <c r="CQ159" t="inlineStr">
        <is>
          <t>Conjunto de prescrições de natureza preventiva, assentes no princípio da prudência, aplicáveis no mercado financeiro e destinadas a garantir a solvência, a liquidez e a solidez financeira das instituições. Estas prescrições permitem minimizar os riscos, protegendo igualmente os depositantes e os investidores de perdas resultantes de uma gestão ineficiente ou temerária e assegurando a estabilidade do sistema financeiro.</t>
        </is>
      </c>
      <c r="CR159" t="inlineStr">
        <is>
          <t/>
        </is>
      </c>
      <c r="CS159" t="inlineStr">
        <is>
          <t>pravidlá zavádzané s cieľom udržať stabilitu (a dôveru v stabilitu) finančného systému, t.j. solventnosť a finančné zdravie inštitúcií, a ochraňovať vkladateľov a investorov pred stratami vznikajúcimi v dôsledku neefektívneho riadenia, podvodov a krachu poskytovateľov finančných služieb</t>
        </is>
      </c>
      <c r="CT159" t="inlineStr">
        <is>
          <t/>
        </is>
      </c>
      <c r="CU159" t="inlineStr">
        <is>
          <t/>
        </is>
      </c>
    </row>
    <row r="160">
      <c r="A160" s="1" t="str">
        <f>HYPERLINK("https://iate.europa.eu/entry/result/2233445/all", "2233445")</f>
        <v>2233445</v>
      </c>
      <c r="B160" t="inlineStr">
        <is>
          <t>FINANCE</t>
        </is>
      </c>
      <c r="C160" t="inlineStr">
        <is>
          <t>FINANCE|financial institutions and credit</t>
        </is>
      </c>
      <c r="D160" t="inlineStr">
        <is>
          <t>институция инициатор|инициатор</t>
        </is>
      </c>
      <c r="E160" t="inlineStr">
        <is>
          <t>4|4</t>
        </is>
      </c>
      <c r="F160" t="inlineStr">
        <is>
          <t>|</t>
        </is>
      </c>
      <c r="G160" t="inlineStr">
        <is>
          <t>původce|instituce, která je původcem</t>
        </is>
      </c>
      <c r="H160" t="inlineStr">
        <is>
          <t>3|3</t>
        </is>
      </c>
      <c r="I160" t="inlineStr">
        <is>
          <t>|</t>
        </is>
      </c>
      <c r="J160" t="inlineStr">
        <is>
          <t>eksponeringsleverende virksomhed|eksponeringsleverende kreditinstitut|engagementsleverende kreditinstitut</t>
        </is>
      </c>
      <c r="K160" t="inlineStr">
        <is>
          <t>3|3|3</t>
        </is>
      </c>
      <c r="L160" t="inlineStr">
        <is>
          <t>||</t>
        </is>
      </c>
      <c r="M160" t="inlineStr">
        <is>
          <t>Originator|originierendes Kreditinstitut</t>
        </is>
      </c>
      <c r="N160" t="inlineStr">
        <is>
          <t>3|3</t>
        </is>
      </c>
      <c r="O160" t="inlineStr">
        <is>
          <t>|</t>
        </is>
      </c>
      <c r="P160" t="inlineStr">
        <is>
          <t>μεταβιβάζουσα οντότητα</t>
        </is>
      </c>
      <c r="Q160" t="inlineStr">
        <is>
          <t>3</t>
        </is>
      </c>
      <c r="R160" t="inlineStr">
        <is>
          <t/>
        </is>
      </c>
      <c r="S160" t="inlineStr">
        <is>
          <t>originator|originator credit institution|originator institution</t>
        </is>
      </c>
      <c r="T160" t="inlineStr">
        <is>
          <t>3|3|3</t>
        </is>
      </c>
      <c r="U160" t="inlineStr">
        <is>
          <t>|obsolete|</t>
        </is>
      </c>
      <c r="V160" t="inlineStr">
        <is>
          <t>entidad originadora|entidad de crédito originadora|originadora|originador</t>
        </is>
      </c>
      <c r="W160" t="inlineStr">
        <is>
          <t>3|3|3|3</t>
        </is>
      </c>
      <c r="X160" t="inlineStr">
        <is>
          <t>||preferred|</t>
        </is>
      </c>
      <c r="Y160" t="inlineStr">
        <is>
          <t>väärtpaberistamise tehingu algatanud krediidiasutus|väärtpaberistamise tehingu algataja</t>
        </is>
      </c>
      <c r="Z160" t="inlineStr">
        <is>
          <t>3|3</t>
        </is>
      </c>
      <c r="AA160" t="inlineStr">
        <is>
          <t>|</t>
        </is>
      </c>
      <c r="AB160" t="inlineStr">
        <is>
          <t>alullepaneva laitos|alullepanija</t>
        </is>
      </c>
      <c r="AC160" t="inlineStr">
        <is>
          <t>3|3</t>
        </is>
      </c>
      <c r="AD160" t="inlineStr">
        <is>
          <t>|</t>
        </is>
      </c>
      <c r="AE160" t="inlineStr">
        <is>
          <t>établissement initiateur|originateur|initiateur</t>
        </is>
      </c>
      <c r="AF160" t="inlineStr">
        <is>
          <t>3|2|3</t>
        </is>
      </c>
      <c r="AG160" t="inlineStr">
        <is>
          <t>||</t>
        </is>
      </c>
      <c r="AH160" t="inlineStr">
        <is>
          <t>institiúid tionscnóra|tionscnóir</t>
        </is>
      </c>
      <c r="AI160" t="inlineStr">
        <is>
          <t>3|3</t>
        </is>
      </c>
      <c r="AJ160" t="inlineStr">
        <is>
          <t>|</t>
        </is>
      </c>
      <c r="AK160" t="inlineStr">
        <is>
          <t>inicijator|institucija inicijator</t>
        </is>
      </c>
      <c r="AL160" t="inlineStr">
        <is>
          <t>3|3</t>
        </is>
      </c>
      <c r="AM160" t="inlineStr">
        <is>
          <t>|</t>
        </is>
      </c>
      <c r="AN160" t="inlineStr">
        <is>
          <t>értékpapírosítást kezdeményező</t>
        </is>
      </c>
      <c r="AO160" t="inlineStr">
        <is>
          <t>4</t>
        </is>
      </c>
      <c r="AP160" t="inlineStr">
        <is>
          <t/>
        </is>
      </c>
      <c r="AQ160" t="inlineStr">
        <is>
          <t>ente creditizio cedente|ente cedente|cedente</t>
        </is>
      </c>
      <c r="AR160" t="inlineStr">
        <is>
          <t>3|3|3</t>
        </is>
      </c>
      <c r="AS160" t="inlineStr">
        <is>
          <t>||</t>
        </is>
      </c>
      <c r="AT160" t="inlineStr">
        <is>
          <t>iniciatorius</t>
        </is>
      </c>
      <c r="AU160" t="inlineStr">
        <is>
          <t>4</t>
        </is>
      </c>
      <c r="AV160" t="inlineStr">
        <is>
          <t/>
        </is>
      </c>
      <c r="AW160" t="inlineStr">
        <is>
          <t>iniciatoriestāde|iniciators</t>
        </is>
      </c>
      <c r="AX160" t="inlineStr">
        <is>
          <t>3|3</t>
        </is>
      </c>
      <c r="AY160" t="inlineStr">
        <is>
          <t>|</t>
        </is>
      </c>
      <c r="AZ160" t="inlineStr">
        <is>
          <t>istituzzjoni oriġinatriċi|oriġinatur</t>
        </is>
      </c>
      <c r="BA160" t="inlineStr">
        <is>
          <t>3|3</t>
        </is>
      </c>
      <c r="BB160" t="inlineStr">
        <is>
          <t>|</t>
        </is>
      </c>
      <c r="BC160" t="inlineStr">
        <is>
          <t>initiator|initiërende instelling</t>
        </is>
      </c>
      <c r="BD160" t="inlineStr">
        <is>
          <t>3|3</t>
        </is>
      </c>
      <c r="BE160" t="inlineStr">
        <is>
          <t>|</t>
        </is>
      </c>
      <c r="BF160" t="inlineStr">
        <is>
          <t>jednostka inicjująca</t>
        </is>
      </c>
      <c r="BG160" t="inlineStr">
        <is>
          <t>3</t>
        </is>
      </c>
      <c r="BH160" t="inlineStr">
        <is>
          <t/>
        </is>
      </c>
      <c r="BI160" t="inlineStr">
        <is>
          <t>entidade cedente|instituição cedente|cedente</t>
        </is>
      </c>
      <c r="BJ160" t="inlineStr">
        <is>
          <t>3|3|3</t>
        </is>
      </c>
      <c r="BK160" t="inlineStr">
        <is>
          <t>admitted||</t>
        </is>
      </c>
      <c r="BL160" t="inlineStr">
        <is>
          <t>instituție de credit inițiatoare|inițiator</t>
        </is>
      </c>
      <c r="BM160" t="inlineStr">
        <is>
          <t>3|3</t>
        </is>
      </c>
      <c r="BN160" t="inlineStr">
        <is>
          <t>|</t>
        </is>
      </c>
      <c r="BO160" t="inlineStr">
        <is>
          <t>originátor</t>
        </is>
      </c>
      <c r="BP160" t="inlineStr">
        <is>
          <t>3</t>
        </is>
      </c>
      <c r="BQ160" t="inlineStr">
        <is>
          <t/>
        </is>
      </c>
      <c r="BR160" t="inlineStr">
        <is>
          <t>originator</t>
        </is>
      </c>
      <c r="BS160" t="inlineStr">
        <is>
          <t>3</t>
        </is>
      </c>
      <c r="BT160" t="inlineStr">
        <is>
          <t/>
        </is>
      </c>
      <c r="BU160" t="inlineStr">
        <is>
          <t>det kreditinstitut som är originator|originator</t>
        </is>
      </c>
      <c r="BV160" t="inlineStr">
        <is>
          <t>3|3</t>
        </is>
      </c>
      <c r="BW160" t="inlineStr">
        <is>
          <t>|</t>
        </is>
      </c>
      <c r="BX160" t="inlineStr">
        <is>
          <t>субект, който: 
&lt;br&gt; а) самостоятелно или чрез свързани с него субекти пряко или косвено е участвал в първоначалното споразумение, по което са възникнали задълженията или потенциалните задължения на длъжника или на потенциалния длъжник, от които произтича експозицията, предмет на секюритизация; 
&lt;br&gt; б) купува експозиции от трети лица за своя сметка, след което ги секюритизира</t>
        </is>
      </c>
      <c r="BY160" t="inlineStr">
        <is>
          <t>subjekt, který: 
&lt;br&gt;a) byl ať již samostatně, nebo prostřednictvím spřízněných subjektů přímo či nepřímo zapojen do původní smlouvy, která založila dluhy nebo potenciální dluhy dlužníka či potenciálního dlužníka, jež daly vzniknout expozicím, které jsou sekuritizovány, nebo 
&lt;br&gt;b) na vlastní účet nakupuje expozice od třetí strany a pak je sekuritizuje</t>
        </is>
      </c>
      <c r="BZ160" t="inlineStr">
        <is>
          <t>"et af følgende: 
&lt;br&gt;a) en enhed, der enten selv eller via tilknyttede enheder direkte eller indirekte var involveret i den oprindelige aftale, der skabte låntagers eller en potentiel låntagers forpligtelser eller potentielle forpligtelser, der medførte en securitisation af risikoen, eller 
&lt;br&gt; b) en enhed, der overtager tredjemands engagementer og derefter securitiserer dem"</t>
        </is>
      </c>
      <c r="CA160" t="inlineStr">
        <is>
          <t>Unternehmen, das entweder selbst oder über verbundene Unternehmen direkt oder indirekt an der ursprünglichen Vereinbarung beteiligt war, die die Verpflichtungen oder potenziellen Verpflichtungen des Schuldners bzw. potenziellen Schuldners begründet und deren Forderungen nun Gegenstand der Verbriefung sind, oder ein Unternehmen, das Forderungen eines Dritten erwirbt, diese in seiner Bilanz ausweist und dann verbrieft</t>
        </is>
      </c>
      <c r="CB160" t="inlineStr">
        <is>
          <t>"μεταβιβάζουσα οντότητα": 
&lt;br&gt; α) οντότητα που, είτε η ίδια είτε μέσω συγγενικών οντοτήτων, άμεσα ή έμμεσα, συμμετείχε στην αρχική συμφωνία με την οποία δημιουργήθηκαν οι υποχρεώσεις ή οι δυνητικές υποχρεώσεις του χρεώστη ή του δυνητικού χρεώστη οι οποίες οδηγούν στο υπό τιτλοποίηση άνοιγμα· ή 
&lt;br&gt; β) οντότητα που αγοράζει τα ανοίγματα ενός τρίτου, τα εισαγάγει στον ισολογισμό της και, κατόπιν, τα τιτλοποιεί.</t>
        </is>
      </c>
      <c r="CC160" t="inlineStr">
        <is>
          <t>entity which: 
&lt;br&gt;(a) itself or through related entities, directly or indirectly, was involved in the original agreement which created the obligations or potential obligations of the debtor or potential debtor giving rise to the exposure being securitised; or 
&lt;br&gt;(b) purchases a third party's exposures for its own account and then securitises them</t>
        </is>
      </c>
      <c r="CD160" t="inlineStr">
        <is>
          <t>Entidad que, por sí misma o a través de entidades conexas, ha participado directa o indirectamente en el acuerdo inicial que creó las obligaciones u obligaciones potenciales del acreedor o acreedor potencial y que dio lugar a la titulización de la exposición; o entidad que adquiere las exposiciones de un tercero, las incluye en su balance y a continuación las tituliza.</t>
        </is>
      </c>
      <c r="CE160" t="inlineStr">
        <is>
          <t>üksus, mis: a) oli ise või endaga seotud üksuste kaudu otseselt või kaudselt seotud algse lepinguga, millega tekkisid võlgniku või potentsiaalse võlgniku kohustused või potentsiaalsed kohustused, millest väärtpaberistatav riskipositsioon tuleneb, või b) enda arvel ostab nõuded kolmanda isiku vastu ja seejärel väärtpaberistab need</t>
        </is>
      </c>
      <c r="CF160" t="inlineStr">
        <is>
          <t>yhteisö, joka: 
&lt;br&gt;a) on osallistunut joko itse tai suoraan tai välillisesti siihen etuyhteydessä olevien yhteisöjen kautta alkuperäiseen sopimukseen, jonka perusteella velallisen tai mahdollisen velallisen sellaiset velvoitteet tai mahdolliset velvoitteet, joihin liittyvä omaisuuserä arvopaperistetaan, ovat syntyneet; tai 
&lt;br&gt;b) hankkii kolmannen osapuolen omaisuuserät omaan lukuunsa ja arvopaperistaa ne</t>
        </is>
      </c>
      <c r="CG160" t="inlineStr">
        <is>
          <t>a) entité qui, par elle-même ou par l'intermédiaire d'entités liées, a pris part directement ou indirectement à l'accord d'origine ayant donné naissance aux obligations ou obligations potentielles du débiteur ou débiteur potentiel et donnant lieu à l'exposition titrisée; ou 
&lt;br&gt;b) entité qui achète les expositions d'un tiers pour les inscrire à son bilan et qui les titrise</t>
        </is>
      </c>
      <c r="CH160" t="inlineStr">
        <is>
          <t>(a)
 eintiteas a bhí páirteach, tríd an eintiteas féin nó trí eintitis ghaolmhara,
 go díreach nó go hindíreach, sa chomhaontú bunaidh a chruthaigh oibleagáidí
 nó oibleagáidí ionchasacha an fhéichiúnaithe, nó an fhéichiúnaithe ionchais,
 as ar tháinig an risíocht arna urrúsú; &lt;br&gt; (b) eintiteas a cheannaíonn
 risíochtaí tríú páirtí dá chuntas féin agus a dhéanann urrúsú orthu ina
 dhiaidh sin</t>
        </is>
      </c>
      <c r="CI160" t="inlineStr">
        <is>
          <t>(a) subjekt koji je sam ili preko povezanih subjekata izravno ili neizravno sudjelovao u izvornom ugovoru na temelju kojeg su nastale obveze ili potencijalne obveze dužnika ili potencijalnog dužnika, zbog kojih nastaje izloženost koja je predmet sekuritizacije; 
&lt;br&gt; ili 
&lt;br&gt;(b) subjekt koji kupuje izloženosti treće strane i iskazuje ih u svojoj bilanci, a zatim ih sekuritizira</t>
        </is>
      </c>
      <c r="CJ160" t="inlineStr">
        <is>
          <t>olyan szervezet: 
&lt;br&gt;a) amely vagy önmagán vagy hozzá kapcsolódó szervezeten keresztül közvetlenül vagy közvetetten részese volt az eredeti megállapodásnak, amelyben meghatározták az adós vagy a potenciális adós azon kötelezettségeit vagy potenciális kötelezettségeit, melyek az értékpapírosítás tárgyát képező kitettséget eredményezték; vagy 
&lt;br&gt;b) amely saját számlájára megvásárolja egy harmadik fél kitettségeit, majd értékpapírosítja azokat;</t>
        </is>
      </c>
      <c r="CK160" t="inlineStr">
        <is>
          <t>soggetto che in prima persona o per il tramite di soggetti connessi, ha partecipato direttamente o indirettamente al contratto originario che ha costituito le obbligazioni o le potenziali obbligazioni del debitore o del potenziale debitore che originano l'esposizione cartolarizzata oppure che acquista le esposizioni di un terzo per proprio conto e successivamente le cartolarizza</t>
        </is>
      </c>
      <c r="CL160" t="inlineStr">
        <is>
          <t>subjektas, kuris atitinka vieną iš šių sąlygų: 
&lt;br&gt;a) pats arba per susijusius subjektus, tiesiogiai arba netiesiogiai, dalyvauja pirminėje sutartyje, iš kurios atsiranda skolininko arba galimo skolininko prievolės arba galimos prievolės, sudarančios pakeistą vertybiniais popieriais poziciją; 
&lt;br&gt;b) nusiperka trečiosios šalies pozicijas, įtraukia jas į savo balansą ir pakeičia jas vertybiniais popieriais</t>
        </is>
      </c>
      <c r="CM160" t="inlineStr">
        <is>
          <t>sabiedrība, kas: 
&lt;br&gt;a) pati vai ar saistītu sabiedrību starpniecību, tieši vai netieši, ir saistīta ar sākotnējo līgumu, kas uzliek saistības vai potenciālas saistības parādniekam vai potenciālajam parādniekam un no kura izriet riska darījums, kas tiek vērtspapīrots; vai 
&lt;br&gt;b) savā vārdā iegādājas trešās personas riska darījumus un pēc tam veic to vērtspapīrošanu</t>
        </is>
      </c>
      <c r="CN160" t="inlineStr">
        <is>
          <t>entità li: 
&lt;br&gt;(a) hi jew permezz ta’ entitajiet relatati, direttament jew indirettament, kienet involuta fil-ftehim oriġinali li ħoloq l-obbligazzjonijiet jew l-obbligazzjonijiet potenzjali tad-debitur jew debitur potenzjali li wassal biex l-iskopertura tkun ittitolizzata; jew 
&lt;br&gt;(b) tixtri l-iskoperturi ta’ parti terza għan-nom tagħha stess u mbagħad tittitolizzahom</t>
        </is>
      </c>
      <c r="CO160" t="inlineStr">
        <is>
          <t>(in EU-wetgeving) een entiteit die: 
&lt;br&gt;- zelf of via verwante ondernemingen direct of indirect betrokken is geweest bij de oorspronkelijke overeenkomst waarmee de verplichtingen of de potentiële verplichtingen van de debiteur of potentiële debiteur zijn ontstaan die tot securitisatie van de blootstelling hebben geleid; of 
&lt;br&gt;- blootstellingen van een derde voor eigen rekening koopt en daarna securitiseert</t>
        </is>
      </c>
      <c r="CP160" t="inlineStr">
        <is>
          <t>jednostka, która samodzielnie lub za pośrednictwem jednostek powiązanych, bezpośrednio lub pośrednio, była zaangażowana w pierwotną umowę dającą początek zobowiązaniom lub potencjalnym zobowiązaniom dłużnika lub potencjalnego dłużnika, stanowiących podstawę ekspozycji objętej sekurytyzacją; 
&lt;br&gt;lub 
&lt;br&gt; jednostka, która kupuje ekspozycje osoby trzeciej na własny rachunek, a następnie poddaje je sekurytyzacji</t>
        </is>
      </c>
      <c r="CQ160" t="inlineStr">
        <is>
          <t>Entidade que:&lt;br&gt;a) por si própria ou através de entidades relacionadas, participou direta ou indiretamente no acordo inicial que fixou as obrigações, efetivas ou potenciais, do devedor ou potencial devedor que deram origem às posições em risco objeto de titularização; ou&lt;br&gt;b) adquire as posições em risco de um terceiro por conta própria e, subsequentemente, procede à sua titularização.</t>
        </is>
      </c>
      <c r="CR160" t="inlineStr">
        <is>
          <t/>
        </is>
      </c>
      <c r="CS160" t="inlineStr">
        <is>
          <t>subjekt, ktorý: 
&lt;div&gt;
 a) bol buď samostatne alebo prostredníctvom prepojených subjektov priamo alebo nepriamo zapojený do pôvodnej dohody, ktorou sa vytvorili záväzky alebo potenciálne záväzky dlžníka alebo potenciálneho dlžníka a z ktorej vznikli sekuritizované expozície, alebo&lt;/div&gt; 
&lt;div&gt;
 b) odkupuje expozície tretej strany na vlastný účet a potom ich sekuritizuje&lt;/div&gt;</t>
        </is>
      </c>
      <c r="CT160" t="inlineStr">
        <is>
          <t>subjekt, ki (a) je sam ali prek povezanih subjektov neposredno ali posredno sodeloval pri izvorni pogodbi, s katero so nastale obveznosti ali pogojne obveznosti dolžnika ali morebitnega dolžnika, ki predstavljajo izpostavljenosti, ki se listinijo; ali (b) za lastni račun odkupi izpostavljenosti tretje osebe, nato pa jih olistini</t>
        </is>
      </c>
      <c r="CU160" t="inlineStr">
        <is>
          <t>en enhet som 
&lt;br&gt;a) själv eller via anknutna enheter, direkt eller indirekt, var part i det ursprungliga avtal som gav upphov till de förpliktelser eller potentiella förpliktelser för gäldenären, eller den potentiella gäldenären, som ligger till grund för den exponering som värdepapperiseras, eller 
&lt;br&gt;b) förvärvar tredje parts exponeringar för sin egen räkning och därefter värdepapperiserar dem</t>
        </is>
      </c>
    </row>
    <row r="161">
      <c r="A161" s="1" t="str">
        <f>HYPERLINK("https://iate.europa.eu/entry/result/3591977/all", "3591977")</f>
        <v>3591977</v>
      </c>
      <c r="B161" t="inlineStr">
        <is>
          <t>FINANCE</t>
        </is>
      </c>
      <c r="C161" t="inlineStr">
        <is>
          <t>FINANCE|financial institutions and credit|financial services;FINANCE|free movement of capital|financial market</t>
        </is>
      </c>
      <c r="D161" t="inlineStr">
        <is>
          <t>право на откупуване</t>
        </is>
      </c>
      <c r="E161" t="inlineStr">
        <is>
          <t>3</t>
        </is>
      </c>
      <c r="F161" t="inlineStr">
        <is>
          <t/>
        </is>
      </c>
      <c r="G161" t="inlineStr">
        <is>
          <t>právo na zpětnou výměnu</t>
        </is>
      </c>
      <c r="H161" t="inlineStr">
        <is>
          <t>3</t>
        </is>
      </c>
      <c r="I161" t="inlineStr">
        <is>
          <t/>
        </is>
      </c>
      <c r="J161" t="inlineStr">
        <is>
          <t>ret til genindløsning|rettighed til genindløsning|genindløsningsrettighed</t>
        </is>
      </c>
      <c r="K161" t="inlineStr">
        <is>
          <t>3|3|3</t>
        </is>
      </c>
      <c r="L161" t="inlineStr">
        <is>
          <t>||</t>
        </is>
      </c>
      <c r="M161" t="inlineStr">
        <is>
          <t>Rücktauschrecht</t>
        </is>
      </c>
      <c r="N161" t="inlineStr">
        <is>
          <t>3</t>
        </is>
      </c>
      <c r="O161" t="inlineStr">
        <is>
          <t/>
        </is>
      </c>
      <c r="P161" t="inlineStr">
        <is>
          <t>δικαίωμα εξαργύρωσης</t>
        </is>
      </c>
      <c r="Q161" t="inlineStr">
        <is>
          <t>3</t>
        </is>
      </c>
      <c r="R161" t="inlineStr">
        <is>
          <t/>
        </is>
      </c>
      <c r="S161" t="inlineStr">
        <is>
          <t>redemption right|right to redeem|right of redemption</t>
        </is>
      </c>
      <c r="T161" t="inlineStr">
        <is>
          <t>3|3|3</t>
        </is>
      </c>
      <c r="U161" t="inlineStr">
        <is>
          <t>||</t>
        </is>
      </c>
      <c r="V161" t="inlineStr">
        <is>
          <t>derecho de reembolso</t>
        </is>
      </c>
      <c r="W161" t="inlineStr">
        <is>
          <t>3</t>
        </is>
      </c>
      <c r="X161" t="inlineStr">
        <is>
          <t/>
        </is>
      </c>
      <c r="Y161" t="inlineStr">
        <is>
          <t>tagastamisõigus</t>
        </is>
      </c>
      <c r="Z161" t="inlineStr">
        <is>
          <t>2</t>
        </is>
      </c>
      <c r="AA161" t="inlineStr">
        <is>
          <t/>
        </is>
      </c>
      <c r="AB161" t="inlineStr">
        <is>
          <t>lunastuttamisoikeus</t>
        </is>
      </c>
      <c r="AC161" t="inlineStr">
        <is>
          <t>3</t>
        </is>
      </c>
      <c r="AD161" t="inlineStr">
        <is>
          <t/>
        </is>
      </c>
      <c r="AE161" t="inlineStr">
        <is>
          <t>droit de remboursement</t>
        </is>
      </c>
      <c r="AF161" t="inlineStr">
        <is>
          <t>3</t>
        </is>
      </c>
      <c r="AG161" t="inlineStr">
        <is>
          <t/>
        </is>
      </c>
      <c r="AH161" t="inlineStr">
        <is>
          <t/>
        </is>
      </c>
      <c r="AI161" t="inlineStr">
        <is>
          <t/>
        </is>
      </c>
      <c r="AJ161" t="inlineStr">
        <is>
          <t/>
        </is>
      </c>
      <c r="AK161" t="inlineStr">
        <is>
          <t>pravo na iskup</t>
        </is>
      </c>
      <c r="AL161" t="inlineStr">
        <is>
          <t>3</t>
        </is>
      </c>
      <c r="AM161" t="inlineStr">
        <is>
          <t/>
        </is>
      </c>
      <c r="AN161" t="inlineStr">
        <is>
          <t>visszaváltási jog</t>
        </is>
      </c>
      <c r="AO161" t="inlineStr">
        <is>
          <t>3</t>
        </is>
      </c>
      <c r="AP161" t="inlineStr">
        <is>
          <t/>
        </is>
      </c>
      <c r="AQ161" t="inlineStr">
        <is>
          <t>diritto di rimborso</t>
        </is>
      </c>
      <c r="AR161" t="inlineStr">
        <is>
          <t>3</t>
        </is>
      </c>
      <c r="AS161" t="inlineStr">
        <is>
          <t/>
        </is>
      </c>
      <c r="AT161" t="inlineStr">
        <is>
          <t>teisė išpirkti|išpirkimo teisė</t>
        </is>
      </c>
      <c r="AU161" t="inlineStr">
        <is>
          <t>3|3</t>
        </is>
      </c>
      <c r="AV161" t="inlineStr">
        <is>
          <t>|</t>
        </is>
      </c>
      <c r="AW161" t="inlineStr">
        <is>
          <t>izpirkšanas tiesības</t>
        </is>
      </c>
      <c r="AX161" t="inlineStr">
        <is>
          <t>2</t>
        </is>
      </c>
      <c r="AY161" t="inlineStr">
        <is>
          <t/>
        </is>
      </c>
      <c r="AZ161" t="inlineStr">
        <is>
          <t>dritt ta' tifdija</t>
        </is>
      </c>
      <c r="BA161" t="inlineStr">
        <is>
          <t>3</t>
        </is>
      </c>
      <c r="BB161" t="inlineStr">
        <is>
          <t/>
        </is>
      </c>
      <c r="BC161" t="inlineStr">
        <is>
          <t>terugbetalingsrecht</t>
        </is>
      </c>
      <c r="BD161" t="inlineStr">
        <is>
          <t>3</t>
        </is>
      </c>
      <c r="BE161" t="inlineStr">
        <is>
          <t/>
        </is>
      </c>
      <c r="BF161" t="inlineStr">
        <is>
          <t>prawo do wykupu</t>
        </is>
      </c>
      <c r="BG161" t="inlineStr">
        <is>
          <t>3</t>
        </is>
      </c>
      <c r="BH161" t="inlineStr">
        <is>
          <t/>
        </is>
      </c>
      <c r="BI161" t="inlineStr">
        <is>
          <t>direito de resgate|direito de reembolso</t>
        </is>
      </c>
      <c r="BJ161" t="inlineStr">
        <is>
          <t>3|3</t>
        </is>
      </c>
      <c r="BK161" t="inlineStr">
        <is>
          <t>|</t>
        </is>
      </c>
      <c r="BL161" t="inlineStr">
        <is>
          <t>drept de reconversie</t>
        </is>
      </c>
      <c r="BM161" t="inlineStr">
        <is>
          <t>3</t>
        </is>
      </c>
      <c r="BN161" t="inlineStr">
        <is>
          <t/>
        </is>
      </c>
      <c r="BO161" t="inlineStr">
        <is>
          <t>právo na vyplatenie</t>
        </is>
      </c>
      <c r="BP161" t="inlineStr">
        <is>
          <t>3</t>
        </is>
      </c>
      <c r="BQ161" t="inlineStr">
        <is>
          <t/>
        </is>
      </c>
      <c r="BR161" t="inlineStr">
        <is>
          <t>pravica do unovčenja</t>
        </is>
      </c>
      <c r="BS161" t="inlineStr">
        <is>
          <t>3</t>
        </is>
      </c>
      <c r="BT161" t="inlineStr">
        <is>
          <t/>
        </is>
      </c>
      <c r="BU161" t="inlineStr">
        <is>
          <t>rätt till inlösen</t>
        </is>
      </c>
      <c r="BV161" t="inlineStr">
        <is>
          <t>3</t>
        </is>
      </c>
      <c r="BW161" t="inlineStr">
        <is>
          <t/>
        </is>
      </c>
      <c r="BX161" t="inlineStr">
        <is>
          <t/>
        </is>
      </c>
      <c r="BY161" t="inlineStr">
        <is>
          <t/>
        </is>
      </c>
      <c r="BZ161" t="inlineStr">
        <is>
          <t/>
        </is>
      </c>
      <c r="CA161" t="inlineStr">
        <is>
          <t/>
        </is>
      </c>
      <c r="CB161" t="inlineStr">
        <is>
          <t>χαρακτηριστικό &lt;a href="https://iate.europa.eu/entry/result/3581681/en-el" target="_blank"&gt;κρυπτοστοιχείου&lt;/a&gt; με το οποίο δίνεται η δυνατότητα στον κάτοχό του να ζητά από τον εκάστοτε εκδότη να επαναγοράσει τα κρυπτοπεριουσιακά στοιχεία σε ονομαστική αξία, σύμφωνα με τους όρους και τις προϋποθέσεις που έχουν συμφωνηθεί</t>
        </is>
      </c>
      <c r="CC161" t="inlineStr">
        <is>
          <t>feature of a &lt;a href="https://iate.europa.eu/entry/result/3581681/en" target="_blank"&gt;crypto-asset&lt;/a&gt; that allows investors to require a company to repurchase their shares after a specified period of time</t>
        </is>
      </c>
      <c r="CD161" t="inlineStr">
        <is>
          <t/>
        </is>
      </c>
      <c r="CE161" t="inlineStr">
        <is>
          <t>krüptovara omaniku õigus &lt;i&gt;krüptovara&lt;/i&gt; &lt;a href="/entry/result/3581681/all" id="ENTRY_TO_ENTRY_CONVERTER" target="_blank"&gt;IATE:3581681&lt;/a&gt; eelnevalt kokku lepitud tingimustel emitendile tagastada</t>
        </is>
      </c>
      <c r="CF161" t="inlineStr">
        <is>
          <t>kryptovaraan liittyvä ominaisuus, jonka mukaisesti kryptovaran haltijalla on mahdollisuus vaatia liikkeeseenlaskijaa ostamaan kryptovarat takaisin nimellisarvoon sovittujen ehtojen mukaisesti.</t>
        </is>
      </c>
      <c r="CG161" t="inlineStr">
        <is>
          <t/>
        </is>
      </c>
      <c r="CH161" t="inlineStr">
        <is>
          <t/>
        </is>
      </c>
      <c r="CI161" t="inlineStr">
        <is>
          <t/>
        </is>
      </c>
      <c r="CJ161" t="inlineStr">
        <is>
          <t>a kriptoeszköz azon jellemzője, amely lehetővé teszi a kriptoeszköz birtokosa részére, hogy a kriptoeszköz kibocsátójával az elfogadott feltételek szerint névértéken visszavásároltassa a kriptoeszközt</t>
        </is>
      </c>
      <c r="CK161" t="inlineStr">
        <is>
          <t>facoltà
del possessore di &lt;a href="https://iate.europa.eu/entry/slideshow/1624863902664/3591094/en-it" target="_blank"&gt;&lt;i&gt;token &lt;/i&gt;di moneta elettronica&lt;/a&gt; di ottenerne da parte dell’emittente il &lt;a href="https://iate.europa.eu/entry/slideshow/1624863962685/1464775/en-it" target="_blank"&gt;rimborso&lt;/a&gt; in qualsiasi
momento e al &lt;a href="https://iate.europa.eu/entry/slideshow/1624864076362/54018/en-it" target="_blank"&gt;valore nominale&lt;/a&gt;</t>
        </is>
      </c>
      <c r="CL161" t="inlineStr">
        <is>
          <t/>
        </is>
      </c>
      <c r="CM161" t="inlineStr">
        <is>
          <t/>
        </is>
      </c>
      <c r="CN161" t="inlineStr">
        <is>
          <t>il-karatteristika ta' kriptoassi li tippermetti lil detentur jitlob lill-emittent jerġa' jixtri l-kriptoassi &lt;a href="https://iate.europa.eu/entry/result/1239753/mt" target="_blank"&gt;b'parità&lt;/a&gt;, f'konformità mat-termini u l-kundizzjonijiet li jkunu ġew miftehma</t>
        </is>
      </c>
      <c r="CO161" t="inlineStr">
        <is>
          <t/>
        </is>
      </c>
      <c r="CP161" t="inlineStr">
        <is>
          <t/>
        </is>
      </c>
      <c r="CQ161" t="inlineStr">
        <is>
          <t>Característica de um criptoativo que permite ao detentor de criptoativos exigir ao emitente o direito de reaver esses criptoativos em qualquer momento e pelo valor nominal de acordo com os termos e condições acordados.</t>
        </is>
      </c>
      <c r="CR161" t="inlineStr">
        <is>
          <t>caracteristică a unui criptoactiv care îi permite deținătorului de criptoactive să îi solicite emitentului să reconvertească criptoactivele respective, în orice moment și la valoarea nominală, în conformitate cu termenele și condițiile convenite</t>
        </is>
      </c>
      <c r="CS161" t="inlineStr">
        <is>
          <t>vlastnosť &lt;a href="https://iate.europa.eu/entry/slideshow/1620738354675/3581681/sk" target="_blank"&gt;kryptoaktíva&lt;/a&gt; umožňujúca jeho držiteľovi požadovať od emitenta spätný odkup kryptoaktív za nominálnu hodnotu v súlade s dohodnutými podmienkami</t>
        </is>
      </c>
      <c r="CT161" t="inlineStr">
        <is>
          <t/>
        </is>
      </c>
      <c r="CU161" t="inlineStr">
        <is>
          <t/>
        </is>
      </c>
    </row>
    <row r="162">
      <c r="A162" s="1" t="str">
        <f>HYPERLINK("https://iate.europa.eu/entry/result/1143033/all", "1143033")</f>
        <v>1143033</v>
      </c>
      <c r="B162" t="inlineStr">
        <is>
          <t>FINANCE</t>
        </is>
      </c>
      <c r="C162" t="inlineStr">
        <is>
          <t>FINANCE|financing and investment</t>
        </is>
      </c>
      <c r="D162" t="inlineStr">
        <is>
          <t>управляващо дружество</t>
        </is>
      </c>
      <c r="E162" t="inlineStr">
        <is>
          <t>3</t>
        </is>
      </c>
      <c r="F162" t="inlineStr">
        <is>
          <t/>
        </is>
      </c>
      <c r="G162" t="inlineStr">
        <is>
          <t>správcovská společnost</t>
        </is>
      </c>
      <c r="H162" t="inlineStr">
        <is>
          <t>3</t>
        </is>
      </c>
      <c r="I162" t="inlineStr">
        <is>
          <t/>
        </is>
      </c>
      <c r="J162" t="inlineStr">
        <is>
          <t>administrationsselskab</t>
        </is>
      </c>
      <c r="K162" t="inlineStr">
        <is>
          <t>3</t>
        </is>
      </c>
      <c r="L162" t="inlineStr">
        <is>
          <t/>
        </is>
      </c>
      <c r="M162" t="inlineStr">
        <is>
          <t>Verwaltungsgesellschaft</t>
        </is>
      </c>
      <c r="N162" t="inlineStr">
        <is>
          <t>3</t>
        </is>
      </c>
      <c r="O162" t="inlineStr">
        <is>
          <t/>
        </is>
      </c>
      <c r="P162" t="inlineStr">
        <is>
          <t>εταιρεία διαχείρισης</t>
        </is>
      </c>
      <c r="Q162" t="inlineStr">
        <is>
          <t>3</t>
        </is>
      </c>
      <c r="R162" t="inlineStr">
        <is>
          <t/>
        </is>
      </c>
      <c r="S162" t="inlineStr">
        <is>
          <t>UCITS|management company</t>
        </is>
      </c>
      <c r="T162" t="inlineStr">
        <is>
          <t>1|3</t>
        </is>
      </c>
      <c r="U162" t="inlineStr">
        <is>
          <t>|</t>
        </is>
      </c>
      <c r="V162" t="inlineStr">
        <is>
          <t>sociedad gestora|sociedad de gestión</t>
        </is>
      </c>
      <c r="W162" t="inlineStr">
        <is>
          <t>3|3</t>
        </is>
      </c>
      <c r="X162" t="inlineStr">
        <is>
          <t>|</t>
        </is>
      </c>
      <c r="Y162" t="inlineStr">
        <is>
          <t>fondivalitseja</t>
        </is>
      </c>
      <c r="Z162" t="inlineStr">
        <is>
          <t>3</t>
        </is>
      </c>
      <c r="AA162" t="inlineStr">
        <is>
          <t/>
        </is>
      </c>
      <c r="AB162" t="inlineStr">
        <is>
          <t>rahastoyhtiö</t>
        </is>
      </c>
      <c r="AC162" t="inlineStr">
        <is>
          <t>3</t>
        </is>
      </c>
      <c r="AD162" t="inlineStr">
        <is>
          <t/>
        </is>
      </c>
      <c r="AE162" t="inlineStr">
        <is>
          <t>société de gestion</t>
        </is>
      </c>
      <c r="AF162" t="inlineStr">
        <is>
          <t>3</t>
        </is>
      </c>
      <c r="AG162" t="inlineStr">
        <is>
          <t/>
        </is>
      </c>
      <c r="AH162" t="inlineStr">
        <is>
          <t>cuideachta bainistíochta</t>
        </is>
      </c>
      <c r="AI162" t="inlineStr">
        <is>
          <t>3</t>
        </is>
      </c>
      <c r="AJ162" t="inlineStr">
        <is>
          <t/>
        </is>
      </c>
      <c r="AK162" t="inlineStr">
        <is>
          <t>društvo za upravljanje</t>
        </is>
      </c>
      <c r="AL162" t="inlineStr">
        <is>
          <t>3</t>
        </is>
      </c>
      <c r="AM162" t="inlineStr">
        <is>
          <t/>
        </is>
      </c>
      <c r="AN162" t="inlineStr">
        <is>
          <t>alapkezelő társaság</t>
        </is>
      </c>
      <c r="AO162" t="inlineStr">
        <is>
          <t>3</t>
        </is>
      </c>
      <c r="AP162" t="inlineStr">
        <is>
          <t/>
        </is>
      </c>
      <c r="AQ162" t="inlineStr">
        <is>
          <t>società di gestione</t>
        </is>
      </c>
      <c r="AR162" t="inlineStr">
        <is>
          <t>3</t>
        </is>
      </c>
      <c r="AS162" t="inlineStr">
        <is>
          <t/>
        </is>
      </c>
      <c r="AT162" t="inlineStr">
        <is>
          <t>valdymo įmonė</t>
        </is>
      </c>
      <c r="AU162" t="inlineStr">
        <is>
          <t>3</t>
        </is>
      </c>
      <c r="AV162" t="inlineStr">
        <is>
          <t/>
        </is>
      </c>
      <c r="AW162" t="inlineStr">
        <is>
          <t>pārvaldības sabiedrība|pārvaldes sabiedrība</t>
        </is>
      </c>
      <c r="AX162" t="inlineStr">
        <is>
          <t>3|3</t>
        </is>
      </c>
      <c r="AY162" t="inlineStr">
        <is>
          <t>|</t>
        </is>
      </c>
      <c r="AZ162" t="inlineStr">
        <is>
          <t>kumpanija ta' maniġment|kumpanija maniġerjali</t>
        </is>
      </c>
      <c r="BA162" t="inlineStr">
        <is>
          <t>3|3</t>
        </is>
      </c>
      <c r="BB162" t="inlineStr">
        <is>
          <t>|</t>
        </is>
      </c>
      <c r="BC162" t="inlineStr">
        <is>
          <t>beheermaatschappij</t>
        </is>
      </c>
      <c r="BD162" t="inlineStr">
        <is>
          <t>3</t>
        </is>
      </c>
      <c r="BE162" t="inlineStr">
        <is>
          <t/>
        </is>
      </c>
      <c r="BF162" t="inlineStr">
        <is>
          <t>spółka zarządzająca</t>
        </is>
      </c>
      <c r="BG162" t="inlineStr">
        <is>
          <t>3</t>
        </is>
      </c>
      <c r="BH162" t="inlineStr">
        <is>
          <t/>
        </is>
      </c>
      <c r="BI162" t="inlineStr">
        <is>
          <t>sociedade gestora</t>
        </is>
      </c>
      <c r="BJ162" t="inlineStr">
        <is>
          <t>3</t>
        </is>
      </c>
      <c r="BK162" t="inlineStr">
        <is>
          <t/>
        </is>
      </c>
      <c r="BL162" t="inlineStr">
        <is>
          <t/>
        </is>
      </c>
      <c r="BM162" t="inlineStr">
        <is>
          <t/>
        </is>
      </c>
      <c r="BN162" t="inlineStr">
        <is>
          <t/>
        </is>
      </c>
      <c r="BO162" t="inlineStr">
        <is>
          <t>správcovská spoločnosť</t>
        </is>
      </c>
      <c r="BP162" t="inlineStr">
        <is>
          <t>3</t>
        </is>
      </c>
      <c r="BQ162" t="inlineStr">
        <is>
          <t/>
        </is>
      </c>
      <c r="BR162" t="inlineStr">
        <is>
          <t>družba za upravljanje</t>
        </is>
      </c>
      <c r="BS162" t="inlineStr">
        <is>
          <t>3</t>
        </is>
      </c>
      <c r="BT162" t="inlineStr">
        <is>
          <t/>
        </is>
      </c>
      <c r="BU162" t="inlineStr">
        <is>
          <t>förvaltningsbolag</t>
        </is>
      </c>
      <c r="BV162" t="inlineStr">
        <is>
          <t>3</t>
        </is>
      </c>
      <c r="BW162" t="inlineStr">
        <is>
          <t/>
        </is>
      </c>
      <c r="BX162" t="inlineStr">
        <is>
          <t>дружество, чиято обичайна дейност е управлението на ПКИПЦК под формата на взаимни фондове или инвестиционни дружества (колективно управление на портфейли на ПКИПЦК)</t>
        </is>
      </c>
      <c r="BY162" t="inlineStr">
        <is>
          <t>společnost, jejíž obvyklou činností je správa &lt;i&gt;SKIPCP&lt;/i&gt; &lt;a href="/entry/result/782764/all" id="ENTRY_TO_ENTRY_CONVERTER" target="_blank"&gt;IATE:782764&lt;/a&gt; ve formě podílových fondů nebo investičních společností (kolektivní správa portfolií SKIPCP)</t>
        </is>
      </c>
      <c r="BZ162" t="inlineStr">
        <is>
          <t/>
        </is>
      </c>
      <c r="CA162" t="inlineStr">
        <is>
          <t>Gesellschaft, deren reguläre Geschäftstätigkeit in der Verwaltung von in der Form eines Investmentfonds oder einer Investmentgesellschaft konstituierten OGAW besteht</t>
        </is>
      </c>
      <c r="CB162" t="inlineStr">
        <is>
          <t>«εταιρεία διαχείρισης»: κάθε εταιρεία της οποίας οι συνήθεις δραστηριότητες συνίστανται στη διαχείριση ΟΣΕΚΑ που έχουν τη μορφή αμοιβαίων κεφαλαίων ή/και εταιρειών επενδύσεων (συλλογική διαχείριση χαρτοφυλακίων ΟΣΕΚΑ).</t>
        </is>
      </c>
      <c r="CC162" t="inlineStr">
        <is>
          <t>company, the regular business of which is the management of UCITS in the form of common funds or of investment companies (collective portfolio management of UCITS)</t>
        </is>
      </c>
      <c r="CD162" t="inlineStr">
        <is>
          <t>1) Toda sociedad cuya actividad habitual consista en la gestión de OICVM &lt;a href="/entry/result/782764/all" id="ENTRY_TO_ENTRY_CONVERTER" target="_blank"&gt;IATE:782764&lt;/a&gt; constituidos en forma de fondos comunes de inversión &lt;a href="/entry/result/3530050/all" id="ENTRY_TO_ENTRY_CONVERTER" target="_blank"&gt;IATE:3530050&lt;/a&gt; o de sociedades de inversión &lt;a href="/entry/result/1239931/all" id="ENTRY_TO_ENTRY_CONVERTER" target="_blank"&gt;IATE:1239931&lt;/a&gt; (gestión de carteras colectivas de OICVM).&lt;br&gt;2) Operador profesional que administra [p. ej.] la cartera de un fondo de inversión en calidad de representante legal del mismo.</t>
        </is>
      </c>
      <c r="CE162" t="inlineStr">
        <is>
          <t>aktsiaselts, kelle peamiseks ja püsivaks tegevuseks on aktsiaseltsina asutatud fondi vara või lepingulise fondi valitsemine</t>
        </is>
      </c>
      <c r="CF162" t="inlineStr">
        <is>
          <t>"Sijoitusrahastoa tai useita rahastoja hoitava yhtiö."</t>
        </is>
      </c>
      <c r="CG162" t="inlineStr">
        <is>
          <t>société gérant, pour le compte de ses participants, un fonds commun de placement</t>
        </is>
      </c>
      <c r="CH162" t="inlineStr">
        <is>
          <t/>
        </is>
      </c>
      <c r="CI162" t="inlineStr">
        <is>
          <t/>
        </is>
      </c>
      <c r="CJ162" t="inlineStr">
        <is>
          <t>Olyan társaság, amelynek alaptevékenysége a közös alap vagy befektetési társaság formájában tevékenykedő ÁÉKBV kezelése (az ÁÉKBV kollektív portfóliókezelése).</t>
        </is>
      </c>
      <c r="CK162" t="inlineStr">
        <is>
          <t>società autorizzata a prestare il servizio di gestione collettiva del risparmio</t>
        </is>
      </c>
      <c r="CL162" t="inlineStr">
        <is>
          <t>įmonė, kurios nuolatinė veikla yra KIPVPS, kaip bendrųjų investicinių fondų arba investicinių bendrovių, valdymas (KIPVPS kolektyvinio vertybinių popierių portfelio valdymas)</t>
        </is>
      </c>
      <c r="CM162" t="inlineStr">
        <is>
          <t>Sabiedrība, kuras regulārā uzņēmējdarbība ir PVKIU pārvaldīšana kopīgā fonda un/vai ieguldījumu sabiedrības veidā (PVKIU kolektīvā portfeļa pārvaldīšana)</t>
        </is>
      </c>
      <c r="CN162" t="inlineStr">
        <is>
          <t>kull kumpanija, li n-negozju regolari tagħha huwa l-immaniġġjar ta' UCITS fil-forma ta' unit trusts/fondi komuni u/jew ta' kumpaniji ta' investiment (amministrazzjoni kollettiva ta' portafoll ta' UCITS)</t>
        </is>
      </c>
      <c r="CO162" t="inlineStr">
        <is>
          <t>maatschappij waarvan de normale werkzaamheden bestaan in het beheren van icbe’s (instellingen voor collectieve belegging in effecten) in de vorm van beleggingsfondsen of beleggingsmaatschappijen (collectief beheer van beleggingsportefeuilles van icbe’s)</t>
        </is>
      </c>
      <c r="CP162" t="inlineStr">
        <is>
          <t>spółka zarządzająca - spółka, której zasadniczy rodzaj działalności to zarządzanie UCITS w formie funduszy wspólnych lub spółek inwestycyjnych (zarządzanie zbiorowym portfelem UCITS).</t>
        </is>
      </c>
      <c r="CQ162" t="inlineStr">
        <is>
          <t>Qualquer sociedade cuja actividade habitual consista na gestão de OICVM sob a forma de fundo comum de investimento ou de sociedade de investimento (gestão colectiva de carteiras de OICVM).</t>
        </is>
      </c>
      <c r="CR162" t="inlineStr">
        <is>
          <t/>
        </is>
      </c>
      <c r="CS162" t="inlineStr">
        <is>
          <t>spoločnosť, ktorej riadnym podnikaním je riadenie PKIPCP vo forme podielových fondov alebo investičných spoločností (spoločná správa portfólia PKIPCP)</t>
        </is>
      </c>
      <c r="CT162" t="inlineStr">
        <is>
          <t>katera koli pravna oseba, ki je pridobila dovoljenje za opravljanje storitev upravljanja investicijskih skladov</t>
        </is>
      </c>
      <c r="CU162" t="inlineStr">
        <is>
          <t>bolag vars regelmässiga verksamhet består i att förvalta fondföretag i form av värdepappersfonder eller investeringsbolag (fondföretags kollektiva portföljförvaltning)</t>
        </is>
      </c>
    </row>
    <row r="163">
      <c r="A163" s="1" t="str">
        <f>HYPERLINK("https://iate.europa.eu/entry/result/272070/all", "272070")</f>
        <v>272070</v>
      </c>
      <c r="B163" t="inlineStr">
        <is>
          <t>FINANCE</t>
        </is>
      </c>
      <c r="C163" t="inlineStr">
        <is>
          <t>FINANCE|free movement of capital|financial market</t>
        </is>
      </c>
      <c r="D163" t="inlineStr">
        <is>
          <t>пазарен участник|участник на пазара</t>
        </is>
      </c>
      <c r="E163" t="inlineStr">
        <is>
          <t>4|3</t>
        </is>
      </c>
      <c r="F163" t="inlineStr">
        <is>
          <t>|</t>
        </is>
      </c>
      <c r="G163" t="inlineStr">
        <is>
          <t>účastník trhu</t>
        </is>
      </c>
      <c r="H163" t="inlineStr">
        <is>
          <t>3</t>
        </is>
      </c>
      <c r="I163" t="inlineStr">
        <is>
          <t/>
        </is>
      </c>
      <c r="J163" t="inlineStr">
        <is>
          <t>markedsdeltager</t>
        </is>
      </c>
      <c r="K163" t="inlineStr">
        <is>
          <t>3</t>
        </is>
      </c>
      <c r="L163" t="inlineStr">
        <is>
          <t/>
        </is>
      </c>
      <c r="M163" t="inlineStr">
        <is>
          <t>Marktteilnehmer</t>
        </is>
      </c>
      <c r="N163" t="inlineStr">
        <is>
          <t>3</t>
        </is>
      </c>
      <c r="O163" t="inlineStr">
        <is>
          <t/>
        </is>
      </c>
      <c r="P163" t="inlineStr">
        <is>
          <t>συμμετέχων στην αγορά</t>
        </is>
      </c>
      <c r="Q163" t="inlineStr">
        <is>
          <t>3</t>
        </is>
      </c>
      <c r="R163" t="inlineStr">
        <is>
          <t/>
        </is>
      </c>
      <c r="S163" t="inlineStr">
        <is>
          <t>market participant|market operator</t>
        </is>
      </c>
      <c r="T163" t="inlineStr">
        <is>
          <t>3|3</t>
        </is>
      </c>
      <c r="U163" t="inlineStr">
        <is>
          <t>|</t>
        </is>
      </c>
      <c r="V163" t="inlineStr">
        <is>
          <t>participante en el mercado|miembro del mercado|operador del mercado</t>
        </is>
      </c>
      <c r="W163" t="inlineStr">
        <is>
          <t>3|3|3</t>
        </is>
      </c>
      <c r="X163" t="inlineStr">
        <is>
          <t>||</t>
        </is>
      </c>
      <c r="Y163" t="inlineStr">
        <is>
          <t>turuosaline</t>
        </is>
      </c>
      <c r="Z163" t="inlineStr">
        <is>
          <t>3</t>
        </is>
      </c>
      <c r="AA163" t="inlineStr">
        <is>
          <t/>
        </is>
      </c>
      <c r="AB163" t="inlineStr">
        <is>
          <t>markkinaosapuoli|markkinatoimija</t>
        </is>
      </c>
      <c r="AC163" t="inlineStr">
        <is>
          <t>3|3</t>
        </is>
      </c>
      <c r="AD163" t="inlineStr">
        <is>
          <t>|</t>
        </is>
      </c>
      <c r="AE163" t="inlineStr">
        <is>
          <t>opérateur du marché|participant au marché|intervenant sur le marché</t>
        </is>
      </c>
      <c r="AF163" t="inlineStr">
        <is>
          <t>3|3|3</t>
        </is>
      </c>
      <c r="AG163" t="inlineStr">
        <is>
          <t>||</t>
        </is>
      </c>
      <c r="AH163" t="inlineStr">
        <is>
          <t>rannpháirtí sa mhargadh</t>
        </is>
      </c>
      <c r="AI163" t="inlineStr">
        <is>
          <t>3</t>
        </is>
      </c>
      <c r="AJ163" t="inlineStr">
        <is>
          <t/>
        </is>
      </c>
      <c r="AK163" t="inlineStr">
        <is>
          <t>sudionik na tržištu</t>
        </is>
      </c>
      <c r="AL163" t="inlineStr">
        <is>
          <t>3</t>
        </is>
      </c>
      <c r="AM163" t="inlineStr">
        <is>
          <t/>
        </is>
      </c>
      <c r="AN163" t="inlineStr">
        <is>
          <t>piaci résztvevő|piacműködtető|piaci szereplő</t>
        </is>
      </c>
      <c r="AO163" t="inlineStr">
        <is>
          <t>4|4|4</t>
        </is>
      </c>
      <c r="AP163" t="inlineStr">
        <is>
          <t>||</t>
        </is>
      </c>
      <c r="AQ163" t="inlineStr">
        <is>
          <t>partecipante al mercato|operatore di mercato</t>
        </is>
      </c>
      <c r="AR163" t="inlineStr">
        <is>
          <t>3|3</t>
        </is>
      </c>
      <c r="AS163" t="inlineStr">
        <is>
          <t>|</t>
        </is>
      </c>
      <c r="AT163" t="inlineStr">
        <is>
          <t>rinkos dalyvis</t>
        </is>
      </c>
      <c r="AU163" t="inlineStr">
        <is>
          <t>3</t>
        </is>
      </c>
      <c r="AV163" t="inlineStr">
        <is>
          <t/>
        </is>
      </c>
      <c r="AW163" t="inlineStr">
        <is>
          <t>tirgus dalībnieks</t>
        </is>
      </c>
      <c r="AX163" t="inlineStr">
        <is>
          <t>3</t>
        </is>
      </c>
      <c r="AY163" t="inlineStr">
        <is>
          <t/>
        </is>
      </c>
      <c r="AZ163" t="inlineStr">
        <is>
          <t>parteċipant fis-suq|operatur tas-suq</t>
        </is>
      </c>
      <c r="BA163" t="inlineStr">
        <is>
          <t>3|3</t>
        </is>
      </c>
      <c r="BB163" t="inlineStr">
        <is>
          <t>|</t>
        </is>
      </c>
      <c r="BC163" t="inlineStr">
        <is>
          <t>marktexploitant|marktdeelnemer|marktpartij</t>
        </is>
      </c>
      <c r="BD163" t="inlineStr">
        <is>
          <t>3|3|3</t>
        </is>
      </c>
      <c r="BE163" t="inlineStr">
        <is>
          <t>||</t>
        </is>
      </c>
      <c r="BF163" t="inlineStr">
        <is>
          <t>uczestnik rynku</t>
        </is>
      </c>
      <c r="BG163" t="inlineStr">
        <is>
          <t>3</t>
        </is>
      </c>
      <c r="BH163" t="inlineStr">
        <is>
          <t/>
        </is>
      </c>
      <c r="BI163" t="inlineStr">
        <is>
          <t>participante no mercado</t>
        </is>
      </c>
      <c r="BJ163" t="inlineStr">
        <is>
          <t>3</t>
        </is>
      </c>
      <c r="BK163" t="inlineStr">
        <is>
          <t/>
        </is>
      </c>
      <c r="BL163" t="inlineStr">
        <is>
          <t>participant la piață|participant pe piață</t>
        </is>
      </c>
      <c r="BM163" t="inlineStr">
        <is>
          <t>3|3</t>
        </is>
      </c>
      <c r="BN163" t="inlineStr">
        <is>
          <t>|</t>
        </is>
      </c>
      <c r="BO163" t="inlineStr">
        <is>
          <t>účastník trhu</t>
        </is>
      </c>
      <c r="BP163" t="inlineStr">
        <is>
          <t>3</t>
        </is>
      </c>
      <c r="BQ163" t="inlineStr">
        <is>
          <t/>
        </is>
      </c>
      <c r="BR163" t="inlineStr">
        <is>
          <t>udeleženec na trgu</t>
        </is>
      </c>
      <c r="BS163" t="inlineStr">
        <is>
          <t>3</t>
        </is>
      </c>
      <c r="BT163" t="inlineStr">
        <is>
          <t/>
        </is>
      </c>
      <c r="BU163" t="inlineStr">
        <is>
          <t>marknadsaktör</t>
        </is>
      </c>
      <c r="BV163" t="inlineStr">
        <is>
          <t>3</t>
        </is>
      </c>
      <c r="BW163" t="inlineStr">
        <is>
          <t/>
        </is>
      </c>
      <c r="BX163" t="inlineStr">
        <is>
          <t/>
        </is>
      </c>
      <c r="BY163" t="inlineStr">
        <is>
          <t/>
        </is>
      </c>
      <c r="BZ163" t="inlineStr">
        <is>
          <t/>
        </is>
      </c>
      <c r="CA163" t="inlineStr">
        <is>
          <t>Anbieter oder Nachfrager auf einem Markt</t>
        </is>
      </c>
      <c r="CB163" t="inlineStr">
        <is>
          <t/>
        </is>
      </c>
      <c r="CC163" t="inlineStr">
        <is>
          <t>any institution which is an active buyer and seller in a market</t>
        </is>
      </c>
      <c r="CD163" t="inlineStr">
        <is>
          <t>«Entidad o persona física que puede actuar en el mercado, bien por cuenta propia, bien por cuenta ajena, con arreglo a las normas legales y a los reglamentos del mercado.»</t>
        </is>
      </c>
      <c r="CE163" t="inlineStr">
        <is>
          <t/>
        </is>
      </c>
      <c r="CF163" t="inlineStr">
        <is>
          <t/>
        </is>
      </c>
      <c r="CG163" t="inlineStr">
        <is>
          <t/>
        </is>
      </c>
      <c r="CH163" t="inlineStr">
        <is>
          <t/>
        </is>
      </c>
      <c r="CI163" t="inlineStr">
        <is>
          <t/>
        </is>
      </c>
      <c r="CJ163" t="inlineStr">
        <is>
          <t/>
        </is>
      </c>
      <c r="CK163" t="inlineStr">
        <is>
          <t>soggetto che effettua operazioni di acquisto e vendita in un mercato, a proprio nome o per conto di terzi</t>
        </is>
      </c>
      <c r="CL163" t="inlineStr">
        <is>
          <t>bet kuri institucija, aktyviai parduodanti arba perkanti rinkoje</t>
        </is>
      </c>
      <c r="CM163" t="inlineStr">
        <is>
          <t>jebkura vienība, kas ir aktīvs pircējs vai pārdevējs tirgū</t>
        </is>
      </c>
      <c r="CN163" t="inlineStr">
        <is>
          <t>kwalunkwe entità li taġixxi ta' xerrej u ta' bejjiegħ attiv f'suq partikolari</t>
        </is>
      </c>
      <c r="CO163" t="inlineStr">
        <is>
          <t>instelling die een actieve koper en verkoper is op een markt</t>
        </is>
      </c>
      <c r="CP163" t="inlineStr">
        <is>
          <t/>
        </is>
      </c>
      <c r="CQ163" t="inlineStr">
        <is>
          <t/>
        </is>
      </c>
      <c r="CR163" t="inlineStr">
        <is>
          <t/>
        </is>
      </c>
      <c r="CS163" t="inlineStr">
        <is>
          <t>každá inštitúcia, ktorá aktívne nakupuje a predáva na trhu</t>
        </is>
      </c>
      <c r="CT163" t="inlineStr">
        <is>
          <t/>
        </is>
      </c>
      <c r="CU163" t="inlineStr">
        <is>
          <t/>
        </is>
      </c>
    </row>
    <row r="164">
      <c r="A164" s="1" t="str">
        <f>HYPERLINK("https://iate.europa.eu/entry/result/855251/all", "855251")</f>
        <v>855251</v>
      </c>
      <c r="B164" t="inlineStr">
        <is>
          <t>FINANCE</t>
        </is>
      </c>
      <c r="C164" t="inlineStr">
        <is>
          <t>FINANCE|financial institutions and credit;FINANCE|free movement of capital|financial market</t>
        </is>
      </c>
      <c r="D164" t="inlineStr">
        <is>
          <t>обратно репо споразумение</t>
        </is>
      </c>
      <c r="E164" t="inlineStr">
        <is>
          <t>3</t>
        </is>
      </c>
      <c r="F164" t="inlineStr">
        <is>
          <t/>
        </is>
      </c>
      <c r="G164" t="inlineStr">
        <is>
          <t>reverzní repo</t>
        </is>
      </c>
      <c r="H164" t="inlineStr">
        <is>
          <t>3</t>
        </is>
      </c>
      <c r="I164" t="inlineStr">
        <is>
          <t/>
        </is>
      </c>
      <c r="J164" t="inlineStr">
        <is>
          <t>omvendt tilbagekøbsforretning|omvendt repoforretning|omvendt genkøbsaftale|omvendt genkøbsforretning</t>
        </is>
      </c>
      <c r="K164" t="inlineStr">
        <is>
          <t>3|3|4|3</t>
        </is>
      </c>
      <c r="L164" t="inlineStr">
        <is>
          <t>|||</t>
        </is>
      </c>
      <c r="M164" t="inlineStr">
        <is>
          <t>umgekehrte Rückkaufsvereinbarung</t>
        </is>
      </c>
      <c r="N164" t="inlineStr">
        <is>
          <t>3</t>
        </is>
      </c>
      <c r="O164" t="inlineStr">
        <is>
          <t/>
        </is>
      </c>
      <c r="P164" t="inlineStr">
        <is>
          <t>συμφωνία επαναπώλησης|συμφωνία αγοράς και επαναπώλησης</t>
        </is>
      </c>
      <c r="Q164" t="inlineStr">
        <is>
          <t>3|3</t>
        </is>
      </c>
      <c r="R164" t="inlineStr">
        <is>
          <t>|</t>
        </is>
      </c>
      <c r="S164" t="inlineStr">
        <is>
          <t>reverse repo|reverse repo agreement|reverse sale and repurchase agreement|reverse repurchase agreement|purchase and resale agreement</t>
        </is>
      </c>
      <c r="T164" t="inlineStr">
        <is>
          <t>3|3|3|3|3</t>
        </is>
      </c>
      <c r="U164" t="inlineStr">
        <is>
          <t>||||</t>
        </is>
      </c>
      <c r="V164" t="inlineStr">
        <is>
          <t>repo en reversa|pacto de recompra inversa</t>
        </is>
      </c>
      <c r="W164" t="inlineStr">
        <is>
          <t>2|3</t>
        </is>
      </c>
      <c r="X164" t="inlineStr">
        <is>
          <t>|</t>
        </is>
      </c>
      <c r="Y164" t="inlineStr">
        <is>
          <t>pöördrepoleping</t>
        </is>
      </c>
      <c r="Z164" t="inlineStr">
        <is>
          <t>3</t>
        </is>
      </c>
      <c r="AA164" t="inlineStr">
        <is>
          <t/>
        </is>
      </c>
      <c r="AB164" t="inlineStr">
        <is>
          <t>takaisinmyyntisopimus|käänteinen reposopimus</t>
        </is>
      </c>
      <c r="AC164" t="inlineStr">
        <is>
          <t>3|3</t>
        </is>
      </c>
      <c r="AD164" t="inlineStr">
        <is>
          <t>|</t>
        </is>
      </c>
      <c r="AE164" t="inlineStr">
        <is>
          <t>accord de prise en pension</t>
        </is>
      </c>
      <c r="AF164" t="inlineStr">
        <is>
          <t>3</t>
        </is>
      </c>
      <c r="AG164" t="inlineStr">
        <is>
          <t/>
        </is>
      </c>
      <c r="AH164" t="inlineStr">
        <is>
          <t>comhaontú athcheannaigh droim ar ais</t>
        </is>
      </c>
      <c r="AI164" t="inlineStr">
        <is>
          <t>3</t>
        </is>
      </c>
      <c r="AJ164" t="inlineStr">
        <is>
          <t/>
        </is>
      </c>
      <c r="AK164" t="inlineStr">
        <is>
          <t>obratni repo|obratni repo ugovor|obratni ugovor o prodaji i ponovnoj kupnji|obratni repo ugovor</t>
        </is>
      </c>
      <c r="AL164" t="inlineStr">
        <is>
          <t>2|3|2|3</t>
        </is>
      </c>
      <c r="AM164" t="inlineStr">
        <is>
          <t>|||</t>
        </is>
      </c>
      <c r="AN164" t="inlineStr">
        <is>
          <t>fordított repomegállapodás</t>
        </is>
      </c>
      <c r="AO164" t="inlineStr">
        <is>
          <t>4</t>
        </is>
      </c>
      <c r="AP164" t="inlineStr">
        <is>
          <t/>
        </is>
      </c>
      <c r="AQ164" t="inlineStr">
        <is>
          <t>contratto di vendita con patto di riacquisto passivo|operazione di acquisto a pronti con patto di rivendita a termine</t>
        </is>
      </c>
      <c r="AR164" t="inlineStr">
        <is>
          <t>3|3</t>
        </is>
      </c>
      <c r="AS164" t="inlineStr">
        <is>
          <t>|</t>
        </is>
      </c>
      <c r="AT164" t="inlineStr">
        <is>
          <t>atvirkštinio atpirkimo sandoris</t>
        </is>
      </c>
      <c r="AU164" t="inlineStr">
        <is>
          <t>3</t>
        </is>
      </c>
      <c r="AV164" t="inlineStr">
        <is>
          <t/>
        </is>
      </c>
      <c r="AW164" t="inlineStr">
        <is>
          <t>atpakaļpirkuma līgums|līgums par aktīvu pirkšanu ar atpārdošanu|pirkšanas ar atpārdošanu līgums</t>
        </is>
      </c>
      <c r="AX164" t="inlineStr">
        <is>
          <t>2|3|3</t>
        </is>
      </c>
      <c r="AY164" t="inlineStr">
        <is>
          <t>||</t>
        </is>
      </c>
      <c r="AZ164" t="inlineStr">
        <is>
          <t>bejgħ b’lura u ftehim ta’ xiri mill-ġdid|ftehim ta' retroriakkwist|retroriakkwist</t>
        </is>
      </c>
      <c r="BA164" t="inlineStr">
        <is>
          <t>3|3|3</t>
        </is>
      </c>
      <c r="BB164" t="inlineStr">
        <is>
          <t>||</t>
        </is>
      </c>
      <c r="BC164" t="inlineStr">
        <is>
          <t>omgekeerde retrocessieovereenkomst|omgekeerde repo-overeenkomst</t>
        </is>
      </c>
      <c r="BD164" t="inlineStr">
        <is>
          <t>3|3</t>
        </is>
      </c>
      <c r="BE164" t="inlineStr">
        <is>
          <t>|</t>
        </is>
      </c>
      <c r="BF164" t="inlineStr">
        <is>
          <t>umowa z otrzymanym przyrzeczeniem odkupu|umowa odkupu zwrotnego</t>
        </is>
      </c>
      <c r="BG164" t="inlineStr">
        <is>
          <t>3|3</t>
        </is>
      </c>
      <c r="BH164" t="inlineStr">
        <is>
          <t>|</t>
        </is>
      </c>
      <c r="BI164" t="inlineStr">
        <is>
          <t>acordo de revenda|compra com acordo de revenda</t>
        </is>
      </c>
      <c r="BJ164" t="inlineStr">
        <is>
          <t>3|3</t>
        </is>
      </c>
      <c r="BK164" t="inlineStr">
        <is>
          <t>|</t>
        </is>
      </c>
      <c r="BL164" t="inlineStr">
        <is>
          <t>acord reverse repo</t>
        </is>
      </c>
      <c r="BM164" t="inlineStr">
        <is>
          <t>3</t>
        </is>
      </c>
      <c r="BN164" t="inlineStr">
        <is>
          <t/>
        </is>
      </c>
      <c r="BO164" t="inlineStr">
        <is>
          <t>zmluva o obrátenom repo obchode|zmluva o obrátenej repo transakcii|zmluva o reverznom repo obchode|zmluva o reverznej repo transakcii</t>
        </is>
      </c>
      <c r="BP164" t="inlineStr">
        <is>
          <t>3|3|3|3</t>
        </is>
      </c>
      <c r="BQ164" t="inlineStr">
        <is>
          <t>|||</t>
        </is>
      </c>
      <c r="BR164" t="inlineStr">
        <is>
          <t>obratna repo pogodba|posel začasnega nakupa|pogodba o odkupu in povratni prodaji|pogodba o začasnem nakupu</t>
        </is>
      </c>
      <c r="BS164" t="inlineStr">
        <is>
          <t>3|3|3|3</t>
        </is>
      </c>
      <c r="BT164" t="inlineStr">
        <is>
          <t>|admitted||</t>
        </is>
      </c>
      <c r="BU164" t="inlineStr">
        <is>
          <t>omvänt återköpsavtal|omvänd repa</t>
        </is>
      </c>
      <c r="BV164" t="inlineStr">
        <is>
          <t>3|3</t>
        </is>
      </c>
      <c r="BW164" t="inlineStr">
        <is>
          <t>|</t>
        </is>
      </c>
      <c r="BX164" t="inlineStr">
        <is>
          <t>договор, по силата на който притежателят на парични средства се съгласява да купи актив и едновременно с това да продаде обратно актива по договорена цена при поискване, след определен срок или при настъпването на определено извънредно обстоятелство</t>
        </is>
      </c>
      <c r="BY164" t="inlineStr">
        <is>
          <t>jakákoli dohoda, v rámci níž instituce nebo její protistrana převádí cenné papíry nebo komodity nebo zaručené právní nároky k cenným papírům nebo komoditám, pokud uvedenou záruku poskytuje uznaná burza, která je držitelem práv k těmto cenným papírům nebo komoditám, a pokud dohoda instituci nedovoluje určitý cenný papír nebo komoditu převést nebo zastavit najednou více než jedné straně, se současným závazkem zpětného odkupu těchto cenných papírů nebo komodit, nebo k náhradním cenným papírům či komoditám stejného druhu za stanovenou cenu k datu, které je určeno nebo má být určeno převodcem, přičemž u instituce, jež cenné papíry či komodity kupuje, jde o 
&lt;b&gt;reverzní repo&lt;/b&gt;</t>
        </is>
      </c>
      <c r="BZ164" t="inlineStr">
        <is>
          <t>en aftale, hvorved en indehaver af kontanter køber et aktiv og samtidig forpligter sig til at tilbagesælge aktivet til en på forhånd fastsat pris, på anmodning, på et aftalt fremtidigt tidspunkt, eller hvis bestemte omstændigheder indtræffer</t>
        </is>
      </c>
      <c r="CA164" t="inlineStr">
        <is>
          <t>Vereinbarung, durch die eine Vertragspartei einen Vermögensgegenstand zu einem festen Preis und zu einem festgesetzten oder noch festzusetzenden späteren Zeitpunkt überträgt und die Übertragung in Verbindung mit einer Rückkaufzusage erfolgt</t>
        </is>
      </c>
      <c r="CB164" t="inlineStr">
        <is>
          <t>Ως «συμφωνία πώλησης και επαναγοράς» και «συμφωνία αγοράς και επαναπώλησης» νοείται κάθε συμφωνία βάσει της οποίας ένα ίδρυμα ή ο αντισυμβαλλόμενός του μεταβιβάζει τίτλους ή βασικά εμπορεύματα ή εγγυημένα δικαιώματα που αφορούν οποιοδήποτε από τα κατωτέρω στοιχεία:
&lt;br&gt; - τίτλο κυριότητας τίτλων ή βασικών εμπορευμάτων ... 
&lt;br&gt; - υποκατάστατοι τίτλοι ή βασικά εμπορεύματα ...</t>
        </is>
      </c>
      <c r="CC164" t="inlineStr">
        <is>
          <t>contract under which a cash holder agrees to the purchase of an asset and, simultaneously, agrees to re-sell the asset for an agreed price on demand, after a stated time, or in the event of a particular contingency</t>
        </is>
      </c>
      <c r="CD164" t="inlineStr">
        <is>
          <t>1) Acuerdo en virtud del cual una entidad o su contraparte ceden valores, materias primas o derechos garantizados relativos a:
&lt;br&gt;a) la titularidad de valores o materias primas cuando la garantía haya sido emitida por un mercado organizado que posea los derechos sobre los valores o las materias primas y el acuerdo no autorice a la entidad a realizar cesiones o pignoraciones de un valor o materia prima determinado con más de una contraparte simultáneamente, con el compromiso de recompra de dichos valores o materias primas;
&lt;br&gt;b) valores o materias primas sustitutivos de las mismas características a un precio estipulado y en una fecha futura estipulada o por estipular por la parte cedente.
&lt;br&gt;Esta cesión constituirá un pacto de recompra o repo &lt;a href="/entry/result/858708/all" id="ENTRY_TO_ENTRY_CONVERTER" target="_blank"&gt;IATE:858708&lt;/a&gt; para la entidad que venda los valores o materias primas y un 
&lt;b&gt;pacto de recompra inversa&lt;/b&gt; o repo inverso para la entidad que los compre.
&lt;br&gt;2) Contrato con una contraparte para comprar valores y a continuación volver a venderlos a un precio y en una fecha específicos, es decir, lo opuesto a un repo.</t>
        </is>
      </c>
      <c r="CE164" t="inlineStr">
        <is>
          <t>mis tahes leping, mille alusel krediidiasutus või investeerimisühing või nende vastaspool võõrandab väärtpaberid, kaubad või garantiiga tagatud õigused, mis on seotud väärtpaberite või kaupade omandiõigusega, kui kõnealuse garantii on andnud tunnustatud börs, kellel on õigused nendele väärtpaberitele või kaupadele, ja kõnealuse lepinguga ei ole krediidiasutusel või investeerimisühingul lubatud võõrandada ega pantida ühtegi väärtpaberit ega kaupa samaaegselt rohkem kui ühele vastaspoolele ja on pandud talle siduv kohustus need tagasi osta, või samalaadsete asendusväärtpaberite või kaupadega, mille hind on lepingus fikseeritud ja mille tagasiostmise kuupäev on võõrandaja poolt kindlaks määratud või määratav</t>
        </is>
      </c>
      <c r="CF164" t="inlineStr">
        <is>
          <t>Sopimus, jossa käteisen rahan haltija sopii ostavansa arvopapereita ja myyvänsä ne takaisin sovittuun hintaan joko vaadittaessa, tietyn ajan kuluttua tai tietyssä tilanteessa.</t>
        </is>
      </c>
      <c r="CG164" t="inlineStr">
        <is>
          <t>contrat par lequel un acheteur acquiert un actif contre des liquidités et s'engage simultanément à le revendre à un prix convenu sur demande, ou à l'issue d'une période déterminée, ou en cas d'événement imprévu particulier</t>
        </is>
      </c>
      <c r="CH164" t="inlineStr">
        <is>
          <t/>
        </is>
      </c>
      <c r="CI164" t="inlineStr">
        <is>
          <t/>
        </is>
      </c>
      <c r="CJ164" t="inlineStr">
        <is>
          <t>két, együttesen kezelt tranzakció eredője, melyek közül az első egy adott értékpapír (legtöbbször állampapír) prompt eladása, majd ezt követően annak visszavásárlása elõre meghatározott idő elteltével</t>
        </is>
      </c>
      <c r="CK164" t="inlineStr">
        <is>
          <t>contratto con il quale si conviene che il detentore di contanti acquisti a pronti un'attività con l'impegno contestuale di rivenderla a un prezzo concordato, su richiesta della controparte, al compimento di un tempo prefissato o al verificarsi di una data circostanza</t>
        </is>
      </c>
      <c r="CL164" t="inlineStr">
        <is>
          <t/>
        </is>
      </c>
      <c r="CM164" t="inlineStr">
        <is>
          <t>jebkurš līgums, ar kuru iestāde vai tās darījuma partneris nodod vērtspapīrus vai preces, vai garantētas tiesības attiecībā uz īpašuma tiesībām uz vērtspapīriem vai precēm, ja šo garantiju sniedz atzīta birža, kas ir tiesību turētāja attiecībā uz šiem vērtspapīriem vai precēm, un līgums liedz iestādei nodot vai ieķīlāt konkrēto vērtspapīru vai preci vairāk nekā vienam darījuma partnerim vienlaicīgi, ievērojot saistību tos atpirkt vai tādiem pašiem aizstātiem vērtspapīriem vai precēm – par noteiktu cenu noteiktā dienā nākotnē vai dienā, ko noteiks persona, kura nodod īpašuma tiesības [..]</t>
        </is>
      </c>
      <c r="CN164" t="inlineStr">
        <is>
          <t>kuntratt li taħtu detentur ta’ flus kontanti jaqbel li jixtri attiv u, simultanjament, jaqbel li jerġa’ jbiegħ l-attiv għal prezz miftiehem fuq talba, wara żmien iddikjarat, jew f’każ ta’ kontinġenza partikolari</t>
        </is>
      </c>
      <c r="CO164" t="inlineStr">
        <is>
          <t>contract krachtens welke een houder van contant geld akkoord gaat met de aankoop van een actief en tegelijkertijd de verplichting op zich neemt het actief tegen een overeengekomen prijs weer te verkopen, hetzij op verzoek of op een vastgesteld tijdstip, of in het geval dat zich een onvoorziene omstandigheid van bijzondere aard voordoet</t>
        </is>
      </c>
      <c r="CP164" t="inlineStr">
        <is>
          <t>odwrotność 
&lt;i&gt;umowy z udzielonym przyrzeczeniem odkupu&lt;/i&gt; [ &lt;a href="/entry/result/858708/all" id="ENTRY_TO_ENTRY_CONVERTER" target="_blank"&gt;IATE:858708&lt;/a&gt; ], przy czym umowa tego typu przewiduje sprzedaż papierów wartościowych przez bank centralny lub bank komercyjny i jednoczesne zawarcie umowy ich odsprzedaży w przyszłości</t>
        </is>
      </c>
      <c r="CQ164" t="inlineStr">
        <is>
          <t>Contrato pelo qual na compra de um ativo ambas as partes se comprometem a que o comprador o revenda a um preço especificado numa data futura.
&lt;br&gt;É o equivalente a um 
&lt;i&gt;&lt;b&gt;acordo de recompra&lt;/b&gt;&lt;/i&gt; [ &lt;a href="/entry/result/858708/all" id="ENTRY_TO_ENTRY_CONVERTER" target="_blank"&gt;IATE:858708&lt;/a&gt; ], na perspetiva do comprador.</t>
        </is>
      </c>
      <c r="CR164" t="inlineStr">
        <is>
          <t/>
        </is>
      </c>
      <c r="CS164" t="inlineStr">
        <is>
          <t>zmluva, na základe ktorej sa držiteľ hotovosti zaväzuje kúpiť aktívum a zároveň sa zaväzuje ho za dohodnutú cenu spätne predať na požiadanie, po stanovenom čase alebo v prípade mimoriadnej situácie</t>
        </is>
      </c>
      <c r="CT164" t="inlineStr">
        <is>
          <t>pogodba, v skladu s katero se imetnik gotovine strinja s tem, da kupi sredstvo, in obenem s tem, da ga proda nazaj za dogovorjeno ceno na zahtevo po poteku določenega časa ali ob nekem nepredvidenem dogodku</t>
        </is>
      </c>
      <c r="CU164" t="inlineStr">
        <is>
          <t>avtal om köp av ett värdepapper där köparen förutom att köpa papperet även förbinder sig att sälja tillbaka det efter en viss tid till ett i förväg överenskommet pris</t>
        </is>
      </c>
    </row>
    <row r="165">
      <c r="A165" s="1" t="str">
        <f>HYPERLINK("https://iate.europa.eu/entry/result/1071399/all", "1071399")</f>
        <v>1071399</v>
      </c>
      <c r="B165" t="inlineStr">
        <is>
          <t>FINANCE</t>
        </is>
      </c>
      <c r="C165" t="inlineStr">
        <is>
          <t>FINANCE|free movement of capital|financial market</t>
        </is>
      </c>
      <c r="D165" t="inlineStr">
        <is>
          <t>депозитар</t>
        </is>
      </c>
      <c r="E165" t="inlineStr">
        <is>
          <t>3</t>
        </is>
      </c>
      <c r="F165" t="inlineStr">
        <is>
          <t/>
        </is>
      </c>
      <c r="G165" t="inlineStr">
        <is>
          <t>depozitář</t>
        </is>
      </c>
      <c r="H165" t="inlineStr">
        <is>
          <t>1</t>
        </is>
      </c>
      <c r="I165" t="inlineStr">
        <is>
          <t/>
        </is>
      </c>
      <c r="J165" t="inlineStr">
        <is>
          <t>depot</t>
        </is>
      </c>
      <c r="K165" t="inlineStr">
        <is>
          <t>3</t>
        </is>
      </c>
      <c r="L165" t="inlineStr">
        <is>
          <t/>
        </is>
      </c>
      <c r="M165" t="inlineStr">
        <is>
          <t>Verwahrstelle</t>
        </is>
      </c>
      <c r="N165" t="inlineStr">
        <is>
          <t>3</t>
        </is>
      </c>
      <c r="O165" t="inlineStr">
        <is>
          <t/>
        </is>
      </c>
      <c r="P165" t="inlineStr">
        <is>
          <t>θεματοφύλακας</t>
        </is>
      </c>
      <c r="Q165" t="inlineStr">
        <is>
          <t>3</t>
        </is>
      </c>
      <c r="R165" t="inlineStr">
        <is>
          <t/>
        </is>
      </c>
      <c r="S165" t="inlineStr">
        <is>
          <t>depository|depository institution|custodian|depositary</t>
        </is>
      </c>
      <c r="T165" t="inlineStr">
        <is>
          <t>1|3|3|3</t>
        </is>
      </c>
      <c r="U165" t="inlineStr">
        <is>
          <t>|||</t>
        </is>
      </c>
      <c r="V165" t="inlineStr">
        <is>
          <t>depositario</t>
        </is>
      </c>
      <c r="W165" t="inlineStr">
        <is>
          <t>3</t>
        </is>
      </c>
      <c r="X165" t="inlineStr">
        <is>
          <t/>
        </is>
      </c>
      <c r="Y165" t="inlineStr">
        <is>
          <t>depositoorium|kontohaldur</t>
        </is>
      </c>
      <c r="Z165" t="inlineStr">
        <is>
          <t>3|3</t>
        </is>
      </c>
      <c r="AA165" t="inlineStr">
        <is>
          <t>|</t>
        </is>
      </c>
      <c r="AB165" t="inlineStr">
        <is>
          <t>säilytysyhteisönä toimiva laitos|säilytysyhteisö</t>
        </is>
      </c>
      <c r="AC165" t="inlineStr">
        <is>
          <t>3|3</t>
        </is>
      </c>
      <c r="AD165" t="inlineStr">
        <is>
          <t>|</t>
        </is>
      </c>
      <c r="AE165" t="inlineStr">
        <is>
          <t>dépositaire|office de dépôt</t>
        </is>
      </c>
      <c r="AF165" t="inlineStr">
        <is>
          <t>3|3</t>
        </is>
      </c>
      <c r="AG165" t="inlineStr">
        <is>
          <t>|</t>
        </is>
      </c>
      <c r="AH165" t="inlineStr">
        <is>
          <t>taisceánach|taisclann|institiúid taisclainne</t>
        </is>
      </c>
      <c r="AI165" t="inlineStr">
        <is>
          <t>3|3|3</t>
        </is>
      </c>
      <c r="AJ165" t="inlineStr">
        <is>
          <t>||</t>
        </is>
      </c>
      <c r="AK165" t="inlineStr">
        <is>
          <t/>
        </is>
      </c>
      <c r="AL165" t="inlineStr">
        <is>
          <t/>
        </is>
      </c>
      <c r="AM165" t="inlineStr">
        <is>
          <t/>
        </is>
      </c>
      <c r="AN165" t="inlineStr">
        <is>
          <t>letétkezelő|letétkezelő intézmény</t>
        </is>
      </c>
      <c r="AO165" t="inlineStr">
        <is>
          <t>4|4</t>
        </is>
      </c>
      <c r="AP165" t="inlineStr">
        <is>
          <t>|</t>
        </is>
      </c>
      <c r="AQ165" t="inlineStr">
        <is>
          <t>banca depositaria|depositario</t>
        </is>
      </c>
      <c r="AR165" t="inlineStr">
        <is>
          <t>3|3</t>
        </is>
      </c>
      <c r="AS165" t="inlineStr">
        <is>
          <t>|</t>
        </is>
      </c>
      <c r="AT165" t="inlineStr">
        <is>
          <t>depozitoriumas|investicijų saugotojas</t>
        </is>
      </c>
      <c r="AU165" t="inlineStr">
        <is>
          <t>3|3</t>
        </is>
      </c>
      <c r="AV165" t="inlineStr">
        <is>
          <t>|</t>
        </is>
      </c>
      <c r="AW165" t="inlineStr">
        <is>
          <t>depozitārijs|turētājbanka</t>
        </is>
      </c>
      <c r="AX165" t="inlineStr">
        <is>
          <t>3|3</t>
        </is>
      </c>
      <c r="AY165" t="inlineStr">
        <is>
          <t>|</t>
        </is>
      </c>
      <c r="AZ165" t="inlineStr">
        <is>
          <t>depożitarju</t>
        </is>
      </c>
      <c r="BA165" t="inlineStr">
        <is>
          <t>4</t>
        </is>
      </c>
      <c r="BB165" t="inlineStr">
        <is>
          <t/>
        </is>
      </c>
      <c r="BC165" t="inlineStr">
        <is>
          <t/>
        </is>
      </c>
      <c r="BD165" t="inlineStr">
        <is>
          <t/>
        </is>
      </c>
      <c r="BE165" t="inlineStr">
        <is>
          <t/>
        </is>
      </c>
      <c r="BF165" t="inlineStr">
        <is>
          <t>depozytariusz</t>
        </is>
      </c>
      <c r="BG165" t="inlineStr">
        <is>
          <t>3</t>
        </is>
      </c>
      <c r="BH165" t="inlineStr">
        <is>
          <t/>
        </is>
      </c>
      <c r="BI165" t="inlineStr">
        <is>
          <t>depositário</t>
        </is>
      </c>
      <c r="BJ165" t="inlineStr">
        <is>
          <t>3</t>
        </is>
      </c>
      <c r="BK165" t="inlineStr">
        <is>
          <t/>
        </is>
      </c>
      <c r="BL165" t="inlineStr">
        <is>
          <t>depozitar</t>
        </is>
      </c>
      <c r="BM165" t="inlineStr">
        <is>
          <t>2</t>
        </is>
      </c>
      <c r="BN165" t="inlineStr">
        <is>
          <t/>
        </is>
      </c>
      <c r="BO165" t="inlineStr">
        <is>
          <t>depozitár</t>
        </is>
      </c>
      <c r="BP165" t="inlineStr">
        <is>
          <t>3</t>
        </is>
      </c>
      <c r="BQ165" t="inlineStr">
        <is>
          <t/>
        </is>
      </c>
      <c r="BR165" t="inlineStr">
        <is>
          <t>depozitar</t>
        </is>
      </c>
      <c r="BS165" t="inlineStr">
        <is>
          <t>3</t>
        </is>
      </c>
      <c r="BT165" t="inlineStr">
        <is>
          <t/>
        </is>
      </c>
      <c r="BU165" t="inlineStr">
        <is>
          <t>förvaringsinstitut</t>
        </is>
      </c>
      <c r="BV165" t="inlineStr">
        <is>
          <t>3</t>
        </is>
      </c>
      <c r="BW165" t="inlineStr">
        <is>
          <t/>
        </is>
      </c>
      <c r="BX165" t="inlineStr">
        <is>
          <t/>
        </is>
      </c>
      <c r="BY165" t="inlineStr">
        <is>
          <t/>
        </is>
      </c>
      <c r="BZ165" t="inlineStr">
        <is>
          <t/>
        </is>
      </c>
      <c r="CA165" t="inlineStr">
        <is>
          <t/>
        </is>
      </c>
      <c r="CB165" t="inlineStr">
        <is>
          <t/>
        </is>
      </c>
      <c r="CC165" t="inlineStr">
        <is>
          <t>bank or broker where the valuables contained in a custody account are stored for safekeeping</t>
        </is>
      </c>
      <c r="CD165" t="inlineStr">
        <is>
          <t>la parte contratante, banco o agente, del contrato de depositó que recibe y custodia el objeto (títulos, oro, etc.)</t>
        </is>
      </c>
      <c r="CE165" t="inlineStr">
        <is>
          <t/>
        </is>
      </c>
      <c r="CF165" t="inlineStr">
        <is>
          <t>taho, joka säilyttää rahaston varat, noudattaa rahastoyhtiön antamia toimeksiantoja ja valvoo omalta osaltaan rahastotoimintaa</t>
        </is>
      </c>
      <c r="CG165" t="inlineStr">
        <is>
          <t>banque ou broker auprès de qui sont conservées des valeurs en dépôts</t>
        </is>
      </c>
      <c r="CH165" t="inlineStr">
        <is>
          <t/>
        </is>
      </c>
      <c r="CI165" t="inlineStr">
        <is>
          <t/>
        </is>
      </c>
      <c r="CJ165" t="inlineStr">
        <is>
          <t>a befektetési alapkezelőtől függetlenül működő hitelintézet, amely egyrészt fontos feladatokat lát el a befektetési alapok napi működtetésében (vezeti a befektetésekhez kapcsolódó értékpapír- és pénzforgalmi számlát, megállapítja a nettó eszközértéket és az egy jegyre jutó nettó eszközértéket, stb.), másrészt biztosítja a befektetési alapok törvényi szabályozásnak megfelelő működését</t>
        </is>
      </c>
      <c r="CK165" t="inlineStr">
        <is>
          <t>istituto cui una società d'investimento affida la custodia del denaro e dei titoli, al fine di garantire l'autonomia patrimoniale del fondo</t>
        </is>
      </c>
      <c r="CL165" t="inlineStr">
        <is>
          <t>Vertybinių popierių apskaitos, operacijų organizavimo bei kontrolės institucija</t>
        </is>
      </c>
      <c r="CM165" t="inlineStr">
        <is>
          <t/>
        </is>
      </c>
      <c r="CN165" t="inlineStr">
        <is>
          <t>Ara Kapitolu IV tad-Direttiva UCITS għall-obbligi</t>
        </is>
      </c>
      <c r="CO165" t="inlineStr">
        <is>
          <t/>
        </is>
      </c>
      <c r="CP165" t="inlineStr">
        <is>
          <t/>
        </is>
      </c>
      <c r="CQ165" t="inlineStr">
        <is>
          <t>Depositário que responde pela conservação e a segurança do título de crédito ou da mercadoria depositados.</t>
        </is>
      </c>
      <c r="CR165" t="inlineStr">
        <is>
          <t>In relatie cu firmele broker/dealer, depozitarul detine instrumentele financiare ale membrilor sai, tine evidenta proprietatii asupra instrumentelor financiare in registrele sale pentru membrii sai si distribuie acestora toate platile provenite din instrumentele financiare detinute. (2) In relatie cu un fond de investitii, depozitarul este cel care calculeaza activul net total si numarul unitatilor de fond si administreaza sumele de bani pe baza instructiunilor primite de la managerul de portofoliu.</t>
        </is>
      </c>
      <c r="CS165" t="inlineStr">
        <is>
          <t>subjekt, ktorý zabezpečuje depozitársku úschovu majetku v podielovom fonde a kontroluje, či správcovská spoločnosť nakladá s majetkom v podielovom fonde podľa zákona</t>
        </is>
      </c>
      <c r="CT165" t="inlineStr">
        <is>
          <t>Depozitar je pooblaščena finančna ustanova (npr. banka), ki je vrednostne papirje prejela v hrambo in/ali upravljanje.</t>
        </is>
      </c>
      <c r="CU165" t="inlineStr">
        <is>
          <t>bank eller annat kreditinstitut som ska ta emot och förvara den egendom som fonden äger och se till att utgivning och inlösen av fondandelar sker i enlighet med gällande regler</t>
        </is>
      </c>
    </row>
    <row r="166">
      <c r="A166" s="1" t="str">
        <f>HYPERLINK("https://iate.europa.eu/entry/result/3555439/all", "3555439")</f>
        <v>3555439</v>
      </c>
      <c r="B166" t="inlineStr">
        <is>
          <t>FINANCE</t>
        </is>
      </c>
      <c r="C166" t="inlineStr">
        <is>
          <t>FINANCE|financial institutions and credit</t>
        </is>
      </c>
      <c r="D166" t="inlineStr">
        <is>
          <t>финансова институция</t>
        </is>
      </c>
      <c r="E166" t="inlineStr">
        <is>
          <t>3</t>
        </is>
      </c>
      <c r="F166" t="inlineStr">
        <is>
          <t/>
        </is>
      </c>
      <c r="G166" t="inlineStr">
        <is>
          <t>finanční instituce</t>
        </is>
      </c>
      <c r="H166" t="inlineStr">
        <is>
          <t>3</t>
        </is>
      </c>
      <c r="I166" t="inlineStr">
        <is>
          <t/>
        </is>
      </c>
      <c r="J166" t="inlineStr">
        <is>
          <t>finansiel institution</t>
        </is>
      </c>
      <c r="K166" t="inlineStr">
        <is>
          <t>3</t>
        </is>
      </c>
      <c r="L166" t="inlineStr">
        <is>
          <t/>
        </is>
      </c>
      <c r="M166" t="inlineStr">
        <is>
          <t>Finanzinstitut</t>
        </is>
      </c>
      <c r="N166" t="inlineStr">
        <is>
          <t>3</t>
        </is>
      </c>
      <c r="O166" t="inlineStr">
        <is>
          <t/>
        </is>
      </c>
      <c r="P166" t="inlineStr">
        <is>
          <t>χρηματοοικονομικό ίδρυμα</t>
        </is>
      </c>
      <c r="Q166" t="inlineStr">
        <is>
          <t>3</t>
        </is>
      </c>
      <c r="R166" t="inlineStr">
        <is>
          <t/>
        </is>
      </c>
      <c r="S166" t="inlineStr">
        <is>
          <t>financial institution</t>
        </is>
      </c>
      <c r="T166" t="inlineStr">
        <is>
          <t>3</t>
        </is>
      </c>
      <c r="U166" t="inlineStr">
        <is>
          <t/>
        </is>
      </c>
      <c r="V166" t="inlineStr">
        <is>
          <t>institución financiera</t>
        </is>
      </c>
      <c r="W166" t="inlineStr">
        <is>
          <t>3</t>
        </is>
      </c>
      <c r="X166" t="inlineStr">
        <is>
          <t/>
        </is>
      </c>
      <c r="Y166" t="inlineStr">
        <is>
          <t>finantsasutus|finantseerimisasutus</t>
        </is>
      </c>
      <c r="Z166" t="inlineStr">
        <is>
          <t>3|2</t>
        </is>
      </c>
      <c r="AA166" t="inlineStr">
        <is>
          <t>preferred|</t>
        </is>
      </c>
      <c r="AB166" t="inlineStr">
        <is>
          <t>rahoituslaitos|finanssilaitos</t>
        </is>
      </c>
      <c r="AC166" t="inlineStr">
        <is>
          <t>3|3</t>
        </is>
      </c>
      <c r="AD166" t="inlineStr">
        <is>
          <t>|</t>
        </is>
      </c>
      <c r="AE166" t="inlineStr">
        <is>
          <t>institution financière|établissement financier</t>
        </is>
      </c>
      <c r="AF166" t="inlineStr">
        <is>
          <t>3|2</t>
        </is>
      </c>
      <c r="AG166" t="inlineStr">
        <is>
          <t>|</t>
        </is>
      </c>
      <c r="AH166" t="inlineStr">
        <is>
          <t>institiúid airgeadais</t>
        </is>
      </c>
      <c r="AI166" t="inlineStr">
        <is>
          <t>3</t>
        </is>
      </c>
      <c r="AJ166" t="inlineStr">
        <is>
          <t/>
        </is>
      </c>
      <c r="AK166" t="inlineStr">
        <is>
          <t/>
        </is>
      </c>
      <c r="AL166" t="inlineStr">
        <is>
          <t/>
        </is>
      </c>
      <c r="AM166" t="inlineStr">
        <is>
          <t/>
        </is>
      </c>
      <c r="AN166" t="inlineStr">
        <is>
          <t>pénzügyi intézmény</t>
        </is>
      </c>
      <c r="AO166" t="inlineStr">
        <is>
          <t>4</t>
        </is>
      </c>
      <c r="AP166" t="inlineStr">
        <is>
          <t/>
        </is>
      </c>
      <c r="AQ166" t="inlineStr">
        <is>
          <t>istituto finanziario</t>
        </is>
      </c>
      <c r="AR166" t="inlineStr">
        <is>
          <t>3</t>
        </is>
      </c>
      <c r="AS166" t="inlineStr">
        <is>
          <t/>
        </is>
      </c>
      <c r="AT166" t="inlineStr">
        <is>
          <t>finansų įstaiga</t>
        </is>
      </c>
      <c r="AU166" t="inlineStr">
        <is>
          <t>3</t>
        </is>
      </c>
      <c r="AV166" t="inlineStr">
        <is>
          <t/>
        </is>
      </c>
      <c r="AW166" t="inlineStr">
        <is>
          <t>finanšu iestāde</t>
        </is>
      </c>
      <c r="AX166" t="inlineStr">
        <is>
          <t>3</t>
        </is>
      </c>
      <c r="AY166" t="inlineStr">
        <is>
          <t/>
        </is>
      </c>
      <c r="AZ166" t="inlineStr">
        <is>
          <t>istituzzjoni finanzjarja</t>
        </is>
      </c>
      <c r="BA166" t="inlineStr">
        <is>
          <t>3</t>
        </is>
      </c>
      <c r="BB166" t="inlineStr">
        <is>
          <t/>
        </is>
      </c>
      <c r="BC166" t="inlineStr">
        <is>
          <t>financiële instelling</t>
        </is>
      </c>
      <c r="BD166" t="inlineStr">
        <is>
          <t>3</t>
        </is>
      </c>
      <c r="BE166" t="inlineStr">
        <is>
          <t/>
        </is>
      </c>
      <c r="BF166" t="inlineStr">
        <is>
          <t>instytucja finansowa</t>
        </is>
      </c>
      <c r="BG166" t="inlineStr">
        <is>
          <t>3</t>
        </is>
      </c>
      <c r="BH166" t="inlineStr">
        <is>
          <t/>
        </is>
      </c>
      <c r="BI166" t="inlineStr">
        <is>
          <t>instituição financeira</t>
        </is>
      </c>
      <c r="BJ166" t="inlineStr">
        <is>
          <t>3</t>
        </is>
      </c>
      <c r="BK166" t="inlineStr">
        <is>
          <t/>
        </is>
      </c>
      <c r="BL166" t="inlineStr">
        <is>
          <t>instituție financiară</t>
        </is>
      </c>
      <c r="BM166" t="inlineStr">
        <is>
          <t>3</t>
        </is>
      </c>
      <c r="BN166" t="inlineStr">
        <is>
          <t/>
        </is>
      </c>
      <c r="BO166" t="inlineStr">
        <is>
          <t>finančná inštitúcia</t>
        </is>
      </c>
      <c r="BP166" t="inlineStr">
        <is>
          <t>3</t>
        </is>
      </c>
      <c r="BQ166" t="inlineStr">
        <is>
          <t/>
        </is>
      </c>
      <c r="BR166" t="inlineStr">
        <is>
          <t>finančna institucija</t>
        </is>
      </c>
      <c r="BS166" t="inlineStr">
        <is>
          <t>3</t>
        </is>
      </c>
      <c r="BT166" t="inlineStr">
        <is>
          <t/>
        </is>
      </c>
      <c r="BU166" t="inlineStr">
        <is>
          <t>finansinstitut</t>
        </is>
      </c>
      <c r="BV166" t="inlineStr">
        <is>
          <t>3</t>
        </is>
      </c>
      <c r="BW166" t="inlineStr">
        <is>
          <t/>
        </is>
      </c>
      <c r="BX166" t="inlineStr">
        <is>
          <t>организация с основна дейност в областта на финансовите трансакции, като инвестиции, заеми и депозити</t>
        </is>
      </c>
      <c r="BY166" t="inlineStr">
        <is>
          <t>společnost s podnikatelskou činností zabývající se finančními a měnovými transakcemi, jako jsou vklady, půjčky, investice a převod měn</t>
        </is>
      </c>
      <c r="BZ166" t="inlineStr">
        <is>
          <t>finansiel virksomhed såsom varebørser, fondsbørser, vekselerere, pantelånere, sparekasser, realkreditinstitutter, banker, forsikringsselskaber, reassuranceselskaber, pensionskasser, investeringsselskaber, kontokortselskaber, diverse fonde, halvoffentlige garantiselskaber, udviklingsselskaber og leasingselskaber</t>
        </is>
      </c>
      <c r="CA166" t="inlineStr">
        <is>
          <t>Oberbegriff für Kreditinstitute, Broker- oder Börsenmaklerfirmen, Banken mit ihren diversen Unterarten wie Handels-, Investment-, Genossenschafts- und Geschäftsbanken, Sparkassen, Investmentfonds oder Finanzdienstleistungsinstitute</t>
        </is>
      </c>
      <c r="CB166" t="inlineStr">
        <is>
          <t/>
        </is>
      </c>
      <c r="CC166" t="inlineStr">
        <is>
          <t>company engaged in the business of dealing with financial and monetary transactions, such as deposits, loans, investments and currency exchange</t>
        </is>
      </c>
      <c r="CD166" t="inlineStr">
        <is>
          <t>Institución que facilita transacciones y servicios financieros (depósitos, inversiones, préstamos, etc.) a sus clientes o miembros.</t>
        </is>
      </c>
      <c r="CE166" t="inlineStr">
        <is>
          <t>finantssektorisse kuuluv mis tahes äriühing või institutsioon, sealhulgas krediidiasutus (ehk pank)</t>
        </is>
      </c>
      <c r="CF166" t="inlineStr">
        <is>
          <t>"yritys, joka harjoittaa sellaista liiketoimintaa, johon ei tarvita toimilupaa ja jossa se tarjoaa yleisölle omaan lukuun luottoja tai muuta rahoitusta"</t>
        </is>
      </c>
      <c r="CG166" t="inlineStr">
        <is>
          <t>entité qui s'occupe principalement d'affaires d'argent et qui offre généralement à ses clients des services financiers, par exemple une banque, une caisse d'épargne et de crédit, une société de financement, une société de fiducie, une compagnie d'assurance, une maison de courtage de valeurs, une société de crédit-bail, ou encore un investisseur institutionnel</t>
        </is>
      </c>
      <c r="CH166" t="inlineStr">
        <is>
          <t/>
        </is>
      </c>
      <c r="CI166" t="inlineStr">
        <is>
          <t/>
        </is>
      </c>
      <c r="CJ166" t="inlineStr">
        <is>
          <t>a pénzügyi közvetítőrendszer részeként az ügyfelei vagy tagjai részére pénzügyi szolgáltatásokat nyújtó szervezet</t>
        </is>
      </c>
      <c r="CK166" t="inlineStr">
        <is>
          <t>ente pubblico o privato, che si pone come intermediario tra risparmiatori e produttori raccogliendo denaro e concedendo prestiti a interesse</t>
        </is>
      </c>
      <c r="CL166" t="inlineStr">
        <is>
          <t>finansine veikla, kaip antai lėšų pervedimu, investavimu, skolinimu, indėlių saugojimu, užsiimanti įstaiga</t>
        </is>
      </c>
      <c r="CM166" t="inlineStr">
        <is>
          <t>iestāde, kas iesaistīta tādos finanšu vai monetāros darījumos kā noguldījumi, aizdevumi, ieguldījumi un valūtas maiņa</t>
        </is>
      </c>
      <c r="CN166" t="inlineStr">
        <is>
          <t>stabbiliment li l-attività tiegħu tiffoka fuq negozju fi tranżazzjonijiet finanzjarji, bħal investimenti, selfiet u depożiti</t>
        </is>
      </c>
      <c r="CO166" t="inlineStr">
        <is>
          <t>"onderneming die voornamelijk werkzaam is in de financiële markten, zoals banken, verzekeringsmaatschappijen en professionele beleggers zoals pensioen- en beleggingsfondsen"</t>
        </is>
      </c>
      <c r="CP166" t="inlineStr">
        <is>
          <t/>
        </is>
      </c>
      <c r="CQ166" t="inlineStr">
        <is>
          <t>Instituição de crédito (empresa cuja atividade consiste em receber do público depósitos ou outros fundos reembolsáveis e em conceder crédito por conta própria) ou sociedade financeira (empresa que não uma instituição de crédito, cuja atividade principal consista em exercer pelo menos uma das atividades enumeradas nos pontos 2 a 12 e 15 da lista constante do anexo I à Diretiva n.º 2013/36/UE).</t>
        </is>
      </c>
      <c r="CR166" t="inlineStr">
        <is>
          <t/>
        </is>
      </c>
      <c r="CS166" t="inlineStr">
        <is>
          <t>inštitúcia, ktorej hlavnou úlohou je sprostredkúvanie finančných transakcií medzi dlžníkmi a veriteľmi</t>
        </is>
      </c>
      <c r="CT166" t="inlineStr">
        <is>
          <t/>
        </is>
      </c>
      <c r="CU166" t="inlineStr">
        <is>
          <t>institution eller företag som bedriver verksamhet på de finansiella marknaderna</t>
        </is>
      </c>
    </row>
    <row r="167">
      <c r="A167" s="1" t="str">
        <f>HYPERLINK("https://iate.europa.eu/entry/result/3590948/all", "3590948")</f>
        <v>3590948</v>
      </c>
      <c r="B167" t="inlineStr">
        <is>
          <t>FINANCE</t>
        </is>
      </c>
      <c r="C167" t="inlineStr">
        <is>
          <t>FINANCE|financial institutions and credit|banking;FINANCE|financial institutions and credit|financial services</t>
        </is>
      </c>
      <c r="D167" t="inlineStr">
        <is>
          <t>ЕПИ|европейска платежна инициатива</t>
        </is>
      </c>
      <c r="E167" t="inlineStr">
        <is>
          <t>3|3</t>
        </is>
      </c>
      <c r="F167" t="inlineStr">
        <is>
          <t>|</t>
        </is>
      </c>
      <c r="G167" t="inlineStr">
        <is>
          <t>EPI|Evropská iniciativa pro platby</t>
        </is>
      </c>
      <c r="H167" t="inlineStr">
        <is>
          <t>3|3</t>
        </is>
      </c>
      <c r="I167" t="inlineStr">
        <is>
          <t>|</t>
        </is>
      </c>
      <c r="J167" t="inlineStr">
        <is>
          <t>europæisk betalingsinitiativ</t>
        </is>
      </c>
      <c r="K167" t="inlineStr">
        <is>
          <t>3</t>
        </is>
      </c>
      <c r="L167" t="inlineStr">
        <is>
          <t/>
        </is>
      </c>
      <c r="M167" t="inlineStr">
        <is>
          <t>europäische Zahlungsinitiative|EPI</t>
        </is>
      </c>
      <c r="N167" t="inlineStr">
        <is>
          <t>3|3</t>
        </is>
      </c>
      <c r="O167" t="inlineStr">
        <is>
          <t>|</t>
        </is>
      </c>
      <c r="P167" t="inlineStr">
        <is>
          <t>ευρωπαϊκή πρωτοβουλία πληρωμών</t>
        </is>
      </c>
      <c r="Q167" t="inlineStr">
        <is>
          <t>3</t>
        </is>
      </c>
      <c r="R167" t="inlineStr">
        <is>
          <t/>
        </is>
      </c>
      <c r="S167" t="inlineStr">
        <is>
          <t>European payment initiative|EPI</t>
        </is>
      </c>
      <c r="T167" t="inlineStr">
        <is>
          <t>3|3</t>
        </is>
      </c>
      <c r="U167" t="inlineStr">
        <is>
          <t>|</t>
        </is>
      </c>
      <c r="V167" t="inlineStr">
        <is>
          <t>Iniciativa de Pagos Europea</t>
        </is>
      </c>
      <c r="W167" t="inlineStr">
        <is>
          <t>3</t>
        </is>
      </c>
      <c r="X167" t="inlineStr">
        <is>
          <t/>
        </is>
      </c>
      <c r="Y167" t="inlineStr">
        <is>
          <t>Euroopa maksealgatuse projekt</t>
        </is>
      </c>
      <c r="Z167" t="inlineStr">
        <is>
          <t>3</t>
        </is>
      </c>
      <c r="AA167" t="inlineStr">
        <is>
          <t/>
        </is>
      </c>
      <c r="AB167" t="inlineStr">
        <is>
          <t>eurooppalainen maksualoite</t>
        </is>
      </c>
      <c r="AC167" t="inlineStr">
        <is>
          <t>3</t>
        </is>
      </c>
      <c r="AD167" t="inlineStr">
        <is>
          <t/>
        </is>
      </c>
      <c r="AE167" t="inlineStr">
        <is>
          <t>initiative européenne pour les paiements|initiative européenne des paiements|EPI</t>
        </is>
      </c>
      <c r="AF167" t="inlineStr">
        <is>
          <t>3|3|3</t>
        </is>
      </c>
      <c r="AG167" t="inlineStr">
        <is>
          <t>preferred||</t>
        </is>
      </c>
      <c r="AH167" t="inlineStr">
        <is>
          <t>EPI|tionscnamh Eorpach íocaíochtaí</t>
        </is>
      </c>
      <c r="AI167" t="inlineStr">
        <is>
          <t>3|3</t>
        </is>
      </c>
      <c r="AJ167" t="inlineStr">
        <is>
          <t>|</t>
        </is>
      </c>
      <c r="AK167" t="inlineStr">
        <is>
          <t>Europska platna inicijativa</t>
        </is>
      </c>
      <c r="AL167" t="inlineStr">
        <is>
          <t>2</t>
        </is>
      </c>
      <c r="AM167" t="inlineStr">
        <is>
          <t/>
        </is>
      </c>
      <c r="AN167" t="inlineStr">
        <is>
          <t>európai pénzforgalmi kezdeményezés|EPI</t>
        </is>
      </c>
      <c r="AO167" t="inlineStr">
        <is>
          <t>3|2</t>
        </is>
      </c>
      <c r="AP167" t="inlineStr">
        <is>
          <t>|</t>
        </is>
      </c>
      <c r="AQ167" t="inlineStr">
        <is>
          <t>European payment initiative|EPI</t>
        </is>
      </c>
      <c r="AR167" t="inlineStr">
        <is>
          <t>3|3</t>
        </is>
      </c>
      <c r="AS167" t="inlineStr">
        <is>
          <t>|</t>
        </is>
      </c>
      <c r="AT167" t="inlineStr">
        <is>
          <t>Europos mokėjimų iniciatyva</t>
        </is>
      </c>
      <c r="AU167" t="inlineStr">
        <is>
          <t>3</t>
        </is>
      </c>
      <c r="AV167" t="inlineStr">
        <is>
          <t/>
        </is>
      </c>
      <c r="AW167" t="inlineStr">
        <is>
          <t>Eiropas maksājumu iniciatīva</t>
        </is>
      </c>
      <c r="AX167" t="inlineStr">
        <is>
          <t>3</t>
        </is>
      </c>
      <c r="AY167" t="inlineStr">
        <is>
          <t/>
        </is>
      </c>
      <c r="AZ167" t="inlineStr">
        <is>
          <t>Inizjattiva Ewropea għall-Pagamenti|EPI</t>
        </is>
      </c>
      <c r="BA167" t="inlineStr">
        <is>
          <t>3|3</t>
        </is>
      </c>
      <c r="BB167" t="inlineStr">
        <is>
          <t>|</t>
        </is>
      </c>
      <c r="BC167" t="inlineStr">
        <is>
          <t>EPI|European Payment Initiative</t>
        </is>
      </c>
      <c r="BD167" t="inlineStr">
        <is>
          <t>3|3</t>
        </is>
      </c>
      <c r="BE167" t="inlineStr">
        <is>
          <t>|</t>
        </is>
      </c>
      <c r="BF167" t="inlineStr">
        <is>
          <t>EPI|Europejska Inicjatywa Płatnicza</t>
        </is>
      </c>
      <c r="BG167" t="inlineStr">
        <is>
          <t>3|3</t>
        </is>
      </c>
      <c r="BH167" t="inlineStr">
        <is>
          <t>|</t>
        </is>
      </c>
      <c r="BI167" t="inlineStr">
        <is>
          <t>Iniciativa Europeia de Pagamentos</t>
        </is>
      </c>
      <c r="BJ167" t="inlineStr">
        <is>
          <t>3</t>
        </is>
      </c>
      <c r="BK167" t="inlineStr">
        <is>
          <t/>
        </is>
      </c>
      <c r="BL167" t="inlineStr">
        <is>
          <t>Inițiativa europeană privind plățile</t>
        </is>
      </c>
      <c r="BM167" t="inlineStr">
        <is>
          <t>3</t>
        </is>
      </c>
      <c r="BN167" t="inlineStr">
        <is>
          <t/>
        </is>
      </c>
      <c r="BO167" t="inlineStr">
        <is>
          <t>EPI|Európska platobná iniciatíva</t>
        </is>
      </c>
      <c r="BP167" t="inlineStr">
        <is>
          <t>3|3</t>
        </is>
      </c>
      <c r="BQ167" t="inlineStr">
        <is>
          <t>|</t>
        </is>
      </c>
      <c r="BR167" t="inlineStr">
        <is>
          <t>evropska pobuda za plačila</t>
        </is>
      </c>
      <c r="BS167" t="inlineStr">
        <is>
          <t>3</t>
        </is>
      </c>
      <c r="BT167" t="inlineStr">
        <is>
          <t/>
        </is>
      </c>
      <c r="BU167" t="inlineStr">
        <is>
          <t>europeiska betalningsinitiativet</t>
        </is>
      </c>
      <c r="BV167" t="inlineStr">
        <is>
          <t>3</t>
        </is>
      </c>
      <c r="BW167" t="inlineStr">
        <is>
          <t/>
        </is>
      </c>
      <c r="BX167" t="inlineStr">
        <is>
          <t/>
        </is>
      </c>
      <c r="BY167" t="inlineStr">
        <is>
          <t>projekt 16 evropských bank zahájený v červenci 2020, jehož cílem je nabídnout do roku 2022 celoevropské platební řešení</t>
        </is>
      </c>
      <c r="BZ167" t="inlineStr">
        <is>
          <t/>
        </is>
      </c>
      <c r="CA167" t="inlineStr">
        <is>
          <t/>
        </is>
      </c>
      <c r="CB167" t="inlineStr">
        <is>
          <t>πρωτοβουλία που δρομολογήθηκε τον Ιούλιο 2020 από 16 ευρωπαϊκές τράπεζες με στόχο τη δημιουργία μιας ενοποιημένης λύσης πληρωμών για καταναλωτές και εμπόρους σε ολόκληρη την Ευρώπη, η οποία θα περιλαμβάνει κάρτα πληρωμών και ψηφιακό πορτοφόλι και θα καλύπτει πληρωμές εντός καταστήματος, ηλεκτρονικές πληρωμές και μεταφορές χρημάτων μεταξύ προσώπων, καθώς και αναλήψεις μετρητών</t>
        </is>
      </c>
      <c r="CC167" t="inlineStr">
        <is>
          <t>initiative launched in July 2020 by 16 European banks aiming to create a unified payment
 solution for consumers and merchants across Europe, encompassing a payment
 card and digital wallet and covering in-store, online and person-to-person
 payments as well as cash withdrawals</t>
        </is>
      </c>
      <c r="CD167" t="inlineStr">
        <is>
          <t>Iniciativa puesta en marcha por dieciséis entidades de crédito europeas con el objetivo de crear una solución de pago unificada para los consumidores y los comercios de toda Europa, que abarca
una tarjeta de pago y una cartera digital, y para realizar pagos de forma presencial, a través de
Internet y entre particulares, así como para realizar retiradas de efectivo.</t>
        </is>
      </c>
      <c r="CE167" t="inlineStr">
        <is>
          <t/>
        </is>
      </c>
      <c r="CF167" t="inlineStr">
        <is>
          <t/>
        </is>
      </c>
      <c r="CG167" t="inlineStr">
        <is>
          <t>initiative lancée en juillet 2020 par 16 banques de la zone euro visant à créer un nouveau système de paiement européen unifié pour les consommateurs et les commerçants européens et permettant de traiter tous les types de transactions, y compris en magasin, en ligne, pour les
retraits d'espèces et le paiement de personne à personne</t>
        </is>
      </c>
      <c r="CH167" t="inlineStr">
        <is>
          <t/>
        </is>
      </c>
      <c r="CI167" t="inlineStr">
        <is>
          <t/>
        </is>
      </c>
      <c r="CJ167" t="inlineStr">
        <is>
          <t>2020. július 2-án 16 európai bank által indított kezdeményezés, amely Európán belül egységes fizetési megoldást kínálna majd a fogyasztók és a kereskedők számára</t>
        </is>
      </c>
      <c r="CK167" t="inlineStr">
        <is>
          <t>progetto lanciato da un gruppo di 16 banche europee il 2 luglio 2020 con lo scopo di creare una soluzione di pagamento unificata per i consumatori ed esercenti in tutta Europa, che comprenda una carta di pagamento e un digital wallet e che copra i pagamenti in negozio, online e da persona a persona, nonché i prelievi di contanti</t>
        </is>
      </c>
      <c r="CL167" t="inlineStr">
        <is>
          <t/>
        </is>
      </c>
      <c r="CM167" t="inlineStr">
        <is>
          <t/>
        </is>
      </c>
      <c r="CN167" t="inlineStr">
        <is>
          <t>inizjattiva varata f'Lulju 2020 minn sittax-il bank Ewropew bl-għan li joħolqu soluzzjoni ta' pagament uniku għall-konsumaturi u n-negozjanti madwar l-Ewropea, li tinkludi kard tal-pagamenti u kartiera diġitali u li tkopri pagamenti in-store, online u minn persuna għall-oħra (person-to-person) kif ukoll ġbid ta' flus</t>
        </is>
      </c>
      <c r="CO167" t="inlineStr">
        <is>
          <t>initiatief
 dat in juli 2020 door 16 Europese banken werd gelanceerd om een uniforme
 betalingsoplossing voor consumenten en handelaren in heel Europa tot stand te
 brengen</t>
        </is>
      </c>
      <c r="CP167" t="inlineStr">
        <is>
          <t>zaproponowana przez 16 największych europejskich banków inicjatywa stworzenia europejskiego systemu płatniczego z własnymi kartami płatniczymi (dla konsumentów i handlowców), cyfrowym portfelem i przelewami P2P</t>
        </is>
      </c>
      <c r="CQ167" t="inlineStr">
        <is>
          <t>Iniciativa que visa criar uma solução unificada de pagamento para os consumidores e operadores comerciais em toda a Europa, englobando um cartão de pagamento e um porta-moedas digital e abrangendo os pagamentos em linha e entre particulares bem como levantamentos de numerário.</t>
        </is>
      </c>
      <c r="CR167" t="inlineStr">
        <is>
          <t/>
        </is>
      </c>
      <c r="CS167" t="inlineStr">
        <is>
          <t>iniciatíva 16 európskych bánk, ktorej cieľom je jednotné riešenie pre spotrebiteľov a predajcov v Európe obsahujúce vlastnú platobnú kartu, digitálnu peňaženku a umožňujúce platby cez terminály v obchodoch, online platby, prevody medzi osobami aj výbery peňazí</t>
        </is>
      </c>
      <c r="CT167" t="inlineStr">
        <is>
          <t/>
        </is>
      </c>
      <c r="CU167" t="inlineStr">
        <is>
          <t/>
        </is>
      </c>
    </row>
    <row r="168">
      <c r="A168" s="1" t="str">
        <f>HYPERLINK("https://iate.europa.eu/entry/result/3571877/all", "3571877")</f>
        <v>3571877</v>
      </c>
      <c r="B168" t="inlineStr">
        <is>
          <t>EDUCATION AND COMMUNICATIONS;FINANCE</t>
        </is>
      </c>
      <c r="C168" t="inlineStr">
        <is>
          <t>EDUCATION AND COMMUNICATIONS|information technology and data processing;FINANCE</t>
        </is>
      </c>
      <c r="D168" t="inlineStr">
        <is>
          <t>технология на разпределения регистър</t>
        </is>
      </c>
      <c r="E168" t="inlineStr">
        <is>
          <t>3</t>
        </is>
      </c>
      <c r="F168" t="inlineStr">
        <is>
          <t/>
        </is>
      </c>
      <c r="G168" t="inlineStr">
        <is>
          <t>technologie sdíleného registru|DLT</t>
        </is>
      </c>
      <c r="H168" t="inlineStr">
        <is>
          <t>3|3</t>
        </is>
      </c>
      <c r="I168" t="inlineStr">
        <is>
          <t>|</t>
        </is>
      </c>
      <c r="J168" t="inlineStr">
        <is>
          <t>distributed ledger-teknologi|DLT</t>
        </is>
      </c>
      <c r="K168" t="inlineStr">
        <is>
          <t>3|3</t>
        </is>
      </c>
      <c r="L168" t="inlineStr">
        <is>
          <t>|</t>
        </is>
      </c>
      <c r="M168" t="inlineStr">
        <is>
          <t>DLT|Distributed-Ledger-Technologie</t>
        </is>
      </c>
      <c r="N168" t="inlineStr">
        <is>
          <t>3|3</t>
        </is>
      </c>
      <c r="O168" t="inlineStr">
        <is>
          <t>|</t>
        </is>
      </c>
      <c r="P168" t="inlineStr">
        <is>
          <t>τεχνολογία κατανεμημένου καθολικού</t>
        </is>
      </c>
      <c r="Q168" t="inlineStr">
        <is>
          <t>3</t>
        </is>
      </c>
      <c r="R168" t="inlineStr">
        <is>
          <t/>
        </is>
      </c>
      <c r="S168" t="inlineStr">
        <is>
          <t>distributed ledger technology|DLT|distributor ledger technology</t>
        </is>
      </c>
      <c r="T168" t="inlineStr">
        <is>
          <t>3|3|1</t>
        </is>
      </c>
      <c r="U168" t="inlineStr">
        <is>
          <t>||</t>
        </is>
      </c>
      <c r="V168" t="inlineStr">
        <is>
          <t>tecnología de registros distribuidos|tecnología de libro mayor descentralizado|tecnología de registro descentralizado</t>
        </is>
      </c>
      <c r="W168" t="inlineStr">
        <is>
          <t>3|3|3</t>
        </is>
      </c>
      <c r="X168" t="inlineStr">
        <is>
          <t>||</t>
        </is>
      </c>
      <c r="Y168" t="inlineStr">
        <is>
          <t>DLT|hajusraamatu tehnoloogia</t>
        </is>
      </c>
      <c r="Z168" t="inlineStr">
        <is>
          <t>3|3</t>
        </is>
      </c>
      <c r="AA168" t="inlineStr">
        <is>
          <t>|</t>
        </is>
      </c>
      <c r="AB168" t="inlineStr">
        <is>
          <t>hajautetun tilikirjan teknologia|DLT|DLT-teknologia</t>
        </is>
      </c>
      <c r="AC168" t="inlineStr">
        <is>
          <t>3|3|3</t>
        </is>
      </c>
      <c r="AD168" t="inlineStr">
        <is>
          <t>||</t>
        </is>
      </c>
      <c r="AE168" t="inlineStr">
        <is>
          <t>technologie des registres distribués|dispositif d'enregistrement électronique partagé</t>
        </is>
      </c>
      <c r="AF168" t="inlineStr">
        <is>
          <t>3|3</t>
        </is>
      </c>
      <c r="AG168" t="inlineStr">
        <is>
          <t>|</t>
        </is>
      </c>
      <c r="AH168" t="inlineStr">
        <is>
          <t>teicneolaíocht mórleabhar dáilte|DLT</t>
        </is>
      </c>
      <c r="AI168" t="inlineStr">
        <is>
          <t>3|3</t>
        </is>
      </c>
      <c r="AJ168" t="inlineStr">
        <is>
          <t>|</t>
        </is>
      </c>
      <c r="AK168" t="inlineStr">
        <is>
          <t>tehnologija decentraliziranog vođenja evidencije transakcija|tehnologija distribuirane glavne knjige</t>
        </is>
      </c>
      <c r="AL168" t="inlineStr">
        <is>
          <t>3|3</t>
        </is>
      </c>
      <c r="AM168" t="inlineStr">
        <is>
          <t>|</t>
        </is>
      </c>
      <c r="AN168" t="inlineStr">
        <is>
          <t>megosztott könyvelési technológia|megosztott főkönyvi technológia</t>
        </is>
      </c>
      <c r="AO168" t="inlineStr">
        <is>
          <t>3|3</t>
        </is>
      </c>
      <c r="AP168" t="inlineStr">
        <is>
          <t>|</t>
        </is>
      </c>
      <c r="AQ168" t="inlineStr">
        <is>
          <t>DLT|tecnologia del registro distribuito|tecnologia di registro distribuito</t>
        </is>
      </c>
      <c r="AR168" t="inlineStr">
        <is>
          <t>3|3|3</t>
        </is>
      </c>
      <c r="AS168" t="inlineStr">
        <is>
          <t>||</t>
        </is>
      </c>
      <c r="AT168" t="inlineStr">
        <is>
          <t>paskirstytojo registro technologija|PRT</t>
        </is>
      </c>
      <c r="AU168" t="inlineStr">
        <is>
          <t>3|3</t>
        </is>
      </c>
      <c r="AV168" t="inlineStr">
        <is>
          <t>|</t>
        </is>
      </c>
      <c r="AW168" t="inlineStr">
        <is>
          <t>sadalītās virsgrāmatas tehnoloģija</t>
        </is>
      </c>
      <c r="AX168" t="inlineStr">
        <is>
          <t>2</t>
        </is>
      </c>
      <c r="AY168" t="inlineStr">
        <is>
          <t/>
        </is>
      </c>
      <c r="AZ168" t="inlineStr">
        <is>
          <t>teknoloġija ta' reġistru distribwit|DLT</t>
        </is>
      </c>
      <c r="BA168" t="inlineStr">
        <is>
          <t>3|3</t>
        </is>
      </c>
      <c r="BB168" t="inlineStr">
        <is>
          <t>|</t>
        </is>
      </c>
      <c r="BC168" t="inlineStr">
        <is>
          <t>distributed ledger technology|DLT|"distributed ledger"-technologie|gedeeldgrootboektechnologie</t>
        </is>
      </c>
      <c r="BD168" t="inlineStr">
        <is>
          <t>3|3|3|3</t>
        </is>
      </c>
      <c r="BE168" t="inlineStr">
        <is>
          <t>admitted|||</t>
        </is>
      </c>
      <c r="BF168" t="inlineStr">
        <is>
          <t>DLT|technologia rozproszonego rejestru|technologia rozproszonej rachunkowości księgi głównej|technologia zdecentralizowanej księgi rachunkowej</t>
        </is>
      </c>
      <c r="BG168" t="inlineStr">
        <is>
          <t>3|3|3|3</t>
        </is>
      </c>
      <c r="BH168" t="inlineStr">
        <is>
          <t>|preferred||</t>
        </is>
      </c>
      <c r="BI168" t="inlineStr">
        <is>
          <t>tecnologia de registo distribuído</t>
        </is>
      </c>
      <c r="BJ168" t="inlineStr">
        <is>
          <t>3</t>
        </is>
      </c>
      <c r="BK168" t="inlineStr">
        <is>
          <t>preferred</t>
        </is>
      </c>
      <c r="BL168" t="inlineStr">
        <is>
          <t>tehnologie a registrelor distribuite|DLT</t>
        </is>
      </c>
      <c r="BM168" t="inlineStr">
        <is>
          <t>3|3</t>
        </is>
      </c>
      <c r="BN168" t="inlineStr">
        <is>
          <t>|</t>
        </is>
      </c>
      <c r="BO168" t="inlineStr">
        <is>
          <t>technológia distribuovanej databázy transakcií|DLT|technológia distribuovaných záznamov</t>
        </is>
      </c>
      <c r="BP168" t="inlineStr">
        <is>
          <t>3|3|3</t>
        </is>
      </c>
      <c r="BQ168" t="inlineStr">
        <is>
          <t>||</t>
        </is>
      </c>
      <c r="BR168" t="inlineStr">
        <is>
          <t>DLT|tehnologija razpršene evidence</t>
        </is>
      </c>
      <c r="BS168" t="inlineStr">
        <is>
          <t>3|3</t>
        </is>
      </c>
      <c r="BT168" t="inlineStr">
        <is>
          <t>|</t>
        </is>
      </c>
      <c r="BU168" t="inlineStr">
        <is>
          <t>distribuerad databasteknik|teknik för distribuerade liggare</t>
        </is>
      </c>
      <c r="BV168" t="inlineStr">
        <is>
          <t>3|3</t>
        </is>
      </c>
      <c r="BW168" t="inlineStr">
        <is>
          <t>|</t>
        </is>
      </c>
      <c r="BX168" t="inlineStr">
        <is>
          <t/>
        </is>
      </c>
      <c r="BY168" t="inlineStr">
        <is>
          <t>nástroj k zaznamenávání vlastnictví, například vlastnictví peněz nebo aktiv, jako je majetek</t>
        </is>
      </c>
      <c r="BZ168" t="inlineStr">
        <is>
          <t>teknologi, der anvendes til at registrere ejerskab – fx ejerskab over penge eller aktiver såsom fast ejendom – ved hjælp af en database over transaktioner, som er spredt ud over et netværk af mange computere frem for at være gemt på én central server. Alle transaktioner altid er gemt i databasen og kan ses af alle brugere, og en enkelt bruger vil aldrig kunne manipulere med eller fjerne indhold i kæden. Den mest almindelige form for DLT kaldes blockchain</t>
        </is>
      </c>
      <c r="CA168" t="inlineStr">
        <is>
          <t>Technologie, die dazu genutzt werden kann, im digitalen Zahlungs- und Geschäftsverkehr Transaktionen von Nutzer zu Nutzer aufzuzeichnen, ohne dass es zwingend einer zentralen Stelle bedarf, die jede einzelne Transaktion legitimiert</t>
        </is>
      </c>
      <c r="CB168" t="inlineStr">
        <is>
          <t>τεχνολογία που χρησιμοποιεί βάση δεδομένων κατανεμημένη σε δίκτυο υπολογιστών που συνδέονται σε διομότιμη βάση (Peer-to-peer, P2P) ώστε οι συμμετέχοντες στο δίκτυο να μπορούν να μοιράζονται κοινά, κρυπτογραφημένα αρχεία κατά τρόπο αποκεντρωμένο</t>
        </is>
      </c>
      <c r="CC168" t="inlineStr">
        <is>
          <t>technology involving a distributed database maintained over a network of computers connected on a peer-to-peer basis, such that network participants can share and retain identical, cryptographically secured records in a decentralized manner</t>
        </is>
      </c>
      <c r="CD168" t="inlineStr">
        <is>
          <t>Tecnología que crea un «registro descentralizado» [ &lt;a href="/entry/result/3571876/all" id="ENTRY_TO_ENTRY_CONVERTER" target="_blank"&gt;IATE:3571876&lt;/a&gt; ]. Se trata de una gran base de datos en la que se consigna información que se comparte en una red determinada. La posibilidad de que diversos participantes registren y verifiquen información evita intermediación y, al mismo tiempo, la protección algorítmica y criptográfica confiere bastante seguridad a estas tecnologías.</t>
        </is>
      </c>
      <c r="CE168" t="inlineStr">
        <is>
          <t/>
        </is>
      </c>
      <c r="CF168" t="inlineStr">
        <is>
          <t>teknologia, jossa käytetään omaisuustietokantaa,
joka voidaan jakaa verkossa eri toimijoiden kesken hajautetusti.</t>
        </is>
      </c>
      <c r="CG168" t="inlineStr">
        <is>
          <t>système numérique qui enregistre des transactions d'actifs et
leurs détails dans plusieurs emplacements à la fois</t>
        </is>
      </c>
      <c r="CH168" t="inlineStr">
        <is>
          <t/>
        </is>
      </c>
      <c r="CI168" t="inlineStr">
        <is>
          <t/>
        </is>
      </c>
      <c r="CJ168" t="inlineStr">
        <is>
          <t>olyan technológia, amely lehetővé teszi a megosztott adatbázisú könyvelést, azaz a rendszer résztvevői központi elszámoló nélkül, maguk kezelik az egymás között végrehajtott tranzakciókat, és a rendszer mindenkinél ugyanazt mutatja</t>
        </is>
      </c>
      <c r="CK168" t="inlineStr">
        <is>
          <t>tecnologia che consente di mantenere sincronizzati i dati di numerosi database nell’ambito di un medesimo network, attraverso una prova algoritmica automatica e senza intervento umano</t>
        </is>
      </c>
      <c r="CL168" t="inlineStr">
        <is>
          <t>nuosavybės teisių, pavyzdžiui, į pinigus arba turtą, registravimo technologija, kai duomenys paskirstomi per daugelio kompiuterių tinklą</t>
        </is>
      </c>
      <c r="CM168" t="inlineStr">
        <is>
          <t>tehnoloģija, kurā izmantota &lt;a href="https://termini.gov.lv/atrast/distributed%20database/en" target="_blank"&gt;izkliedētā datubāze&lt;/a&gt;, kas sadalīta uz &lt;a href="https://iate.europa.eu/entry/result/1696081/en" target="_blank"&gt;vienādranga sakaru&lt;/a&gt; bāzes savstarpēji savienotā datoru tīklā tā, lai tīkla dalībnieki decentralizēti varētu glabāt un izgūt identiskus kriptogrāfiski šifrētus ierakstus un apmainīties ar tiem</t>
        </is>
      </c>
      <c r="CN168" t="inlineStr">
        <is>
          <t>teknoloġija li tinvolvi bażi ta' &lt;i&gt;data &lt;/i&gt;distribwita miżmuma fuq network ta' kompjuters konnessi fuq bażi bejn pari, b'mod li l-parteċipanti fin-network ikunu jistgħu jaqsmu u jżommu rekords identiċi, sikuri b'mod kriptografiku b'mod deċentralizzat</t>
        </is>
      </c>
      <c r="CO168" t="inlineStr">
        <is>
          <t>technologie om transacties en saldi in een netwerk vast te leggen waarbij alle deelnemers het gezamenlijke grootboek bijhouden op hun eigen computers en zo een gedeeld, decentraal grootboek ontstaat</t>
        </is>
      </c>
      <c r="CP168" t="inlineStr">
        <is>
          <t>technologia rozproszonej bazy danych, której rejestry są replikowane, współdzielone i zsynchronizowane w ramach konsensusu różnych osób, firm czy instytucji, także rozproszonych geograficznie (w różnych krajach). Inaczej jednak niż w technologii blockchain, dane utrzymywane są raczej w formie ciągłej bez podziału na bloki. By dodać nowy zapis, potrzebny jest konsensus, ale możliwy jest on do osiągnięcia między ograniczoną liczbą uczestników – walidatorów (w systemie Ripple jest ich do 200), do których trzeba mieć większe zaufanie, niż np. w blockchainie bitcoinowym</t>
        </is>
      </c>
      <c r="CQ168" t="inlineStr">
        <is>
          <t>Tecnologia que consiste numa plataforma através da qual as transações entre os participantes se efetuam de par a par (ou seja, sem intermediação de uma autoridade central) e são registadas automaticamente em servidores comuns e visíveis por todos os utilizadores.</t>
        </is>
      </c>
      <c r="CR168" t="inlineStr">
        <is>
          <t/>
        </is>
      </c>
      <c r="CS168" t="inlineStr">
        <is>
          <t>nástroj na evidenciu rôzneho typu údajov (napr. vlastníckych práv, zdravotných záznamov), pričom databáza je rozložená v rozsiahlej počítačovej sieti, takže nejde o centrálny archív a informácie môžu väčšinou čítať všetci účastníci siete a v závislosti od svojich prístupových práv ich môžu aj tvoriť</t>
        </is>
      </c>
      <c r="CT168" t="inlineStr">
        <is>
          <t>orodje, s katerim se evidentira lastništvo določenega finančnega premoženja, pri čemer je baza podatkov o transakcijah razpredena po mreži številnih računalnikov in ni shranjena na centralni lokaciji</t>
        </is>
      </c>
      <c r="CU168" t="inlineStr">
        <is>
          <t/>
        </is>
      </c>
    </row>
    <row r="169">
      <c r="A169" s="1" t="str">
        <f>HYPERLINK("https://iate.europa.eu/entry/result/3579207/all", "3579207")</f>
        <v>3579207</v>
      </c>
      <c r="B169" t="inlineStr">
        <is>
          <t>EDUCATION AND COMMUNICATIONS;FINANCE</t>
        </is>
      </c>
      <c r="C169" t="inlineStr">
        <is>
          <t>EDUCATION AND COMMUNICATIONS|information and information processing;FINANCE</t>
        </is>
      </c>
      <c r="D169" t="inlineStr">
        <is>
          <t>механизъм за консенсус</t>
        </is>
      </c>
      <c r="E169" t="inlineStr">
        <is>
          <t>2</t>
        </is>
      </c>
      <c r="F169" t="inlineStr">
        <is>
          <t/>
        </is>
      </c>
      <c r="G169" t="inlineStr">
        <is>
          <t>mechanismus hledání konsenzu|mechanismus konsensu</t>
        </is>
      </c>
      <c r="H169" t="inlineStr">
        <is>
          <t>2|3</t>
        </is>
      </c>
      <c r="I169" t="inlineStr">
        <is>
          <t>|</t>
        </is>
      </c>
      <c r="J169" t="inlineStr">
        <is>
          <t>konsensusmekanisme</t>
        </is>
      </c>
      <c r="K169" t="inlineStr">
        <is>
          <t>3</t>
        </is>
      </c>
      <c r="L169" t="inlineStr">
        <is>
          <t/>
        </is>
      </c>
      <c r="M169" t="inlineStr">
        <is>
          <t>Konsensmechanismus</t>
        </is>
      </c>
      <c r="N169" t="inlineStr">
        <is>
          <t>3</t>
        </is>
      </c>
      <c r="O169" t="inlineStr">
        <is>
          <t/>
        </is>
      </c>
      <c r="P169" t="inlineStr">
        <is>
          <t>μηχανισμός συναίνεσης</t>
        </is>
      </c>
      <c r="Q169" t="inlineStr">
        <is>
          <t>3</t>
        </is>
      </c>
      <c r="R169" t="inlineStr">
        <is>
          <t/>
        </is>
      </c>
      <c r="S169" t="inlineStr">
        <is>
          <t>consensus mechanism</t>
        </is>
      </c>
      <c r="T169" t="inlineStr">
        <is>
          <t>3</t>
        </is>
      </c>
      <c r="U169" t="inlineStr">
        <is>
          <t/>
        </is>
      </c>
      <c r="V169" t="inlineStr">
        <is>
          <t>mecanismo de consenso</t>
        </is>
      </c>
      <c r="W169" t="inlineStr">
        <is>
          <t>3</t>
        </is>
      </c>
      <c r="X169" t="inlineStr">
        <is>
          <t/>
        </is>
      </c>
      <c r="Y169" t="inlineStr">
        <is>
          <t>konsensusmehhanism</t>
        </is>
      </c>
      <c r="Z169" t="inlineStr">
        <is>
          <t>3</t>
        </is>
      </c>
      <c r="AA169" t="inlineStr">
        <is>
          <t/>
        </is>
      </c>
      <c r="AB169" t="inlineStr">
        <is>
          <t>konsensusmekanismi</t>
        </is>
      </c>
      <c r="AC169" t="inlineStr">
        <is>
          <t>3</t>
        </is>
      </c>
      <c r="AD169" t="inlineStr">
        <is>
          <t/>
        </is>
      </c>
      <c r="AE169" t="inlineStr">
        <is>
          <t>mécanisme de consensus</t>
        </is>
      </c>
      <c r="AF169" t="inlineStr">
        <is>
          <t>3</t>
        </is>
      </c>
      <c r="AG169" t="inlineStr">
        <is>
          <t/>
        </is>
      </c>
      <c r="AH169" t="inlineStr">
        <is>
          <t/>
        </is>
      </c>
      <c r="AI169" t="inlineStr">
        <is>
          <t/>
        </is>
      </c>
      <c r="AJ169" t="inlineStr">
        <is>
          <t/>
        </is>
      </c>
      <c r="AK169" t="inlineStr">
        <is>
          <t>mehanizam konsenzusa</t>
        </is>
      </c>
      <c r="AL169" t="inlineStr">
        <is>
          <t>1</t>
        </is>
      </c>
      <c r="AM169" t="inlineStr">
        <is>
          <t/>
        </is>
      </c>
      <c r="AN169" t="inlineStr">
        <is>
          <t/>
        </is>
      </c>
      <c r="AO169" t="inlineStr">
        <is>
          <t/>
        </is>
      </c>
      <c r="AP169" t="inlineStr">
        <is>
          <t/>
        </is>
      </c>
      <c r="AQ169" t="inlineStr">
        <is>
          <t>meccanismo di consenso</t>
        </is>
      </c>
      <c r="AR169" t="inlineStr">
        <is>
          <t>3</t>
        </is>
      </c>
      <c r="AS169" t="inlineStr">
        <is>
          <t/>
        </is>
      </c>
      <c r="AT169" t="inlineStr">
        <is>
          <t>susitarimo mechanizmas</t>
        </is>
      </c>
      <c r="AU169" t="inlineStr">
        <is>
          <t>2</t>
        </is>
      </c>
      <c r="AV169" t="inlineStr">
        <is>
          <t/>
        </is>
      </c>
      <c r="AW169" t="inlineStr">
        <is>
          <t>vienprātības meklējumu mehānisms|konsensa mehānisms</t>
        </is>
      </c>
      <c r="AX169" t="inlineStr">
        <is>
          <t>2|3</t>
        </is>
      </c>
      <c r="AY169" t="inlineStr">
        <is>
          <t>|</t>
        </is>
      </c>
      <c r="AZ169" t="inlineStr">
        <is>
          <t>mekkaniżmu ta' kunsens</t>
        </is>
      </c>
      <c r="BA169" t="inlineStr">
        <is>
          <t>2</t>
        </is>
      </c>
      <c r="BB169" t="inlineStr">
        <is>
          <t/>
        </is>
      </c>
      <c r="BC169" t="inlineStr">
        <is>
          <t>consensusmechanisme</t>
        </is>
      </c>
      <c r="BD169" t="inlineStr">
        <is>
          <t>2</t>
        </is>
      </c>
      <c r="BE169" t="inlineStr">
        <is>
          <t/>
        </is>
      </c>
      <c r="BF169" t="inlineStr">
        <is>
          <t>mechanizm konsensusu</t>
        </is>
      </c>
      <c r="BG169" t="inlineStr">
        <is>
          <t>3</t>
        </is>
      </c>
      <c r="BH169" t="inlineStr">
        <is>
          <t/>
        </is>
      </c>
      <c r="BI169" t="inlineStr">
        <is>
          <t>mecanismo de consenso</t>
        </is>
      </c>
      <c r="BJ169" t="inlineStr">
        <is>
          <t>3</t>
        </is>
      </c>
      <c r="BK169" t="inlineStr">
        <is>
          <t/>
        </is>
      </c>
      <c r="BL169" t="inlineStr">
        <is>
          <t>mecanism de consens</t>
        </is>
      </c>
      <c r="BM169" t="inlineStr">
        <is>
          <t>3</t>
        </is>
      </c>
      <c r="BN169" t="inlineStr">
        <is>
          <t/>
        </is>
      </c>
      <c r="BO169" t="inlineStr">
        <is>
          <t>mechanizmus konsenzu</t>
        </is>
      </c>
      <c r="BP169" t="inlineStr">
        <is>
          <t>3</t>
        </is>
      </c>
      <c r="BQ169" t="inlineStr">
        <is>
          <t/>
        </is>
      </c>
      <c r="BR169" t="inlineStr">
        <is>
          <t>mehanizem soglasja</t>
        </is>
      </c>
      <c r="BS169" t="inlineStr">
        <is>
          <t>3</t>
        </is>
      </c>
      <c r="BT169" t="inlineStr">
        <is>
          <t/>
        </is>
      </c>
      <c r="BU169" t="inlineStr">
        <is>
          <t>konsensusmekanism</t>
        </is>
      </c>
      <c r="BV169" t="inlineStr">
        <is>
          <t>3</t>
        </is>
      </c>
      <c r="BW169" t="inlineStr">
        <is>
          <t/>
        </is>
      </c>
      <c r="BX169" t="inlineStr">
        <is>
          <t>набор от правила и процедури в блоковите технологии, чрез които членовете на мрежата се договарят за стойността на данните и поддържат кохерентен набор от факти между участващите възли в мрежата</t>
        </is>
      </c>
      <c r="BY169" t="inlineStr">
        <is>
          <t/>
        </is>
      </c>
      <c r="BZ169" t="inlineStr">
        <is>
          <t>mekanisme, hvormed et decentraliseret netværk kommer til enighed og kan verificere data</t>
        </is>
      </c>
      <c r="CA169" t="inlineStr">
        <is>
          <t>Algorithmus, der eine Einigung über den Status eines Netzwerkes zwischen seinen Teilnehmern erzielt</t>
        </is>
      </c>
      <c r="CB169" t="inlineStr">
        <is>
          <t/>
        </is>
      </c>
      <c r="CC169" t="inlineStr">
        <is>
          <t>fault-tolerant mechanism that is used in computer and blockchain systems to achieve the necessary agreement on a single data value or a single state of the network among distributed processes or multi-agent systems</t>
        </is>
      </c>
      <c r="CD169" t="inlineStr">
        <is>
          <t>Mecanismo utilizado en las plataformas &lt;i&gt;blockchain&lt;/i&gt; para verificar que la información agregada al libro contable es válida, asegurando así que el siguiente bloque que se agregue represente correctamente y hasta el último momento todas las transacciones de la red, para evitar que se registren gastos dobles o datos inválidos.</t>
        </is>
      </c>
      <c r="CE169" t="inlineStr">
        <is>
          <t/>
        </is>
      </c>
      <c r="CF169" t="inlineStr">
        <is>
          <t>mekanismi, jonka avulla lohkoketjun käyttäjät hyväksyvät transaktion oikeellisuuden ja tapahtumarekisterin sisällön ja jolla varmennetaan näin kunkin transaktion sekä koko lohkoketjun turvallisuus</t>
        </is>
      </c>
      <c r="CG169" t="inlineStr">
        <is>
          <t/>
        </is>
      </c>
      <c r="CH169" t="inlineStr">
        <is>
          <t/>
        </is>
      </c>
      <c r="CI169" t="inlineStr">
        <is>
          <t/>
        </is>
      </c>
      <c r="CJ169" t="inlineStr">
        <is>
          <t/>
        </is>
      </c>
      <c r="CK169" t="inlineStr">
        <is>
          <t>sistema che consente ai nodi di una blockchain di trovare periodicamente un accordo sullo stato della rete e sulla validità delle transazioni presenti nei blocchi</t>
        </is>
      </c>
      <c r="CL169" t="inlineStr">
        <is>
          <t/>
        </is>
      </c>
      <c r="CM169" t="inlineStr">
        <is>
          <t/>
        </is>
      </c>
      <c r="CN169" t="inlineStr">
        <is>
          <t>&lt;div&gt;mekkaniżmu kontinġenti użat fis-sistemi tal-kompjuter u tal-blockchain 
biex jintlaħaq il-kunsens meħtieġ dwar valur uniku tad-data jew sitwazzjoni komuni tan-network fost proċessi distribwiti jew sistemi b'diversi aġenti &lt;br&gt;&lt;/div&gt;</t>
        </is>
      </c>
      <c r="CO169" t="inlineStr">
        <is>
          <t/>
        </is>
      </c>
      <c r="CP169" t="inlineStr">
        <is>
          <t>mechanizm zatwierdzania transakcji i dołączania nowych bloków do łańcucha wykonywany przez oprogramowanie węzłów sieci blockchain</t>
        </is>
      </c>
      <c r="CQ169" t="inlineStr">
        <is>
          <t>Mecanismo tolerante a falhas, utilizado em sistemas informáticos e em cadeias de blocos (blockchain) para alcançar o acordo necessário sobre uma única informação verdadeira ou sobre um único estado da rede entre os sistemas distribuídos ou os sistemas com múltiplos agentes.</t>
        </is>
      </c>
      <c r="CR169" t="inlineStr">
        <is>
          <t/>
        </is>
      </c>
      <c r="CS169" t="inlineStr">
        <is>
          <t/>
        </is>
      </c>
      <c r="CT169" t="inlineStr">
        <is>
          <t/>
        </is>
      </c>
      <c r="CU169" t="inlineStr">
        <is>
          <t/>
        </is>
      </c>
    </row>
    <row r="170">
      <c r="A170" s="1" t="str">
        <f>HYPERLINK("https://iate.europa.eu/entry/result/792974/all", "792974")</f>
        <v>792974</v>
      </c>
      <c r="B170" t="inlineStr">
        <is>
          <t>FINANCE</t>
        </is>
      </c>
      <c r="C170" t="inlineStr">
        <is>
          <t>FINANCE|financial institutions and credit;FINANCE|free movement of capital|financial market</t>
        </is>
      </c>
      <c r="D170" t="inlineStr">
        <is>
          <t/>
        </is>
      </c>
      <c r="E170" t="inlineStr">
        <is>
          <t/>
        </is>
      </c>
      <c r="F170" t="inlineStr">
        <is>
          <t/>
        </is>
      </c>
      <c r="G170" t="inlineStr">
        <is>
          <t/>
        </is>
      </c>
      <c r="H170" t="inlineStr">
        <is>
          <t/>
        </is>
      </c>
      <c r="I170" t="inlineStr">
        <is>
          <t/>
        </is>
      </c>
      <c r="J170" t="inlineStr">
        <is>
          <t>aktie</t>
        </is>
      </c>
      <c r="K170" t="inlineStr">
        <is>
          <t>4</t>
        </is>
      </c>
      <c r="L170" t="inlineStr">
        <is>
          <t/>
        </is>
      </c>
      <c r="M170" t="inlineStr">
        <is>
          <t>Aktie</t>
        </is>
      </c>
      <c r="N170" t="inlineStr">
        <is>
          <t>3</t>
        </is>
      </c>
      <c r="O170" t="inlineStr">
        <is>
          <t/>
        </is>
      </c>
      <c r="P170" t="inlineStr">
        <is>
          <t>μετοχή</t>
        </is>
      </c>
      <c r="Q170" t="inlineStr">
        <is>
          <t>3</t>
        </is>
      </c>
      <c r="R170" t="inlineStr">
        <is>
          <t/>
        </is>
      </c>
      <c r="S170" t="inlineStr">
        <is>
          <t>share</t>
        </is>
      </c>
      <c r="T170" t="inlineStr">
        <is>
          <t>3</t>
        </is>
      </c>
      <c r="U170" t="inlineStr">
        <is>
          <t/>
        </is>
      </c>
      <c r="V170" t="inlineStr">
        <is>
          <t>acción</t>
        </is>
      </c>
      <c r="W170" t="inlineStr">
        <is>
          <t>4</t>
        </is>
      </c>
      <c r="X170" t="inlineStr">
        <is>
          <t/>
        </is>
      </c>
      <c r="Y170" t="inlineStr">
        <is>
          <t>aktsia|osak|osa</t>
        </is>
      </c>
      <c r="Z170" t="inlineStr">
        <is>
          <t>3|3|3</t>
        </is>
      </c>
      <c r="AA170" t="inlineStr">
        <is>
          <t>||</t>
        </is>
      </c>
      <c r="AB170" t="inlineStr">
        <is>
          <t>osake</t>
        </is>
      </c>
      <c r="AC170" t="inlineStr">
        <is>
          <t>3</t>
        </is>
      </c>
      <c r="AD170" t="inlineStr">
        <is>
          <t/>
        </is>
      </c>
      <c r="AE170" t="inlineStr">
        <is>
          <t>action</t>
        </is>
      </c>
      <c r="AF170" t="inlineStr">
        <is>
          <t>3</t>
        </is>
      </c>
      <c r="AG170" t="inlineStr">
        <is>
          <t/>
        </is>
      </c>
      <c r="AH170" t="inlineStr">
        <is>
          <t>scair</t>
        </is>
      </c>
      <c r="AI170" t="inlineStr">
        <is>
          <t>3</t>
        </is>
      </c>
      <c r="AJ170" t="inlineStr">
        <is>
          <t/>
        </is>
      </c>
      <c r="AK170" t="inlineStr">
        <is>
          <t/>
        </is>
      </c>
      <c r="AL170" t="inlineStr">
        <is>
          <t/>
        </is>
      </c>
      <c r="AM170" t="inlineStr">
        <is>
          <t/>
        </is>
      </c>
      <c r="AN170" t="inlineStr">
        <is>
          <t/>
        </is>
      </c>
      <c r="AO170" t="inlineStr">
        <is>
          <t/>
        </is>
      </c>
      <c r="AP170" t="inlineStr">
        <is>
          <t/>
        </is>
      </c>
      <c r="AQ170" t="inlineStr">
        <is>
          <t>titolo di capitale|azione</t>
        </is>
      </c>
      <c r="AR170" t="inlineStr">
        <is>
          <t>2|2</t>
        </is>
      </c>
      <c r="AS170" t="inlineStr">
        <is>
          <t>|</t>
        </is>
      </c>
      <c r="AT170" t="inlineStr">
        <is>
          <t/>
        </is>
      </c>
      <c r="AU170" t="inlineStr">
        <is>
          <t/>
        </is>
      </c>
      <c r="AV170" t="inlineStr">
        <is>
          <t/>
        </is>
      </c>
      <c r="AW170" t="inlineStr">
        <is>
          <t>daļa|akcija</t>
        </is>
      </c>
      <c r="AX170" t="inlineStr">
        <is>
          <t>3|3</t>
        </is>
      </c>
      <c r="AY170" t="inlineStr">
        <is>
          <t>|</t>
        </is>
      </c>
      <c r="AZ170" t="inlineStr">
        <is>
          <t/>
        </is>
      </c>
      <c r="BA170" t="inlineStr">
        <is>
          <t/>
        </is>
      </c>
      <c r="BB170" t="inlineStr">
        <is>
          <t/>
        </is>
      </c>
      <c r="BC170" t="inlineStr">
        <is>
          <t>aandeel</t>
        </is>
      </c>
      <c r="BD170" t="inlineStr">
        <is>
          <t>3</t>
        </is>
      </c>
      <c r="BE170" t="inlineStr">
        <is>
          <t/>
        </is>
      </c>
      <c r="BF170" t="inlineStr">
        <is>
          <t/>
        </is>
      </c>
      <c r="BG170" t="inlineStr">
        <is>
          <t/>
        </is>
      </c>
      <c r="BH170" t="inlineStr">
        <is>
          <t/>
        </is>
      </c>
      <c r="BI170" t="inlineStr">
        <is>
          <t>ação</t>
        </is>
      </c>
      <c r="BJ170" t="inlineStr">
        <is>
          <t>4</t>
        </is>
      </c>
      <c r="BK170" t="inlineStr">
        <is>
          <t/>
        </is>
      </c>
      <c r="BL170" t="inlineStr">
        <is>
          <t/>
        </is>
      </c>
      <c r="BM170" t="inlineStr">
        <is>
          <t/>
        </is>
      </c>
      <c r="BN170" t="inlineStr">
        <is>
          <t/>
        </is>
      </c>
      <c r="BO170" t="inlineStr">
        <is>
          <t>akcia</t>
        </is>
      </c>
      <c r="BP170" t="inlineStr">
        <is>
          <t>3</t>
        </is>
      </c>
      <c r="BQ170" t="inlineStr">
        <is>
          <t/>
        </is>
      </c>
      <c r="BR170" t="inlineStr">
        <is>
          <t/>
        </is>
      </c>
      <c r="BS170" t="inlineStr">
        <is>
          <t/>
        </is>
      </c>
      <c r="BT170" t="inlineStr">
        <is>
          <t/>
        </is>
      </c>
      <c r="BU170" t="inlineStr">
        <is>
          <t/>
        </is>
      </c>
      <c r="BV170" t="inlineStr">
        <is>
          <t/>
        </is>
      </c>
      <c r="BW170" t="inlineStr">
        <is>
          <t/>
        </is>
      </c>
      <c r="BX170" t="inlineStr">
        <is>
          <t/>
        </is>
      </c>
      <c r="BY170" t="inlineStr">
        <is>
          <t/>
        </is>
      </c>
      <c r="BZ170" t="inlineStr">
        <is>
          <t/>
        </is>
      </c>
      <c r="CA170" t="inlineStr">
        <is>
          <t/>
        </is>
      </c>
      <c r="CB170" t="inlineStr">
        <is>
          <t>Τραπεζικά. 10 Βλ. στο ελλ. λήμμα του λεξικού.</t>
        </is>
      </c>
      <c r="CC170" t="inlineStr">
        <is>
          <t/>
        </is>
      </c>
      <c r="CD170" t="inlineStr">
        <is>
          <t>Título mobiliario &lt;a href="/entry/result/754316/all" id="ENTRY_TO_ENTRY_CONVERTER" target="_blank"&gt;IATE:754316&lt;/a&gt; que representa una parte alícuota del capital social &lt;a href="/entry/result/842369/all" id="ENTRY_TO_ENTRY_CONVERTER" target="_blank"&gt;IATE:842369&lt;/a&gt; de una sociedad anónima &lt;a href="/entry/result/792628/all" id="ENTRY_TO_ENTRY_CONVERTER" target="_blank"&gt;IATE:792628&lt;/a&gt; o una comanditaria por acciones &lt;a href="/entry/result/792633/all" id="ENTRY_TO_ENTRY_CONVERTER" target="_blank"&gt;IATE:792633&lt;/a&gt; . Puede estar o no desembolsada &lt;a href="/entry/result/1073270/all" id="ENTRY_TO_ENTRY_CONVERTER" target="_blank"&gt;IATE:1073270&lt;/a&gt; y ser nominativa &lt;a href="/entry/result/152553/all" id="ENTRY_TO_ENTRY_CONVERTER" target="_blank"&gt;IATE:152553&lt;/a&gt; o al portador &lt;a href="/entry/result/1071305/all" id="ENTRY_TO_ENTRY_CONVERTER" target="_blank"&gt;IATE:1071305&lt;/a&gt; . Tiene un valor nominal, otro contable y otro de mercado, siendo este último su cotización si está admitida su negociación bursátil.</t>
        </is>
      </c>
      <c r="CE170" t="inlineStr">
        <is>
          <t/>
        </is>
      </c>
      <c r="CF170" t="inlineStr">
        <is>
          <t/>
        </is>
      </c>
      <c r="CG170" t="inlineStr">
        <is>
          <t/>
        </is>
      </c>
      <c r="CH170" t="inlineStr">
        <is>
          <t/>
        </is>
      </c>
      <c r="CI170" t="inlineStr">
        <is>
          <t/>
        </is>
      </c>
      <c r="CJ170" t="inlineStr">
        <is>
          <t/>
        </is>
      </c>
      <c r="CK170" t="inlineStr">
        <is>
          <t>"Nelle società rette in forma azionaria è la frazione in cui è suddiviso il capitale sociale, la titolarità della quale attribuisce un complesso di diritti amministrativi e patrimoniali. L'azione è rappresentata da un documento costituente per l'ordinamento italiano un vero e proprio titolo di credito, negoziabile con modalità diverse a seconda che si tratti di azione al portatore oppure nominativa."</t>
        </is>
      </c>
      <c r="CL170" t="inlineStr">
        <is>
          <t/>
        </is>
      </c>
      <c r="CM170" t="inlineStr">
        <is>
          <t/>
        </is>
      </c>
      <c r="CN170" t="inlineStr">
        <is>
          <t/>
        </is>
      </c>
      <c r="CO170" t="inlineStr">
        <is>
          <t/>
        </is>
      </c>
      <c r="CP170" t="inlineStr">
        <is>
          <t/>
        </is>
      </c>
      <c r="CQ170" t="inlineStr">
        <is>
          <t>Título negociável, emitido por uma sociedade por ações, que confere ao seu titular o direito a uma parte do património dessa sociedade.</t>
        </is>
      </c>
      <c r="CR170" t="inlineStr">
        <is>
          <t/>
        </is>
      </c>
      <c r="CS170" t="inlineStr">
        <is>
          <t>cenný papier, s ktorým sú spojené práva akcionára ako spoločníka podieľať sa na riadení spoločnosti, jej zisku a na likvidačnom zostatku pri zániku spoločnosti</t>
        </is>
      </c>
      <c r="CT170" t="inlineStr">
        <is>
          <t/>
        </is>
      </c>
      <c r="CU170" t="inlineStr">
        <is>
          <t/>
        </is>
      </c>
    </row>
    <row r="171">
      <c r="A171" s="1" t="str">
        <f>HYPERLINK("https://iate.europa.eu/entry/result/1104071/all", "1104071")</f>
        <v>1104071</v>
      </c>
      <c r="B171" t="inlineStr">
        <is>
          <t>FINANCE</t>
        </is>
      </c>
      <c r="C171" t="inlineStr">
        <is>
          <t>FINANCE|free movement of capital|financial market</t>
        </is>
      </c>
      <c r="D171" t="inlineStr">
        <is>
          <t>регулиран пазар</t>
        </is>
      </c>
      <c r="E171" t="inlineStr">
        <is>
          <t>3</t>
        </is>
      </c>
      <c r="F171" t="inlineStr">
        <is>
          <t/>
        </is>
      </c>
      <c r="G171" t="inlineStr">
        <is>
          <t>regulovaný trh</t>
        </is>
      </c>
      <c r="H171" t="inlineStr">
        <is>
          <t>3</t>
        </is>
      </c>
      <c r="I171" t="inlineStr">
        <is>
          <t/>
        </is>
      </c>
      <c r="J171" t="inlineStr">
        <is>
          <t>reguleret marked</t>
        </is>
      </c>
      <c r="K171" t="inlineStr">
        <is>
          <t>3</t>
        </is>
      </c>
      <c r="L171" t="inlineStr">
        <is>
          <t/>
        </is>
      </c>
      <c r="M171" t="inlineStr">
        <is>
          <t>geregelter Markt</t>
        </is>
      </c>
      <c r="N171" t="inlineStr">
        <is>
          <t>3</t>
        </is>
      </c>
      <c r="O171" t="inlineStr">
        <is>
          <t/>
        </is>
      </c>
      <c r="P171" t="inlineStr">
        <is>
          <t>ρυθμιζόμενη αγορά|οργανωμένη αγορά|εμπορική αγορά|επίσημη αγορά</t>
        </is>
      </c>
      <c r="Q171" t="inlineStr">
        <is>
          <t>3|4|2|2</t>
        </is>
      </c>
      <c r="R171" t="inlineStr">
        <is>
          <t>|preferred||</t>
        </is>
      </c>
      <c r="S171" t="inlineStr">
        <is>
          <t>regulated market|regulated financial market</t>
        </is>
      </c>
      <c r="T171" t="inlineStr">
        <is>
          <t>3|1</t>
        </is>
      </c>
      <c r="U171" t="inlineStr">
        <is>
          <t>|</t>
        </is>
      </c>
      <c r="V171" t="inlineStr">
        <is>
          <t>mercado secundario oficial|mercado regulado</t>
        </is>
      </c>
      <c r="W171" t="inlineStr">
        <is>
          <t>3|3</t>
        </is>
      </c>
      <c r="X171" t="inlineStr">
        <is>
          <t>|</t>
        </is>
      </c>
      <c r="Y171" t="inlineStr">
        <is>
          <t>reguleeritud turg|reguleeritud väärtpaberiturg</t>
        </is>
      </c>
      <c r="Z171" t="inlineStr">
        <is>
          <t>3|3</t>
        </is>
      </c>
      <c r="AA171" t="inlineStr">
        <is>
          <t>|</t>
        </is>
      </c>
      <c r="AB171" t="inlineStr">
        <is>
          <t>säännelty markkina|säännellyt markkinat</t>
        </is>
      </c>
      <c r="AC171" t="inlineStr">
        <is>
          <t>3|3</t>
        </is>
      </c>
      <c r="AD171" t="inlineStr">
        <is>
          <t>|</t>
        </is>
      </c>
      <c r="AE171" t="inlineStr">
        <is>
          <t>marché organisé|marché réglementé</t>
        </is>
      </c>
      <c r="AF171" t="inlineStr">
        <is>
          <t>3|3</t>
        </is>
      </c>
      <c r="AG171" t="inlineStr">
        <is>
          <t>|</t>
        </is>
      </c>
      <c r="AH171" t="inlineStr">
        <is>
          <t>margadh rialáilte</t>
        </is>
      </c>
      <c r="AI171" t="inlineStr">
        <is>
          <t>3</t>
        </is>
      </c>
      <c r="AJ171" t="inlineStr">
        <is>
          <t/>
        </is>
      </c>
      <c r="AK171" t="inlineStr">
        <is>
          <t>uređeno tržište</t>
        </is>
      </c>
      <c r="AL171" t="inlineStr">
        <is>
          <t>3</t>
        </is>
      </c>
      <c r="AM171" t="inlineStr">
        <is>
          <t/>
        </is>
      </c>
      <c r="AN171" t="inlineStr">
        <is>
          <t>szabályozott piac</t>
        </is>
      </c>
      <c r="AO171" t="inlineStr">
        <is>
          <t>4</t>
        </is>
      </c>
      <c r="AP171" t="inlineStr">
        <is>
          <t/>
        </is>
      </c>
      <c r="AQ171" t="inlineStr">
        <is>
          <t>mercato organizzato|mercato regolamentato</t>
        </is>
      </c>
      <c r="AR171" t="inlineStr">
        <is>
          <t>3|3</t>
        </is>
      </c>
      <c r="AS171" t="inlineStr">
        <is>
          <t>|</t>
        </is>
      </c>
      <c r="AT171" t="inlineStr">
        <is>
          <t>reguliuojama rinka</t>
        </is>
      </c>
      <c r="AU171" t="inlineStr">
        <is>
          <t>4</t>
        </is>
      </c>
      <c r="AV171" t="inlineStr">
        <is>
          <t/>
        </is>
      </c>
      <c r="AW171" t="inlineStr">
        <is>
          <t>regulēts tirgus</t>
        </is>
      </c>
      <c r="AX171" t="inlineStr">
        <is>
          <t>3</t>
        </is>
      </c>
      <c r="AY171" t="inlineStr">
        <is>
          <t/>
        </is>
      </c>
      <c r="AZ171" t="inlineStr">
        <is>
          <t>suq regolat</t>
        </is>
      </c>
      <c r="BA171" t="inlineStr">
        <is>
          <t>3</t>
        </is>
      </c>
      <c r="BB171" t="inlineStr">
        <is>
          <t/>
        </is>
      </c>
      <c r="BC171" t="inlineStr">
        <is>
          <t>gereglementeerde markt</t>
        </is>
      </c>
      <c r="BD171" t="inlineStr">
        <is>
          <t>3</t>
        </is>
      </c>
      <c r="BE171" t="inlineStr">
        <is>
          <t/>
        </is>
      </c>
      <c r="BF171" t="inlineStr">
        <is>
          <t>rynek regulowany</t>
        </is>
      </c>
      <c r="BG171" t="inlineStr">
        <is>
          <t>3</t>
        </is>
      </c>
      <c r="BH171" t="inlineStr">
        <is>
          <t/>
        </is>
      </c>
      <c r="BI171" t="inlineStr">
        <is>
          <t>mercado regulamentado|mercado oficial</t>
        </is>
      </c>
      <c r="BJ171" t="inlineStr">
        <is>
          <t>3|3</t>
        </is>
      </c>
      <c r="BK171" t="inlineStr">
        <is>
          <t>|</t>
        </is>
      </c>
      <c r="BL171" t="inlineStr">
        <is>
          <t>piață reglementată</t>
        </is>
      </c>
      <c r="BM171" t="inlineStr">
        <is>
          <t>3</t>
        </is>
      </c>
      <c r="BN171" t="inlineStr">
        <is>
          <t/>
        </is>
      </c>
      <c r="BO171" t="inlineStr">
        <is>
          <t>regulovaný trh</t>
        </is>
      </c>
      <c r="BP171" t="inlineStr">
        <is>
          <t>3</t>
        </is>
      </c>
      <c r="BQ171" t="inlineStr">
        <is>
          <t/>
        </is>
      </c>
      <c r="BR171" t="inlineStr">
        <is>
          <t>regulirani trg|organizirani trg</t>
        </is>
      </c>
      <c r="BS171" t="inlineStr">
        <is>
          <t>3|3</t>
        </is>
      </c>
      <c r="BT171" t="inlineStr">
        <is>
          <t>|</t>
        </is>
      </c>
      <c r="BU171" t="inlineStr">
        <is>
          <t>reglerad marknad</t>
        </is>
      </c>
      <c r="BV171" t="inlineStr">
        <is>
          <t>3</t>
        </is>
      </c>
      <c r="BW171" t="inlineStr">
        <is>
          <t/>
        </is>
      </c>
      <c r="BX171" t="inlineStr">
        <is>
          <t>многостранна система, организирана и/или управлявана от пазарен оператор, която обединява или улеснява обединяването на многобройни интереси на трети лица за покупка и продажба на финансови инструменти в рамките на самата система и в съответствие с нейните недискреционни правила по начин, който води до сключването на договор за финансовите инструменти, допуснати до търговия съгласно нейните правила и/или системи, и която е лицензирана и функционира редовно в съответствие с раздел III от &lt;a href="https://iate.europa.eu/entry/result/3568318/bg" target="_blank"&gt;Директивата относно пазарите на финансови инструменти&lt;/a&gt;.</t>
        </is>
      </c>
      <c r="BY171" t="inlineStr">
        <is>
          <t>mnohostranný systém, který
provozuje nebo řídí organizátor trhu a který sdružuje nebo usnadňuje sdružování
zájmů více třetích stran týkajících se nákupu či prodeje finančních nástrojů,
uvnitř systému a v souladu s jeho závaznými pravidly, tak, že výsledkem je
uzavření smlouvy týkající se finančních nástrojů přijatých k obchodování podle
jeho pravidel nebo systémů, a který má povolení a funguje pravidelně a v
souladu s hlavou III této směrnice</t>
        </is>
      </c>
      <c r="BZ171" t="inlineStr">
        <is>
          <t>et multilateralt system, der drives og/eller forvaltes af en markedsoperatør, som — inden for systemet og under iagttagelse af faste regler — sætter forskellige tredjeparters købs- og salgsinteresser i finansielle instrumenter i forbindelse med hinanden eller befordrer dette på en sådan måde, at det medfører indgåelse af en aftale om finansielle instrumenter, der er optaget til handel efter dette markeds regler og/eller systemer, og som er meddelt tilladelse og fungerer efter forskrifterne samt afsnit III i direktivet om markeder for finansielle instrumenter (direktiv 2014/65/EU)</t>
        </is>
      </c>
      <c r="CA171" t="inlineStr">
        <is>
          <t>von einem Marktbetreiber betriebenes und/oder verwaltetes multilaterales System, das die Interessen einer Vielzahl Dritter am Kauf und Verkauf von Finanzinstrumenten innerhalb des Systems und nach seinen nichtdiskretionären Regeln in einer Weise zusammenführt oder das Zusammenführen fördert, die zu einem Vertrag in Bezug auf Finanzinstrumente führt, die gemäß den Regeln und/oder den Systemen des Marktes zum Handel zugelassen wurden</t>
        </is>
      </c>
      <c r="CB171" t="inlineStr">
        <is>
          <t>1. πολυμερές σύστημα που το διευθύνει ή το εκμεταλλεύεται διαχειριστής αγοράς και το οποίο επιτρέπει ή διευκολύνει την προσέγγιση πλειόνων συμφερόντων τρίτων για την αγορά και την πώληση χρηματοπιστωτικών μέσων - εντός του συστήματος και σύμφωνα με τους κανόνες του που δεν παρέχουν διακριτική ευχέρεια - κατά τρόπο καταλήγοντα στη σύναψη σύμβασης σχετικής με χρηματοπιστωτικά μέσα εισηγμένα προς διαπραγμάτευση βάσει των κανόνων και/ή των συστημάτων του, και το οποίο έχει λάβει άδεια λειτουργίας και λειτουργεί κανονικά σύμφωνα με τις διατάξεις του Τίτλου ΙΙΙ 
&lt;br&gt; 2. μια από τις κάτωθι αγορές: 
&lt;br&gt;α) στην περίπτωση αγοράς που ευρίσκεται σε κράτος μέλος, μια ρυθμιζόμενη αγορά, όπως ορίζεται στο άρθρο 4 παράγραφος 1 σημείο 14 της οδηγίας 2004/39/ΕΚ [ &lt;a href="http://eur-lex.europa.eu/legal-content/EL/TXT/?uri=CELEX:32004L0039" target="_blank"&gt;CELEX:32004L0039/EL&lt;/a&gt; ]∙ ή 
&lt;br&gt;β) στην περίπτωση αγοράς που ευρίσκεται σε τρίτη χώρα, η χρηματοπιστωτική αγορά η οποία πληροί τις ακόλουθες προϋποθέσεις: 
&lt;br&gt;i) είναι αναγνωρισμένη από το κράτος μέλος καταγωγής της ασφαλιστικής επιχείρησης και πληροί προϋποθέσεις ανάλογες με εκείνες που ορίζονται στην οδηγία 2004/39/ΕΚ∙ και 
&lt;br&gt;ii) οι διαπραγματεύσιμοι χρηματοπιστωτικοί τίτλοι είναι ανάλογης ποιότητας προς τους διαπραγματεύσιμους τίτλους στην ή στις ρυθμιζόμενες αγορές του κράτους μέλους καταγωγής</t>
        </is>
      </c>
      <c r="CC171" t="inlineStr">
        <is>
          <t>multilateral system operated and/or managed by a
&lt;a href="https://iate.europa.eu/entry/result/929921" target="_blank"&gt;market operator&lt;/a&gt;, which brings together or facilitates the bringing together of
multiple third-party buying and selling interests in financial instruments – in
the system and in accordance with its non-discretionary rules – in a way that
results in a contract, in respect of the financial instruments admitted to
trading under its rules and/or systems, and which is authorised and functions
regularly and in accordance with Title III of the &lt;a href="https://iate.europa.eu/entry/result/3568318" target="_blank"&gt;Markets in Financial Instruments Directive&lt;/a&gt;</t>
        </is>
      </c>
      <c r="CD171" t="inlineStr">
        <is>
          <t>Sistema multilateral que permite reunir los diversos intereses de compra y venta sobre instrumentos financieros para dar lugar a contratos con respecto a los instrumentos financieros admitidos a negociación, y que están autorizados y funcionan de forma regular, [...], con sujeción en todo caso, a condiciones de acceso, admisión a negociación, procedimientos operativos, información y publicidad.</t>
        </is>
      </c>
      <c r="CE171" t="inlineStr">
        <is>
          <t>turukorraldaja poolt korraldatav ja/või juhitav mitmepoolne süsteem, milles viiakse kokku mitmed kolmandate isikute omandamis- ja võõrandamishuvid seoses süsteemis olevate finantsinstrumentidega või hõlbustatakse nende kokkuviimist vastavalt ühetaolistele eeskirjadele, mille tulemuseks on lepingu sõlmimine seoses finantsinstrumentidega, mis on süsteemi eeskirjade ja/või süsteemide kohaselt kauplemisele lubatud, ning millel on tegevusluba</t>
        </is>
      </c>
      <c r="CF171" t="inlineStr">
        <is>
          <t>markkinoiden ylläpitäjän ylläpitämä ja/tai hallinnoima monenkeskinen järjestelmä, joka kyseisessä järjestelmässä ja järjestelmän ehdottomien sääntöjen mukaisesti kokoaa yhteen rahoitusvälineitä koskevat useiden kolmansien osapuolten osto- ja myynti-intressit tai helpottaa niiden yhteen kokoamista siten, että tuloksena on sopimus sellaisista rahoitusvälineistä, jotka on otettu kaupankäynnin kohteeksi näiden markkinoiden sääntöjen ja/tai järjestelmien mukaisesti, ja jolla on toimilupa ja joka toimii säännöllisesti ja säännösten mukaisesti</t>
        </is>
      </c>
      <c r="CG171" t="inlineStr">
        <is>
          <t>&lt;div&gt;système multilatéral, exploité et/ou géré par un opérateur de marché, qui assure ou facilite la rencontre – en son sein même et selon ses règles non discrétionnaires – de multiples intérêts acheteurs et vendeurs exprimés par des tiers pour des instruments financiers, d’une manière qui aboutisse à la conclusion de contrats portant sur des instruments financiers admis à la négociation dans le cadre de ses règles et/ou de ses systèmes, et qui est agréé et fonctionne régulièrement conformément au titre III de la &lt;a href="https://iate.europa.eu/entry/result/3568318/fr" target="_blank"&gt;directive concernant les marchés d’instruments financiers&lt;/a&gt;&lt;/div&gt;</t>
        </is>
      </c>
      <c r="CH171" t="inlineStr">
        <is>
          <t/>
        </is>
      </c>
      <c r="CI171" t="inlineStr">
        <is>
          <t>multilateralni sustav koji vodi i/ili kojim upravlja tržišni operater, a spaja ili omogućava spajanje višestrukih interesa trećih strana za kupnju i prodaju financijskih instrumenata</t>
        </is>
      </c>
      <c r="CJ171" t="inlineStr">
        <is>
          <t>a &lt;i&gt;piacműködtető &lt;/i&gt;[ &lt;a href="/entry/result/929921/all" id="ENTRY_TO_ENTRY_CONVERTER" target="_blank"&gt;IATE:929921&lt;/a&gt; ] által működtetett és/vagy irányított multilaterális rendszer, amely – a rendszeren belül és annak beavatkozást kizáró szabályaival összhangban – összehozza több harmadik fél pénzügyi eszközökben lévő vételi és eladási szándékát, vagy elősegíti ezt oly módon, hogy az szerződést eredményez a szabályai és/vagy rendszerei alapján kereskedésre bevezetett pénzügyi eszköz tekintetében, és amely engedéllyel rendelkezik, és a &lt;a href="https://iate.europa.eu/entry/result/3568318" target="_blank"&gt;pénzügyi eszközök piacairól szóló irányelv &lt;/a&gt;III. címével összhangban és rendezetten működik</t>
        </is>
      </c>
      <c r="CK171" t="inlineStr">
        <is>
          <t>sistema multilaterale, amministrato e/o gestito da un gestore del mercato, che consente o facilita l’incontro, al suo interno e in base alle sue regole non discrezionali, di interessi multipli di acquisto e di vendita di terzi relativi a strumenti finanziari, in modo da dare luogo a contratti relativi a strumenti finanziari ammessi alla negoziazione conformemente alle sue regole e/o ai suoi sistemi, e che è autorizzato e funziona regolarmente e conformemente al titolo III della presente direttiva</t>
        </is>
      </c>
      <c r="CL171" t="inlineStr">
        <is>
          <t>rinkos operatoriaus valdoma ir (arba) administruojama nuolat veikianti daugiašalė licencijuota sistema, kurioje pagal neleidžiančias veikti savo nuožiūra taisykles palengvinama suderinti arba yra suderinami trečiųjų asmenų ketinimai pirkti ir parduoti finansines priemones, lemiantys sandorių dėl finansinių priemonių, kurios įtrauktos į prekybą šioje sistemoje ir (arba) kuriomis prekiaujama pagal šios sistemos taisykles, sudarymą</t>
        </is>
      </c>
      <c r="CM171" t="inlineStr">
        <is>
          <t>daudzpusēja sistēma, kuru vada un/vai pārvalda tirgus operators un kuras sistēmā un atbilstoši tās nediskrecionāriem noteikumiem apvienotas daudzas trešo personu pirkšanas un pārdošanas intereses attiecībā uz finanšu instrumentiem vai kura veicina šādu interešu apvienošanu tā, ka rezultātā tiek noslēgts līgums attiecībā uz finanšu instrumentiem, kurus atļauts tirgot saskaņā ar tās noteikumiem un/vai sistēmām, un kurai ir atļauts darboties un kura pastāvīgi darbojas saskaņā ar Direktīvas par finanšu tirgiem III sadaļu</t>
        </is>
      </c>
      <c r="CN171" t="inlineStr">
        <is>
          <t>sistema multilaterali operata u/jew immaniġjata minn &lt;a href="https://iate.europa.eu/entry/result/929921/mt" target="_blank"&gt;operatur tas-suq&lt;/a&gt;, li tgħaqqad flimkien jew tiffaċilita l-proċess sabiex jingħaqdu flimkien l-interessi ta’ bejgħ u xiri ta’ partijiet terzi fl-istrumenti finanzjarji – fis-sistema u skont ir-regoli nondiskrezzjonarji tagħha – b’mod li jirriżulta f’kuntratt, fir-rigward tal-istrumenti finanzjarji ammessi għan-negozjar taħt ir-regoli u/jew is-sistemi tagħha, u li hija awtorizzata u taħdem b’mod regolari u skont it-Titolu III tad-&lt;a href="https://iate.europa.eu/entry/result/3568318/mt" target="_blank"&gt;Direttiva dwar is-Swieq fl-Istrumenti Finanzjarji&lt;/a&gt;</t>
        </is>
      </c>
      <c r="CO171" t="inlineStr">
        <is>
          <t>door een &lt;a href="https://iate.europa.eu/entry/result/929921/" target="_blank"&gt;marktexploitant&lt;/a&gt; geëxploiteerd en/of beheerd multilateraal systeem dat meerdere koop- en verkoopintenties van derden met betrekking tot financiële instrumenten - binnen dit systeem en volgens de niet-discretionaire regels van dit systeem - samenbrengt of het samenbrengen daarvan vergemakkelijkt op zodanige wijze dat er een overeenkomst uit voortvloeit met betrekking tot financiële instrumenten die volgens de regels en de systemen van de markt tot de handel zijn toegelaten, en waaraan vergunning is verleend en die regelmatig werkt</t>
        </is>
      </c>
      <c r="CP171" t="inlineStr">
        <is>
          <t>system wielostronny prowadzony lub zarządzany przez operatora rynku, który kojarzy lub ułatwia kojarzenie wielu deklaracji gotowości zakupu i sprzedaży instrumentów finansowych przez osoby trzecie – w systemie i zgodnie ze swoimi zasadami niemającymi charakteru uznaniowego – w sposób skutkujący zawarciem kontraktu obejmującego instrumenty finansowe dopuszczone do obrotu zgodnie z jego zasadami lub systemami oraz który posiada zezwolenie i funkcjonuje w sposób systematyczny, zgodnie z tytułem III dyrektywy MiFID II [ &lt;a href="/entry/result/3568318/all" id="ENTRY_TO_ENTRY_CONVERTER" target="_blank"&gt;IATE:3568318&lt;/a&gt; ]</t>
        </is>
      </c>
      <c r="CQ171" t="inlineStr">
        <is>
          <t>Sistema multilateral, operado e/ou gerido por um operador de mercado, que permite o encontro ou facilita o encontro de múltiplos interesses de compra e venda de instrumentos financeiros manifestados por terceiros – dentro desse sistema e de acordo com as suas regras não discricionárias – por forma a que tal resulte num contrato relativo a instrumentos financeiros admitidos à negociação de acordo com as suas regras e/ou sistemas e que esteja autorizado e funcione de forma regular e nos termos do título III da &lt;a href="https://iate.europa.eu/entry/result/3568318/pt" target="_blank"&gt;Diretiva Mercados de Instrumentos Financeiros II – DMIF II&lt;/a&gt;.</t>
        </is>
      </c>
      <c r="CR171" t="inlineStr">
        <is>
          <t>un sistem multilateral, exploatat și gestionat de un operator, care asigură sau facilitează confruntarea - chiar în interiorul său și în conformitate cu norme nediscreționare - a unor interese multiple de vânzare și de cumpărare exprimate de terți pentru instrumentefinanciare, într-un mod care conduce la încheierea de contracte privind instrumente financiare admise latranzacționare în cadrul normelor sale și al sistemelor sale, și care este autorizat și funcționează în mod regulat în conformitate cu dispozițiile titlului III;</t>
        </is>
      </c>
      <c r="CS171" t="inlineStr">
        <is>
          <t/>
        </is>
      </c>
      <c r="CT171" t="inlineStr">
        <is>
          <t>večstranski sistem, ki ga upravlja in/ali vodi &lt;a href="https://iate.europa.eu/entry/result/929921/sl" target="_blank"&gt;upravljavec trga&lt;/a&gt;, ki združuje ali omogoča združevanje nakupnih in prodajnih interesov več tretjih oseb v zvezi s finančnimi instrumenti – znotraj sistema in v skladu s pravili, ki niso diskrecijska –, pri čemer se sklene pogodba v zvezi s finančnimi instrumenti, uvrščenimi v trgovanje v skladu z njegovimi pravili in/ali sistemi, za katerega je pridobljeno dovoljenje ter ki deluje redno in v skladu z naslovom III &lt;a href="https://iate.europa.eu/entry/result/3568318/sl" target="_blank"&gt;Direktive o trgih finančnih instrumentov&lt;/a&gt;</t>
        </is>
      </c>
      <c r="CU171" t="inlineStr">
        <is>
          <t>marknad som är reglerad och står under tillsyn ; "ett multilateralt system som drivs och/eller leds av en marknadsoperatör, vilket sammanför eller underlättar sammanförandet av flera tredjeparters köp- och säljintressen i finansiella instrument – inom systemet och i enlighet med dess icke-skönsmässiga regler – så att detta leder till ett kontrakt i fråga om finansiella instrument upptagna till handel enligt dess regler och/eller system, och som är auktoriserat och löpande verksamt och drivs i enlighet med avdelning III [i direktiv 2014/65/EU om marknader för finansiella instrument]"</t>
        </is>
      </c>
    </row>
    <row r="172">
      <c r="A172" s="1" t="str">
        <f>HYPERLINK("https://iate.europa.eu/entry/result/2246063/all", "2246063")</f>
        <v>2246063</v>
      </c>
      <c r="B172" t="inlineStr">
        <is>
          <t>FINANCE</t>
        </is>
      </c>
      <c r="C172" t="inlineStr">
        <is>
          <t>FINANCE|financial institutions and credit;FINANCE|insurance</t>
        </is>
      </c>
      <c r="D172" t="inlineStr">
        <is>
          <t>тесни връзки</t>
        </is>
      </c>
      <c r="E172" t="inlineStr">
        <is>
          <t>4</t>
        </is>
      </c>
      <c r="F172" t="inlineStr">
        <is>
          <t/>
        </is>
      </c>
      <c r="G172" t="inlineStr">
        <is>
          <t/>
        </is>
      </c>
      <c r="H172" t="inlineStr">
        <is>
          <t/>
        </is>
      </c>
      <c r="I172" t="inlineStr">
        <is>
          <t/>
        </is>
      </c>
      <c r="J172" t="inlineStr">
        <is>
          <t>snævre forbindelser</t>
        </is>
      </c>
      <c r="K172" t="inlineStr">
        <is>
          <t>2</t>
        </is>
      </c>
      <c r="L172" t="inlineStr">
        <is>
          <t/>
        </is>
      </c>
      <c r="M172" t="inlineStr">
        <is>
          <t/>
        </is>
      </c>
      <c r="N172" t="inlineStr">
        <is>
          <t/>
        </is>
      </c>
      <c r="O172" t="inlineStr">
        <is>
          <t/>
        </is>
      </c>
      <c r="P172" t="inlineStr">
        <is>
          <t>στενοί δεσμοί</t>
        </is>
      </c>
      <c r="Q172" t="inlineStr">
        <is>
          <t>2</t>
        </is>
      </c>
      <c r="R172" t="inlineStr">
        <is>
          <t/>
        </is>
      </c>
      <c r="S172" t="inlineStr">
        <is>
          <t>close links</t>
        </is>
      </c>
      <c r="T172" t="inlineStr">
        <is>
          <t>3</t>
        </is>
      </c>
      <c r="U172" t="inlineStr">
        <is>
          <t/>
        </is>
      </c>
      <c r="V172" t="inlineStr">
        <is>
          <t>vínculos estrechos</t>
        </is>
      </c>
      <c r="W172" t="inlineStr">
        <is>
          <t>3</t>
        </is>
      </c>
      <c r="X172" t="inlineStr">
        <is>
          <t/>
        </is>
      </c>
      <c r="Y172" t="inlineStr">
        <is>
          <t/>
        </is>
      </c>
      <c r="Z172" t="inlineStr">
        <is>
          <t/>
        </is>
      </c>
      <c r="AA172" t="inlineStr">
        <is>
          <t/>
        </is>
      </c>
      <c r="AB172" t="inlineStr">
        <is>
          <t>läheinen sidonnaisuus</t>
        </is>
      </c>
      <c r="AC172" t="inlineStr">
        <is>
          <t>3</t>
        </is>
      </c>
      <c r="AD172" t="inlineStr">
        <is>
          <t/>
        </is>
      </c>
      <c r="AE172" t="inlineStr">
        <is>
          <t/>
        </is>
      </c>
      <c r="AF172" t="inlineStr">
        <is>
          <t/>
        </is>
      </c>
      <c r="AG172" t="inlineStr">
        <is>
          <t/>
        </is>
      </c>
      <c r="AH172" t="inlineStr">
        <is>
          <t>dlúthnasc|nasc dlúth</t>
        </is>
      </c>
      <c r="AI172" t="inlineStr">
        <is>
          <t>3|3</t>
        </is>
      </c>
      <c r="AJ172" t="inlineStr">
        <is>
          <t>|</t>
        </is>
      </c>
      <c r="AK172" t="inlineStr">
        <is>
          <t/>
        </is>
      </c>
      <c r="AL172" t="inlineStr">
        <is>
          <t/>
        </is>
      </c>
      <c r="AM172" t="inlineStr">
        <is>
          <t/>
        </is>
      </c>
      <c r="AN172" t="inlineStr">
        <is>
          <t/>
        </is>
      </c>
      <c r="AO172" t="inlineStr">
        <is>
          <t/>
        </is>
      </c>
      <c r="AP172" t="inlineStr">
        <is>
          <t/>
        </is>
      </c>
      <c r="AQ172" t="inlineStr">
        <is>
          <t>stretti legami</t>
        </is>
      </c>
      <c r="AR172" t="inlineStr">
        <is>
          <t>3</t>
        </is>
      </c>
      <c r="AS172" t="inlineStr">
        <is>
          <t/>
        </is>
      </c>
      <c r="AT172" t="inlineStr">
        <is>
          <t>glaudus ryšys</t>
        </is>
      </c>
      <c r="AU172" t="inlineStr">
        <is>
          <t>3</t>
        </is>
      </c>
      <c r="AV172" t="inlineStr">
        <is>
          <t/>
        </is>
      </c>
      <c r="AW172" t="inlineStr">
        <is>
          <t/>
        </is>
      </c>
      <c r="AX172" t="inlineStr">
        <is>
          <t/>
        </is>
      </c>
      <c r="AY172" t="inlineStr">
        <is>
          <t/>
        </is>
      </c>
      <c r="AZ172" t="inlineStr">
        <is>
          <t>konnessjonijiet mill-qrib</t>
        </is>
      </c>
      <c r="BA172" t="inlineStr">
        <is>
          <t>3</t>
        </is>
      </c>
      <c r="BB172" t="inlineStr">
        <is>
          <t/>
        </is>
      </c>
      <c r="BC172" t="inlineStr">
        <is>
          <t>nauwe banden</t>
        </is>
      </c>
      <c r="BD172" t="inlineStr">
        <is>
          <t>3</t>
        </is>
      </c>
      <c r="BE172" t="inlineStr">
        <is>
          <t/>
        </is>
      </c>
      <c r="BF172" t="inlineStr">
        <is>
          <t>bliskie powiązania</t>
        </is>
      </c>
      <c r="BG172" t="inlineStr">
        <is>
          <t>3</t>
        </is>
      </c>
      <c r="BH172" t="inlineStr">
        <is>
          <t/>
        </is>
      </c>
      <c r="BI172" t="inlineStr">
        <is>
          <t>relação estreita</t>
        </is>
      </c>
      <c r="BJ172" t="inlineStr">
        <is>
          <t>3</t>
        </is>
      </c>
      <c r="BK172" t="inlineStr">
        <is>
          <t/>
        </is>
      </c>
      <c r="BL172" t="inlineStr">
        <is>
          <t>legături strânse</t>
        </is>
      </c>
      <c r="BM172" t="inlineStr">
        <is>
          <t>3</t>
        </is>
      </c>
      <c r="BN172" t="inlineStr">
        <is>
          <t/>
        </is>
      </c>
      <c r="BO172" t="inlineStr">
        <is>
          <t>úzke väzby|úzke prepojenie</t>
        </is>
      </c>
      <c r="BP172" t="inlineStr">
        <is>
          <t>3|3</t>
        </is>
      </c>
      <c r="BQ172" t="inlineStr">
        <is>
          <t>|</t>
        </is>
      </c>
      <c r="BR172" t="inlineStr">
        <is>
          <t>tesne povezave|tesna povezanost</t>
        </is>
      </c>
      <c r="BS172" t="inlineStr">
        <is>
          <t>3|3</t>
        </is>
      </c>
      <c r="BT172" t="inlineStr">
        <is>
          <t>|</t>
        </is>
      </c>
      <c r="BU172" t="inlineStr">
        <is>
          <t/>
        </is>
      </c>
      <c r="BV172" t="inlineStr">
        <is>
          <t/>
        </is>
      </c>
      <c r="BW172" t="inlineStr">
        <is>
          <t/>
        </is>
      </c>
      <c r="BX172" t="inlineStr">
        <is>
          <t>Ситуация, при която две или повече физически или юридически лица са свързани чрез контрол или участие, или ситуация, при която две или повече физически или юридически лица са трайно свързани с едно и също лице, посредством отношение на контрол.</t>
        </is>
      </c>
      <c r="BY172" t="inlineStr">
        <is>
          <t/>
        </is>
      </c>
      <c r="BZ172" t="inlineStr">
        <is>
          <t>en situation, hvor to eller flere fysiske eller juridiske personer er knyttet til hinanden på en af følgende måder: 
&lt;br&gt;a) kapitalinteresser i form af besiddelse af mindst 20 % af stemmerettighederne eller af kapitalen i en virksomhed, enten direkte eller gennem kontrol 
&lt;br&gt;b) kontrol, eller 
&lt;br&gt;c) det forhold, at begge eller alle er varigt knyttet til den samme tredjemand gennem kontrol</t>
        </is>
      </c>
      <c r="CA172" t="inlineStr">
        <is>
          <t/>
        </is>
      </c>
      <c r="CB172" t="inlineStr">
        <is>
          <t>1. η κατάσταση κατά την οποία δύο ή περισσότερα φυσικά ή νομικά πρόσωπα συνδέονται μεταξύ τους με έναν από τους κάτωθι τρόπους: 
&lt;br&gt;α) συμμετοχή υπό μορφή κατοχής, άμεσης ή δι' ενός δεσμού ελέγχου, του 20 % ή περισσότερο των δικαιωμάτων ψήφου ή του κεφαλαίου μιας επιχείρησης, 
&lt;br&gt;β) δεσμό ελέγχου, ή 
&lt;br&gt;γ) μια κατάσταση κατά την οποία αμφότερα ή όλα τα πρόσωπα αυτά συνδέονται σταθερά με το αυτό τρίτο πρόσωπο δια δεσμού ελέγχου 
&lt;br&gt;2. κατάσταση κατά την οποία ο αντισυμβαλλόμενος συνδέεται με εκδότη/οφειλέτη/εγγυητή αποδεκτών περιουσιακών στοιχείων με μία από τις εξής σχέσεις: α) ο αντισυμβαλλόμενος κατέχει άμεσα ή έμμεσα, μέσω μιας ή περισσότερων άλλων επιχειρήσεων, το 20 % ή άνω του κεφαλαίου του εκδότη/οφειλέτη/εγγυητή ή β) o εκδότης/οφειλέτης/εγγυητής κατέχει άμεσα ή έμμεσα, μέσω μιας ή περισσότερων άλλων επιχειρήσεων, το 20 % ή άνω του κεφαλαίου του αντισυμβαλλομένου ή γ) τρίτος κατέχει άμεσα ή έμμεσα, μέσω μιας ή περισσότερων επιχειρήσεων, άνω του 20 % του κεφαλαίου του αντισυμβαλλομένου και άνω του 20 % του κεφαλαίου του εκδότη/οφειλέτη/εγγυητή 
&lt;br&gt;3. η κατάσταση κατά την οποία δύο ή περισσότερα φυσικά ή νομικά πρόσωπα συνδέονται μέσω ελέγχου ή συμμετοχής, ή μια κατάσταση κατά την οποία δύο ή περισσότερα φυσικά ή νομικά πρόσωπα συνδέονται σταθερά με το αυτό πρόσωπο διά δεσμού ελέγχου</t>
        </is>
      </c>
      <c r="CC172" t="inlineStr">
        <is>
          <t>a situation in which two or more natural or legal persons are linked in any of the following ways: 
&lt;br&gt;(a) participation in the form of ownership, direct or by way of control, of 20 % or more of the voting rights or capital of an undertaking; 
&lt;br&gt;(b) control; or 
&lt;br&gt;(c) the fact that both or all are permanently linked to one and the same third person by a control relationship;</t>
        </is>
      </c>
      <c r="CD172" t="inlineStr">
        <is>
          <t>Todo conjunto de dos o más personas físicas o jurídicas unidas de alguna de las siguientes formas: 
&lt;br&gt; a) una participación en forma de propiedad directa o mediante vínculo de control, en el 20 % o más de los derechos de voto o del capital de una empresa; 
&lt;br&gt;b) una relación de control; 
&lt;br&gt;c) un vínculo permanente entre ambas o todas ellas y una misma tercera persona por medio de una relación de control.</t>
        </is>
      </c>
      <c r="CE172" t="inlineStr">
        <is>
          <t/>
        </is>
      </c>
      <c r="CF172" t="inlineStr">
        <is>
          <t>tilanne, jossa kahden tai useamman luonnollisen henkilön tai oikeushenkilön välillä on jokin seuraavista sidossuhteista: 
&lt;br&gt;a) omistusyhteys, kun hallussa pidetään suoraan tai välillisesti määräysvallan kautta vähintään 20 prosenttia yrityksen äänioikeuksista tai pääomasta; 
&lt;br&gt;b) määräysvalta; 
&lt;br&gt;c) molemmat tai kaikki ovat määräysvallan kautta pysyvästi sidoksissa samaan kolmanteen henkilöön</t>
        </is>
      </c>
      <c r="CG172" t="inlineStr">
        <is>
          <t/>
        </is>
      </c>
      <c r="CH172" t="inlineStr">
        <is>
          <t/>
        </is>
      </c>
      <c r="CI172" t="inlineStr">
        <is>
          <t/>
        </is>
      </c>
      <c r="CJ172" t="inlineStr">
        <is>
          <t/>
        </is>
      </c>
      <c r="CK172" t="inlineStr">
        <is>
          <t>situazione nella quale due o più persone fisiche o giuridiche sono legate da una partecipazione o da un legame di controllo</t>
        </is>
      </c>
      <c r="CL172" t="inlineStr">
        <is>
          <t>ryšys tarp dviejų ar daugiau fizinių ar juridinių asmenų, pasireiškiantis kontrole arba dalyvavimu, arba kai du ar daugiau fizinių ar juridinių asmenų yra kontrolės santykiais nuolat susiję su vienu ir tuo pačiu asmeniu</t>
        </is>
      </c>
      <c r="CM172" t="inlineStr">
        <is>
          <t/>
        </is>
      </c>
      <c r="CN172" t="inlineStr">
        <is>
          <t>sitwazzjoni li fiha żewġ persuni fiżiċi jew ġuridiċi huma konnessi permezz ta’:(a) parteċipazzjoni li tfisser il-proprjetà, diretta jew permezz ta’ kontroll, ta’ 20% jew iżjed tad-drittijiet tal-vot jew kapital ta’ impriża,(b) kontroll li jfisser ir-relazzjoni bejn impriża prinċipali u sussidjarja, fil-każijiet kollha msemmija fl-Artikolu 1(1) u (2) tad-Direttiva 83/349/KEE, jew relazzjoni simili bejn kwalunkwe persuna fiżika jew ġuridika u impriża, kwalunkwe impriża sussidjarja ta’ impriża sussidjarja li tkun meqjusa wkoll bħala sussidjarja tal-impriża prinċipali li tkun il-kap ta’ dawk l-impriżi. Sitwazzjoni li fiha żewġ persuni fiżiċi jew ġuridiċi jew iżjed ikunu konnessi b’mod permanenti ma’ persuna waħda permezz ta’ relazzjoni ta’ kontroll għandha titqies ukoll li tikkostitwixxi konnessjoni mill-qrib bejn tali persuni.</t>
        </is>
      </c>
      <c r="CO172" t="inlineStr">
        <is>
          <t>situatie waarbij twee of meer natuurlijke of rechtspersonen op een van de volgende wijzen zijn verbonden:a) een deelneming in de vorm van het eigendom, rechtstreeks of door middel van een zeggenschapsband, van ten minste 20 % van de stemrechten of het kapitaal van een onderneming ;b) een zeggenschapsband; c) het feit dat beide of allen via een zeggenschapsband duurzaam verbonden zijn met een en dezelfde, derde persoon</t>
        </is>
      </c>
      <c r="CP172" t="inlineStr">
        <is>
          <t>sytuacja, w której co najmniej dwie osoby fizyczne lub prawne są ze sobą związane w dowolny poniższy sposób: 
&lt;br&gt; a) udział kapitałowy w formie posiadania, bezpośrednio lub poprzez stosunek kontroli, co najmniej 20 % praw głosu lub kapitału przedsiębiorstwa; 
&lt;br&gt; b) stosunek kontroli; 
&lt;br&gt;c) obie lub wszystkie osoby są trwale związane z jedną i tą samą osobą trzecią przez stosunek kontroli</t>
        </is>
      </c>
      <c r="CQ172" t="inlineStr">
        <is>
          <t>Situação em que duas ou mais pessoas singulares ou coletivas se encontram ligadas através de:&lt;br&gt;a) Uma participação sob a forma de detenção, diretamente ou através de uma relação de controlo, de 20 % ou mais dos direitos de voto ou do capital de uma empresa;&lt;br&gt;b) Uma relação de controlo, ou seja a relação entre uma empresa mãe e uma filial, ou uma relação da mesma natureza entre qualquer pessoa singular ou coletiva e uma empresa;&lt;br&gt;c) Uma ligação permanente de duas ou mais pessoas através de uma relação de controlo.</t>
        </is>
      </c>
      <c r="CR172" t="inlineStr">
        <is>
          <t>o situație în care două sau mai multe persoane fizice sau juridice sunt legate între ele în oricare dintre următoarele modalități: 
&lt;br&gt;(a) printr-o participație reprezentând deținerea, directăsau prin intermediul controlului, a cel puțin 20 % din drepturile de vot sau din capitalul unei întreprinderi 
&lt;br&gt;(b) prin control; 
&lt;br&gt;(c) printr-o legătură permanentă între ambele sau toate aceste persoane și aceeași persoană terță printr-o relație de control</t>
        </is>
      </c>
      <c r="CS172" t="inlineStr">
        <is>
          <t>situácia, v ktorej sú dve alebo viac fyzických alebo právnických osôb prepojené jedným z týchto spôsobov: 
&lt;br&gt;a) účasťou vo forme priameho vlastníctva alebo kontroly aspoň 20 % hlasovacích práv alebo základného imania podniku; 
&lt;br&gt; b) kontrolou; 
&lt;br&gt;c) trvalé prepojenie oboch alebo všetkých inštitúcií s jednou a tou istou treťou osobou prostredníctvom vzťahu kontroly</t>
        </is>
      </c>
      <c r="CT172" t="inlineStr">
        <is>
          <t>stanje, ko sta dve ali več fizičnih ali pravnih oseb povezani na enega od naslednjih načinov: (a) udeležba v obliki lastništva, neposredno ali z obvladovanjem, 20 % ali več glasovalnih pravic ali kapitala podjetja; (b) obvladovanje; ali (c) dejstvo, da sta obe ali vse stalno povezane z isto tretjo osebo in z njo v razmerju, ki predstavlja obvladovanje</t>
        </is>
      </c>
      <c r="CU172" t="inlineStr">
        <is>
          <t/>
        </is>
      </c>
    </row>
    <row r="173">
      <c r="A173" s="1" t="str">
        <f>HYPERLINK("https://iate.europa.eu/entry/result/792555/all", "792555")</f>
        <v>792555</v>
      </c>
      <c r="B173" t="inlineStr">
        <is>
          <t>FINANCE</t>
        </is>
      </c>
      <c r="C173" t="inlineStr">
        <is>
          <t>FINANCE|financial institutions and credit</t>
        </is>
      </c>
      <c r="D173" t="inlineStr">
        <is>
          <t>кредитна институция</t>
        </is>
      </c>
      <c r="E173" t="inlineStr">
        <is>
          <t>3</t>
        </is>
      </c>
      <c r="F173" t="inlineStr">
        <is>
          <t/>
        </is>
      </c>
      <c r="G173" t="inlineStr">
        <is>
          <t>úvěrová instituce</t>
        </is>
      </c>
      <c r="H173" t="inlineStr">
        <is>
          <t>3</t>
        </is>
      </c>
      <c r="I173" t="inlineStr">
        <is>
          <t/>
        </is>
      </c>
      <c r="J173" t="inlineStr">
        <is>
          <t>kreditinstitut</t>
        </is>
      </c>
      <c r="K173" t="inlineStr">
        <is>
          <t>3</t>
        </is>
      </c>
      <c r="L173" t="inlineStr">
        <is>
          <t/>
        </is>
      </c>
      <c r="M173" t="inlineStr">
        <is>
          <t>Kreditinstitut</t>
        </is>
      </c>
      <c r="N173" t="inlineStr">
        <is>
          <t>3</t>
        </is>
      </c>
      <c r="O173" t="inlineStr">
        <is>
          <t/>
        </is>
      </c>
      <c r="P173" t="inlineStr">
        <is>
          <t>πιστωτικό ίδρυμα</t>
        </is>
      </c>
      <c r="Q173" t="inlineStr">
        <is>
          <t>3</t>
        </is>
      </c>
      <c r="R173" t="inlineStr">
        <is>
          <t/>
        </is>
      </c>
      <c r="S173" t="inlineStr">
        <is>
          <t>credit institution</t>
        </is>
      </c>
      <c r="T173" t="inlineStr">
        <is>
          <t>3</t>
        </is>
      </c>
      <c r="U173" t="inlineStr">
        <is>
          <t/>
        </is>
      </c>
      <c r="V173" t="inlineStr">
        <is>
          <t>entidad de crédito</t>
        </is>
      </c>
      <c r="W173" t="inlineStr">
        <is>
          <t>4</t>
        </is>
      </c>
      <c r="X173" t="inlineStr">
        <is>
          <t/>
        </is>
      </c>
      <c r="Y173" t="inlineStr">
        <is>
          <t>krediidiasutus</t>
        </is>
      </c>
      <c r="Z173" t="inlineStr">
        <is>
          <t>3</t>
        </is>
      </c>
      <c r="AA173" t="inlineStr">
        <is>
          <t/>
        </is>
      </c>
      <c r="AB173" t="inlineStr">
        <is>
          <t>luottolaitos</t>
        </is>
      </c>
      <c r="AC173" t="inlineStr">
        <is>
          <t>3</t>
        </is>
      </c>
      <c r="AD173" t="inlineStr">
        <is>
          <t/>
        </is>
      </c>
      <c r="AE173" t="inlineStr">
        <is>
          <t>institution de crédit|établissement de crédit</t>
        </is>
      </c>
      <c r="AF173" t="inlineStr">
        <is>
          <t>3|3</t>
        </is>
      </c>
      <c r="AG173" t="inlineStr">
        <is>
          <t>|</t>
        </is>
      </c>
      <c r="AH173" t="inlineStr">
        <is>
          <t>institiúid creidmheasa|foras creidmheasa</t>
        </is>
      </c>
      <c r="AI173" t="inlineStr">
        <is>
          <t>3|0</t>
        </is>
      </c>
      <c r="AJ173" t="inlineStr">
        <is>
          <t>|</t>
        </is>
      </c>
      <c r="AK173" t="inlineStr">
        <is>
          <t>kreditna institucija</t>
        </is>
      </c>
      <c r="AL173" t="inlineStr">
        <is>
          <t>3</t>
        </is>
      </c>
      <c r="AM173" t="inlineStr">
        <is>
          <t/>
        </is>
      </c>
      <c r="AN173" t="inlineStr">
        <is>
          <t>hitelintézet</t>
        </is>
      </c>
      <c r="AO173" t="inlineStr">
        <is>
          <t>4</t>
        </is>
      </c>
      <c r="AP173" t="inlineStr">
        <is>
          <t/>
        </is>
      </c>
      <c r="AQ173" t="inlineStr">
        <is>
          <t>istituto di credito|ente creditizio|istituzione di credito</t>
        </is>
      </c>
      <c r="AR173" t="inlineStr">
        <is>
          <t>3|3|3</t>
        </is>
      </c>
      <c r="AS173" t="inlineStr">
        <is>
          <t>||</t>
        </is>
      </c>
      <c r="AT173" t="inlineStr">
        <is>
          <t>kredito įstaiga</t>
        </is>
      </c>
      <c r="AU173" t="inlineStr">
        <is>
          <t>3</t>
        </is>
      </c>
      <c r="AV173" t="inlineStr">
        <is>
          <t/>
        </is>
      </c>
      <c r="AW173" t="inlineStr">
        <is>
          <t>kredītiestāde</t>
        </is>
      </c>
      <c r="AX173" t="inlineStr">
        <is>
          <t>3</t>
        </is>
      </c>
      <c r="AY173" t="inlineStr">
        <is>
          <t/>
        </is>
      </c>
      <c r="AZ173" t="inlineStr">
        <is>
          <t>istituzzjoni ta' kreditu</t>
        </is>
      </c>
      <c r="BA173" t="inlineStr">
        <is>
          <t>3</t>
        </is>
      </c>
      <c r="BB173" t="inlineStr">
        <is>
          <t/>
        </is>
      </c>
      <c r="BC173" t="inlineStr">
        <is>
          <t>kredietinstelling</t>
        </is>
      </c>
      <c r="BD173" t="inlineStr">
        <is>
          <t>3</t>
        </is>
      </c>
      <c r="BE173" t="inlineStr">
        <is>
          <t/>
        </is>
      </c>
      <c r="BF173" t="inlineStr">
        <is>
          <t>instytucja kredytowa</t>
        </is>
      </c>
      <c r="BG173" t="inlineStr">
        <is>
          <t>3</t>
        </is>
      </c>
      <c r="BH173" t="inlineStr">
        <is>
          <t/>
        </is>
      </c>
      <c r="BI173" t="inlineStr">
        <is>
          <t>instituição de crédito</t>
        </is>
      </c>
      <c r="BJ173" t="inlineStr">
        <is>
          <t>3</t>
        </is>
      </c>
      <c r="BK173" t="inlineStr">
        <is>
          <t/>
        </is>
      </c>
      <c r="BL173" t="inlineStr">
        <is>
          <t>instituție de credit</t>
        </is>
      </c>
      <c r="BM173" t="inlineStr">
        <is>
          <t>3</t>
        </is>
      </c>
      <c r="BN173" t="inlineStr">
        <is>
          <t/>
        </is>
      </c>
      <c r="BO173" t="inlineStr">
        <is>
          <t>úverová inštitúcia</t>
        </is>
      </c>
      <c r="BP173" t="inlineStr">
        <is>
          <t>3</t>
        </is>
      </c>
      <c r="BQ173" t="inlineStr">
        <is>
          <t/>
        </is>
      </c>
      <c r="BR173" t="inlineStr">
        <is>
          <t>kreditna institucija</t>
        </is>
      </c>
      <c r="BS173" t="inlineStr">
        <is>
          <t>3</t>
        </is>
      </c>
      <c r="BT173" t="inlineStr">
        <is>
          <t/>
        </is>
      </c>
      <c r="BU173" t="inlineStr">
        <is>
          <t>kreditinstitut</t>
        </is>
      </c>
      <c r="BV173" t="inlineStr">
        <is>
          <t>3</t>
        </is>
      </c>
      <c r="BW173" t="inlineStr">
        <is>
          <t/>
        </is>
      </c>
      <c r="BX173" t="inlineStr">
        <is>
          <t>Предприятие с предмет на дейност приемане от населението на депозити или на други възстановими средства и отпускане на кредити за негова сметка</t>
        </is>
      </c>
      <c r="BY173" t="inlineStr">
        <is>
          <t>Podnik, jehož činnost spočívá v přijímání vkladů nebo jiných splatných peněžních prostředků od veřejnosti a poskytování úvěrů na vlastní účet.</t>
        </is>
      </c>
      <c r="BZ173" t="inlineStr">
        <is>
          <t>et foretagende, hvis virksomhed består i fra offentligheden at modtage indlån eller andre midler, der skal tilbagebetales, samt i at yde lån for egen regning</t>
        </is>
      </c>
      <c r="CA173" t="inlineStr">
        <is>
          <t>Unternehmen, das Einlagen oder andere rückzahlbare Gelder des Publikums entgegennimmt und Kredite für eigene Rechnung gewährt</t>
        </is>
      </c>
      <c r="CB173" t="inlineStr">
        <is>
          <t>επιχείρηση της οποίας η δραστηριότητα συνίσταται στην αποδοχή από το κοινό καταθέσεων ή άλλων επιστρεπτέων κεφαλαίων και στη χορήγηση πιστώσεων για ίδιο λογαριασμό</t>
        </is>
      </c>
      <c r="CC173" t="inlineStr">
        <is>
          <t>undertaking whose business is to receive deposits or other repayable funds from the public and to grant credits for its own account</t>
        </is>
      </c>
      <c r="CD173" t="inlineStr">
        <is>
          <t>Empresa cuya actividad consiste en recibir del público depósitos u otros fondos reembolsables y en conceder créditos por cuenta propia.</t>
        </is>
      </c>
      <c r="CE173" t="inlineStr">
        <is>
          <t>ettevõtja, kelle majandustegevuseks on hoiuste
või muude tagasimakstavate vahendite võtmine avalikkuselt ning
oma arvel ja nimel laenu andmine</t>
        </is>
      </c>
      <c r="CF173" t="inlineStr">
        <is>
          <t>yritys, "joka liiketoimintanaan vastaanottaa yleisöltä talletuksia tai muita takaisinmaksettavia varoja ja myöntää luottoja omaan lukuunsa"</t>
        </is>
      </c>
      <c r="CG173" t="inlineStr">
        <is>
          <t>entreprise dont l’activité consiste à recevoir du public des dépôts ou d’autres fonds remboursables et à octroyer des crédits pour son propre compte: les banques, les caisses populaires et les sociétés de fiducie sont des établissements de crédit</t>
        </is>
      </c>
      <c r="CH173" t="inlineStr">
        <is>
          <t/>
        </is>
      </c>
      <c r="CI173" t="inlineStr">
        <is>
          <t/>
        </is>
      </c>
      <c r="CJ173" t="inlineStr">
        <is>
          <t>pénzügyi szolgáltatást végző intézmény, amely legalább betétet gyűjt, vagy más visszafizetendő pénzeszközt fogad el a nyilvánosságtól (ide nem értve a nyilvános kötvénykibocsátást), valamint hitelt és pénzkölcsönt nyújt</t>
        </is>
      </c>
      <c r="CK173" t="inlineStr">
        <is>
          <t>impresa la cui attività consiste nel raccogliere depositi o altri fondi rimborsabili dal pubblico e nel concedere crediti per proprio conto</t>
        </is>
      </c>
      <c r="CL173" t="inlineStr">
        <is>
          <t>įmonė, kuri verčiasi indėlių ar kitų grąžintinų lėšų priėmimu iš visuomenės ir paskolų teikimu savo sąskaita</t>
        </is>
      </c>
      <c r="CM173" t="inlineStr">
        <is>
          <t>uzņēmums, kas pieņem noguldījumus un citus atmaksājamus līdzekļus no klientiem un savā vārdā piešķir aizdevumus</t>
        </is>
      </c>
      <c r="CN173" t="inlineStr">
        <is>
          <t>impriża li n-negozju tagħha huwa li tirċievi depożiti jew fondi ripagabbli oħra mill-pubbliku u li tikkonċedi krediti għaliha nnifisha</t>
        </is>
      </c>
      <c r="CO173" t="inlineStr">
        <is>
          <t>onderneming waarvan de werkzaamheden bestaan in het van het publiek in ontvangst nemen van deposito's of van andere terugbetaalbare gelden en het verlenen van kredieten voor eigen rekening</t>
        </is>
      </c>
      <c r="CP173" t="inlineStr">
        <is>
          <t>przedsiębiorstwo, którego działalność polega na przyjmowaniu depozytów pieniężnych lub innych funduszy podlegających zwrotowi od klientów oraz na udzielaniu kredytów na swój własny rachunek</t>
        </is>
      </c>
      <c r="CQ173" t="inlineStr">
        <is>
          <t>Empresa cuja atividade consiste em aceitar do público depósitos ou outros fundos reembolsáveis e em conceder crédito por conta própria.</t>
        </is>
      </c>
      <c r="CR173" t="inlineStr">
        <is>
          <t>o întreprindere a cărei activitate constă în primirea de depozite sau de alte fonduri rambursabile din partea cetățenilor și acordarea unor credite în cont propriu</t>
        </is>
      </c>
      <c r="CS173" t="inlineStr">
        <is>
          <t>podnik, ktorého podnikateľskou činnosťou je prijímanie vkladov alebo iných splatných zdrojov od verejnosti a poskytovanie úverov na vlastný účet</t>
        </is>
      </c>
      <c r="CT173" t="inlineStr">
        <is>
          <t>podjetje, katerega dejavnost je sprejemanje depozitov ali drugih vračljivih sredstev od javnosti in dajanje posojil za svoj račun</t>
        </is>
      </c>
      <c r="CU173" t="inlineStr">
        <is>
          <t>"kreditinstitut, gemensam benämning på företag som lånar ut pengar, t.ex. banker och kreditmarknadsföretag"</t>
        </is>
      </c>
    </row>
    <row r="174">
      <c r="A174" s="1" t="str">
        <f>HYPERLINK("https://iate.europa.eu/entry/result/3576103/all", "3576103")</f>
        <v>3576103</v>
      </c>
      <c r="B174" t="inlineStr">
        <is>
          <t>FINANCE</t>
        </is>
      </c>
      <c r="C174" t="inlineStr">
        <is>
          <t>FINANCE|financing and investment|financing</t>
        </is>
      </c>
      <c r="D174" t="inlineStr">
        <is>
          <t>европейски доставчик на услуги за колективно финансиране|доставчик на услуги за колективно финансиране</t>
        </is>
      </c>
      <c r="E174" t="inlineStr">
        <is>
          <t>3|3</t>
        </is>
      </c>
      <c r="F174" t="inlineStr">
        <is>
          <t>|</t>
        </is>
      </c>
      <c r="G174" t="inlineStr">
        <is>
          <t>(evropský) poskytovatel služeb skupinového financování</t>
        </is>
      </c>
      <c r="H174" t="inlineStr">
        <is>
          <t>3</t>
        </is>
      </c>
      <c r="I174" t="inlineStr">
        <is>
          <t/>
        </is>
      </c>
      <c r="J174" t="inlineStr">
        <is>
          <t>europæisk crowdfundingtjenesteudbyder|crowdfundingtjenesteudbyder</t>
        </is>
      </c>
      <c r="K174" t="inlineStr">
        <is>
          <t>3|3</t>
        </is>
      </c>
      <c r="L174" t="inlineStr">
        <is>
          <t>|</t>
        </is>
      </c>
      <c r="M174" t="inlineStr">
        <is>
          <t>Europäischer Schwarmfinanzierungsdienstleister|Schwarmfinanzierungsdienstleister|Crowdfunding-Dienstleister</t>
        </is>
      </c>
      <c r="N174" t="inlineStr">
        <is>
          <t>3|3|2</t>
        </is>
      </c>
      <c r="O174" t="inlineStr">
        <is>
          <t>||</t>
        </is>
      </c>
      <c r="P174" t="inlineStr">
        <is>
          <t>πάροχος υπηρεσιών συμμετοχικής χρηματοδότησης</t>
        </is>
      </c>
      <c r="Q174" t="inlineStr">
        <is>
          <t>3</t>
        </is>
      </c>
      <c r="R174" t="inlineStr">
        <is>
          <t/>
        </is>
      </c>
      <c r="S174" t="inlineStr">
        <is>
          <t>crowdfunding provider|European crowdfunding service provider|European crowdfunding service providers for business|crowdfunding service provider|ECSP</t>
        </is>
      </c>
      <c r="T174" t="inlineStr">
        <is>
          <t>1|3|1|3|3</t>
        </is>
      </c>
      <c r="U174" t="inlineStr">
        <is>
          <t>||||</t>
        </is>
      </c>
      <c r="V174" t="inlineStr">
        <is>
          <t>proveedor de servicios de financiación participativa|proveedor europeo de servicios de financiación participativa</t>
        </is>
      </c>
      <c r="W174" t="inlineStr">
        <is>
          <t>3|3</t>
        </is>
      </c>
      <c r="X174" t="inlineStr">
        <is>
          <t>|</t>
        </is>
      </c>
      <c r="Y174" t="inlineStr">
        <is>
          <t>ühisrahastusteenuse osutaja|Euroopa ühisrahastusteenuse osutaja</t>
        </is>
      </c>
      <c r="Z174" t="inlineStr">
        <is>
          <t>3|3</t>
        </is>
      </c>
      <c r="AA174" t="inlineStr">
        <is>
          <t>|</t>
        </is>
      </c>
      <c r="AB174" t="inlineStr">
        <is>
          <t>joukkorahoituspalvelun eurooppalainen tarjoaja|joukkorahoituspalvelun tarjoaja</t>
        </is>
      </c>
      <c r="AC174" t="inlineStr">
        <is>
          <t>3|3</t>
        </is>
      </c>
      <c r="AD174" t="inlineStr">
        <is>
          <t>|</t>
        </is>
      </c>
      <c r="AE174" t="inlineStr">
        <is>
          <t>prestataire de services de financement participatif|prestataire européen de services de financement participatif</t>
        </is>
      </c>
      <c r="AF174" t="inlineStr">
        <is>
          <t>3|3</t>
        </is>
      </c>
      <c r="AG174" t="inlineStr">
        <is>
          <t>|</t>
        </is>
      </c>
      <c r="AH174" t="inlineStr">
        <is>
          <t>soláthraí Eorpach seirbhísí sluachistiúcháin</t>
        </is>
      </c>
      <c r="AI174" t="inlineStr">
        <is>
          <t>3</t>
        </is>
      </c>
      <c r="AJ174" t="inlineStr">
        <is>
          <t/>
        </is>
      </c>
      <c r="AK174" t="inlineStr">
        <is>
          <t>europski pružatelj usluga skupnog financiranja</t>
        </is>
      </c>
      <c r="AL174" t="inlineStr">
        <is>
          <t>3</t>
        </is>
      </c>
      <c r="AM174" t="inlineStr">
        <is>
          <t/>
        </is>
      </c>
      <c r="AN174" t="inlineStr">
        <is>
          <t>közösségi finanszírozási szolgáltató|európai közösségi finanszírozási szolgáltató</t>
        </is>
      </c>
      <c r="AO174" t="inlineStr">
        <is>
          <t>3|3</t>
        </is>
      </c>
      <c r="AP174" t="inlineStr">
        <is>
          <t>|</t>
        </is>
      </c>
      <c r="AQ174" t="inlineStr">
        <is>
          <t>fornitore di servizi di crowdfunding|fornitore europeo di servizi di crowdfunding</t>
        </is>
      </c>
      <c r="AR174" t="inlineStr">
        <is>
          <t>3|3</t>
        </is>
      </c>
      <c r="AS174" t="inlineStr">
        <is>
          <t>|</t>
        </is>
      </c>
      <c r="AT174" t="inlineStr">
        <is>
          <t>Europos sutelktinio finansavimo paslaugų teikėjas</t>
        </is>
      </c>
      <c r="AU174" t="inlineStr">
        <is>
          <t>3</t>
        </is>
      </c>
      <c r="AV174" t="inlineStr">
        <is>
          <t/>
        </is>
      </c>
      <c r="AW174" t="inlineStr">
        <is>
          <t>EKFPS|kolektīvās finansēšanas pakalpojumu sniedzējs|Eiropas kolektīvās finansēšanas pakalpojumu sniedzējs</t>
        </is>
      </c>
      <c r="AX174" t="inlineStr">
        <is>
          <t>2|3|3</t>
        </is>
      </c>
      <c r="AY174" t="inlineStr">
        <is>
          <t>||</t>
        </is>
      </c>
      <c r="AZ174" t="inlineStr">
        <is>
          <t>Fornitur ta’ Servizzi ta’ Finanzjament Kollettiv Ewropew|ECSP|fornitur ta’ servizz ta’ finanzjament kollettiv</t>
        </is>
      </c>
      <c r="BA174" t="inlineStr">
        <is>
          <t>3|3|3</t>
        </is>
      </c>
      <c r="BB174" t="inlineStr">
        <is>
          <t>||</t>
        </is>
      </c>
      <c r="BC174" t="inlineStr">
        <is>
          <t>aanbieder van crowdfundingdiensten|Europese aanbieder van crowdfundingdiensten|ECSP</t>
        </is>
      </c>
      <c r="BD174" t="inlineStr">
        <is>
          <t>3|3|3</t>
        </is>
      </c>
      <c r="BE174" t="inlineStr">
        <is>
          <t>||</t>
        </is>
      </c>
      <c r="BF174" t="inlineStr">
        <is>
          <t>dostawca usług finansowania społecznościowego|dostawca usług crowdfundingowych|europejski dostawca usług finansowania społecznościowego</t>
        </is>
      </c>
      <c r="BG174" t="inlineStr">
        <is>
          <t>3|2|3</t>
        </is>
      </c>
      <c r="BH174" t="inlineStr">
        <is>
          <t>||</t>
        </is>
      </c>
      <c r="BI174" t="inlineStr">
        <is>
          <t>prestador europeu de serviços de financiamento colaborativo|prestador de serviços de financiamento colaborativo</t>
        </is>
      </c>
      <c r="BJ174" t="inlineStr">
        <is>
          <t>3|3</t>
        </is>
      </c>
      <c r="BK174" t="inlineStr">
        <is>
          <t>|</t>
        </is>
      </c>
      <c r="BL174" t="inlineStr">
        <is>
          <t>furnizor de servicii de finanțare participativă|furnizor european de servicii de finanțare participativă|ECSP</t>
        </is>
      </c>
      <c r="BM174" t="inlineStr">
        <is>
          <t>3|3|2</t>
        </is>
      </c>
      <c r="BN174" t="inlineStr">
        <is>
          <t>||</t>
        </is>
      </c>
      <c r="BO174" t="inlineStr">
        <is>
          <t>poskytovateľ služieb hromadného financovania|ECSP|európsky poskytovateľ služieb hromadného financovania</t>
        </is>
      </c>
      <c r="BP174" t="inlineStr">
        <is>
          <t>3|3|3</t>
        </is>
      </c>
      <c r="BQ174" t="inlineStr">
        <is>
          <t>||</t>
        </is>
      </c>
      <c r="BR174" t="inlineStr">
        <is>
          <t>ponudnik storitev množičnega financiranja|evropski ponudnik storitev množičnega financiranja|ponudnik množičnega financiranja</t>
        </is>
      </c>
      <c r="BS174" t="inlineStr">
        <is>
          <t>3|3|2</t>
        </is>
      </c>
      <c r="BT174" t="inlineStr">
        <is>
          <t>||</t>
        </is>
      </c>
      <c r="BU174" t="inlineStr">
        <is>
          <t>leverantör av gräsrotsfinansieringstjänster|europeisk leverantör av gräsrotsfinansieringstjänster</t>
        </is>
      </c>
      <c r="BV174" t="inlineStr">
        <is>
          <t>3|3</t>
        </is>
      </c>
      <c r="BW174" t="inlineStr">
        <is>
          <t>|</t>
        </is>
      </c>
      <c r="BX174" t="inlineStr">
        <is>
          <t>юридическо лице, което предоставя &lt;a href="https://iate.europa.eu/entry/slideshow/1622727276255/3576105/bg" target="_blank"&gt;услуги за колективно финансиране &lt;/a&gt;, като за тази цел е лицензирано от компетентния орган на държавата членка на установяване</t>
        </is>
      </c>
      <c r="BY174" t="inlineStr">
        <is>
          <t>právnická osoba poskytující &lt;i&gt;služby skupinového financování&lt;/i&gt; [ &lt;a href="/entry/result/3576105/all" id="ENTRY_TO_ENTRY_CONVERTER" target="_blank"&gt;IATE:3576105&lt;/a&gt; ], které k tomuto účelu udělil povolení &lt;i&gt;Evropský orgán pro cenné papíry a trhy&lt;/i&gt; [ &lt;a href="/entry/result/3504777/all" id="ENTRY_TO_ENTRY_CONVERTER" target="_blank"&gt;IATE:3504777&lt;/a&gt; ]</t>
        </is>
      </c>
      <c r="BZ174" t="inlineStr">
        <is>
          <t>en juridisk person, der udbyder&lt;div&gt;crowdfundingtjenester, og som har fået tilladelse til dette formål af de kompetente myndigheder i den medlemsstat, hvor vedkommende er etableret&lt;/div&gt;</t>
        </is>
      </c>
      <c r="CA174" t="inlineStr">
        <is>
          <t>juristische Person, die Schwarmfinanzierungsdienstleistungen erbringt und dazu von der Europäischen Wertpapier- und Marktaufsichtsbehörde (ESMA) zugelassen wurde</t>
        </is>
      </c>
      <c r="CB174" t="inlineStr">
        <is>
          <t>νομικό πρόσωπο που παρέχει &lt;a href="https://iate.europa.eu/entry/result/3576105/el" target="_blank"&gt;υπηρεσίες συμμετοχικής χρηματοδότησης&lt;/a&gt;</t>
        </is>
      </c>
      <c r="CC174" t="inlineStr">
        <is>
          <t>legal person who provides &lt;a href="https://iate.europa.eu/entry/result/3576105" target="_blank"&gt;crowdfunding services&lt;/a&gt; and has been authorised for that purpose by the competent authority of the Member State where it is established</t>
        </is>
      </c>
      <c r="CD174" t="inlineStr">
        <is>
          <t>Persona jurídica que presta &lt;a href="https://iate.europa.eu/entry/result/3576105/es" target="_blank"&gt;servicios de financiación participativa&lt;/a&gt; y ha sido autorizada a tal efecto por la Autoridad Europea de Valores y Mercados (AEVM).</t>
        </is>
      </c>
      <c r="CE174" t="inlineStr">
        <is>
          <t>juriidiline isik,
kes osutab
&lt;i&gt;ühisrahastusteenuseid&lt;/i&gt; &lt;a href="/entry/result/3576105/all" id="ENTRY_TO_ENTRY_CONVERTER" target="_blank"&gt;IATE:3576105&lt;/a&gt; ja kellele asukohaliikmesriigi pädev asutus andnud selliseks tegevuseks loa</t>
        </is>
      </c>
      <c r="CF174" t="inlineStr">
        <is>
          <t>oikeushenkilö, joka tarjoaa &lt;a href="https://iate.europa.eu/entry/result/3576105/fi" target="_blank"&gt;joukkorahoituspalveluja&lt;/a&gt; ja jolle Euroopan arvopaperimarkkinaviranomainen (EAMV) on myöntänyt toimiluvan tätä varten</t>
        </is>
      </c>
      <c r="CG174" t="inlineStr">
        <is>
          <t>toute personne morale qui fournit des &lt;a href="https://iate.europa.eu/entry/result/3576105/fr" target="_blank"&gt;services de financement participatif&lt;/a&gt; et a été agréée à cette fin par l'&lt;a href="https://iate.europa.eu/entry/result/3504777/fr" target="_blank"&gt;Autorité européenne des marchés financiers (AEMF)&lt;/a&gt;</t>
        </is>
      </c>
      <c r="CH174" t="inlineStr">
        <is>
          <t/>
        </is>
      </c>
      <c r="CI174" t="inlineStr">
        <is>
          <t>pravna osoba koja pruža &lt;a href="https://iate.europa.eu/entry/result/3576105" target="_blank"&gt;usluge skupnog financiranja&lt;/a&gt; i koju je za tu zadaću ovlastilo nadležno tijelo države članice u kojoj pravna osoba ima poslovni nastan</t>
        </is>
      </c>
      <c r="CJ174" t="inlineStr">
        <is>
          <t>&lt;a href="https://iate.europa.eu/entry/result/3576105/all" target="_blank"&gt;közösségi finanszírozási szolgáltatás&lt;/a&gt;t nyújtó jogi személy, aki ennek végzésére engedélyt kapott az &lt;a href="https://iate.europa.eu/entry/result/3504777/all" target="_blank"&gt;Európai Értékpapírpiaci Hatóságtól (ESMA)&lt;/a&gt;</t>
        </is>
      </c>
      <c r="CK174" t="inlineStr">
        <is>
          <t>una persona giuridica che fornisce &lt;a href="https://iate.europa.eu/entry/result/3576105/it" target="_blank"&gt;servizi di crowdfunding &lt;/a&gt; ed è stata autorizzata a farlo dall’&lt;a href="https://iate.europa.eu/entry/result/3504777/it" target="_blank"&gt;Autorità europea degli strumenti finanziari e dei mercati &lt;/a&gt;(ESMA)</t>
        </is>
      </c>
      <c r="CL174" t="inlineStr">
        <is>
          <t>juridinis asmuo, kuris teikia &lt;i&gt;sutelktinio finansavimo paslaugas&lt;/i&gt; (&lt;a href="/entry/result/3576105/all" id="ENTRY_TO_ENTRY_CONVERTER" target="_blank"&gt;IATE:3576105&lt;/a&gt;) ir tam tikslui yra gavęs valstybės narės, kurioje yra įsisteigęs, kompetentingos institucijos leidimą</t>
        </is>
      </c>
      <c r="CM174" t="inlineStr">
        <is>
          <t>juridiska persona, kas sniedz &lt;a href="https://iate.europa.eu/entry/slideshow/1621256901385/3576105/lv" target="_blank"&gt;kolektīvās finansēšanas pakalpojumus&lt;/a&gt; un kurai šim mērķim atļauju ir piešķīrusi tās dalībvalsts kompetentā iestāde, kurā tā veic uzņēmējdarbību</t>
        </is>
      </c>
      <c r="CN174" t="inlineStr">
        <is>
          <t>persuna ġuridika li tipprovdi &lt;em&gt;servizzi ta’ finanzjament kollettiv&lt;/em&gt; [ &lt;a href="/entry/result/3576105/all" id="ENTRY_TO_ENTRY_CONVERTER" target="_blank"&gt;IATE:3576105&lt;/a&gt; ] u li ġiet awtorizzata għal dak l-għan mill-&lt;em&gt;Awtorità Ewropea tat-Titoli u s-Swieq (ESMA)&lt;/em&gt; [ &lt;a href="/entry/result/3504777/all" id="ENTRY_TO_ENTRY_CONVERTER" target="_blank"&gt;IATE:3504777&lt;/a&gt; ]</t>
        </is>
      </c>
      <c r="CO174" t="inlineStr">
        <is>
          <t>rechtspersoon die &lt;i&gt;&lt;a href="http://iate.europa.eu/entry/result/3576105/nl" target="_blank"&gt;crowdfundingdiensten&lt;/a&gt; &lt;/i&gt;aanbiedt en daartoe door de &lt;i&gt;Europese Autoriteit voor effecten en markten&lt;/i&gt; (&lt;i&gt;&lt;a href="http://iate.europa.eu/entry/result/3504777/nl" target="_blank"&gt;ESMA)&lt;/a&gt;&lt;/i&gt; [...] een vergunning heeft verkregen</t>
        </is>
      </c>
      <c r="CP174" t="inlineStr">
        <is>
          <t>osoba prawna, która świadczy usługi w zakresie finansowania społecznościowego i uzyskała w tym celu zezwolenie od Europejskiego Urzędu Nadzoru Giełd i Papierów Wartościowych (ESMA)</t>
        </is>
      </c>
      <c r="CQ174" t="inlineStr">
        <is>
          <t>Pessoa coletiva que presta &lt;a href="https://iate.europa.eu/entry/result/3576105/en-pt" target="_blank"&gt;serviços de financiamento colaborativo&lt;/a&gt;.</t>
        </is>
      </c>
      <c r="CR174" t="inlineStr">
        <is>
          <t>orice persoană juridică ce prestează servicii de finanțare participativă</t>
        </is>
      </c>
      <c r="CS174" t="inlineStr">
        <is>
          <t>právnická osoba,
ktorá poskytuje &lt;a href="https://iate.europa.eu/entry/result/3576105/sk" target="_blank"&gt;služby hromadného financovania&lt;/a&gt;</t>
        </is>
      </c>
      <c r="CT174" t="inlineStr">
        <is>
          <t>&lt;div&gt;&lt;div&gt;&lt;div&gt;&lt;div&gt;pravna oseba, ki opravlja &lt;a href="https://iate.europa.eu/entry/slideshow/1624449266945/3576105/sl" target="_blank"&gt;storitve množičnega financiranja&lt;/a&gt; in ji je pristojni organ države članice, v kateri ima sedež, izdal dovoljenje za to dejavnost&lt;br&gt;&lt;/div&gt;&lt;/div&gt;&lt;/div&gt;&lt;/div&gt;</t>
        </is>
      </c>
      <c r="CU174" t="inlineStr">
        <is>
          <t>en juridisk person som tillhandahåller &lt;a href="https://iate.europa.eu/entry/slideshow/1622106884112/3576105/sv" target="_blank"&gt;gräsrotsfinansieringstjänster&lt;/a&gt; och som har auktoriserats för detta ändamål av den behöriga myndigheten i den medlemsstat där den är etablerad</t>
        </is>
      </c>
    </row>
    <row r="175">
      <c r="A175" s="1" t="str">
        <f>HYPERLINK("https://iate.europa.eu/entry/result/910292/all", "910292")</f>
        <v>910292</v>
      </c>
      <c r="B175" t="inlineStr">
        <is>
          <t>FINANCE</t>
        </is>
      </c>
      <c r="C175" t="inlineStr">
        <is>
          <t>FINANCE|monetary economics;FINANCE|financial institutions and credit|financial institution</t>
        </is>
      </c>
      <c r="D175" t="inlineStr">
        <is>
          <t>институция за електронни пари</t>
        </is>
      </c>
      <c r="E175" t="inlineStr">
        <is>
          <t>3</t>
        </is>
      </c>
      <c r="F175" t="inlineStr">
        <is>
          <t/>
        </is>
      </c>
      <c r="G175" t="inlineStr">
        <is>
          <t>instituce elektronických peněz</t>
        </is>
      </c>
      <c r="H175" t="inlineStr">
        <is>
          <t>3</t>
        </is>
      </c>
      <c r="I175" t="inlineStr">
        <is>
          <t/>
        </is>
      </c>
      <c r="J175" t="inlineStr">
        <is>
          <t>e-pengeinstitut</t>
        </is>
      </c>
      <c r="K175" t="inlineStr">
        <is>
          <t>4</t>
        </is>
      </c>
      <c r="L175" t="inlineStr">
        <is>
          <t/>
        </is>
      </c>
      <c r="M175" t="inlineStr">
        <is>
          <t>E-Geld-Institut</t>
        </is>
      </c>
      <c r="N175" t="inlineStr">
        <is>
          <t>3</t>
        </is>
      </c>
      <c r="O175" t="inlineStr">
        <is>
          <t/>
        </is>
      </c>
      <c r="P175" t="inlineStr">
        <is>
          <t>ίδρυμα ηλεκτρονικού χρήματος</t>
        </is>
      </c>
      <c r="Q175" t="inlineStr">
        <is>
          <t>3</t>
        </is>
      </c>
      <c r="R175" t="inlineStr">
        <is>
          <t/>
        </is>
      </c>
      <c r="S175" t="inlineStr">
        <is>
          <t>e-money institution|electronic money institution|ELMI</t>
        </is>
      </c>
      <c r="T175" t="inlineStr">
        <is>
          <t>3|3|1</t>
        </is>
      </c>
      <c r="U175" t="inlineStr">
        <is>
          <t>||</t>
        </is>
      </c>
      <c r="V175" t="inlineStr">
        <is>
          <t>entidad de dinero electrónico|EDE</t>
        </is>
      </c>
      <c r="W175" t="inlineStr">
        <is>
          <t>3|3</t>
        </is>
      </c>
      <c r="X175" t="inlineStr">
        <is>
          <t>|</t>
        </is>
      </c>
      <c r="Y175" t="inlineStr">
        <is>
          <t>elektronrahaasutus|e-raha asutus</t>
        </is>
      </c>
      <c r="Z175" t="inlineStr">
        <is>
          <t>3|3</t>
        </is>
      </c>
      <c r="AA175" t="inlineStr">
        <is>
          <t>|preferred</t>
        </is>
      </c>
      <c r="AB175" t="inlineStr">
        <is>
          <t>sähköisen rahan laitos|sähköisen rahan liikkeeseenlaskijalaitos</t>
        </is>
      </c>
      <c r="AC175" t="inlineStr">
        <is>
          <t>1|3</t>
        </is>
      </c>
      <c r="AD175" t="inlineStr">
        <is>
          <t>|</t>
        </is>
      </c>
      <c r="AE175" t="inlineStr">
        <is>
          <t>institution de monnaie électronique|IME|établissement de monnaie électronique</t>
        </is>
      </c>
      <c r="AF175" t="inlineStr">
        <is>
          <t>2|1|3</t>
        </is>
      </c>
      <c r="AG175" t="inlineStr">
        <is>
          <t>||</t>
        </is>
      </c>
      <c r="AH175" t="inlineStr">
        <is>
          <t>institúid ríomh-airgid</t>
        </is>
      </c>
      <c r="AI175" t="inlineStr">
        <is>
          <t>3</t>
        </is>
      </c>
      <c r="AJ175" t="inlineStr">
        <is>
          <t/>
        </is>
      </c>
      <c r="AK175" t="inlineStr">
        <is>
          <t>institucija za elektronički novac</t>
        </is>
      </c>
      <c r="AL175" t="inlineStr">
        <is>
          <t>3</t>
        </is>
      </c>
      <c r="AM175" t="inlineStr">
        <is>
          <t/>
        </is>
      </c>
      <c r="AN175" t="inlineStr">
        <is>
          <t>elektronikuspénz-intézmény|elektronikuspénz-kibocsátó intézmény</t>
        </is>
      </c>
      <c r="AO175" t="inlineStr">
        <is>
          <t>4|4</t>
        </is>
      </c>
      <c r="AP175" t="inlineStr">
        <is>
          <t>|preferred</t>
        </is>
      </c>
      <c r="AQ175" t="inlineStr">
        <is>
          <t>IMEL|istituto di moneta elettronica</t>
        </is>
      </c>
      <c r="AR175" t="inlineStr">
        <is>
          <t>3|3</t>
        </is>
      </c>
      <c r="AS175" t="inlineStr">
        <is>
          <t>|</t>
        </is>
      </c>
      <c r="AT175" t="inlineStr">
        <is>
          <t>elektroninių pinigų įstaiga</t>
        </is>
      </c>
      <c r="AU175" t="inlineStr">
        <is>
          <t>3</t>
        </is>
      </c>
      <c r="AV175" t="inlineStr">
        <is>
          <t/>
        </is>
      </c>
      <c r="AW175" t="inlineStr">
        <is>
          <t>elektroniskās naudas iestāde|e-naudas iestāde</t>
        </is>
      </c>
      <c r="AX175" t="inlineStr">
        <is>
          <t>3|3</t>
        </is>
      </c>
      <c r="AY175" t="inlineStr">
        <is>
          <t>|</t>
        </is>
      </c>
      <c r="AZ175" t="inlineStr">
        <is>
          <t>istituzzjoni tal-flus elettroniċi</t>
        </is>
      </c>
      <c r="BA175" t="inlineStr">
        <is>
          <t>3</t>
        </is>
      </c>
      <c r="BB175" t="inlineStr">
        <is>
          <t/>
        </is>
      </c>
      <c r="BC175" t="inlineStr">
        <is>
          <t>instelling voor elektronisch geld|elektronischgeldinstelling|EGI</t>
        </is>
      </c>
      <c r="BD175" t="inlineStr">
        <is>
          <t>3|3|3</t>
        </is>
      </c>
      <c r="BE175" t="inlineStr">
        <is>
          <t>||</t>
        </is>
      </c>
      <c r="BF175" t="inlineStr">
        <is>
          <t>instytucja pieniądza elektronicznego</t>
        </is>
      </c>
      <c r="BG175" t="inlineStr">
        <is>
          <t>3</t>
        </is>
      </c>
      <c r="BH175" t="inlineStr">
        <is>
          <t/>
        </is>
      </c>
      <c r="BI175" t="inlineStr">
        <is>
          <t>instituição de moeda eletrónica|IME</t>
        </is>
      </c>
      <c r="BJ175" t="inlineStr">
        <is>
          <t>3|2</t>
        </is>
      </c>
      <c r="BK175" t="inlineStr">
        <is>
          <t>|</t>
        </is>
      </c>
      <c r="BL175" t="inlineStr">
        <is>
          <t>instituție emitentă de monedă electronică</t>
        </is>
      </c>
      <c r="BM175" t="inlineStr">
        <is>
          <t>3</t>
        </is>
      </c>
      <c r="BN175" t="inlineStr">
        <is>
          <t/>
        </is>
      </c>
      <c r="BO175" t="inlineStr">
        <is>
          <t>inštitúcia elektronických peňazí</t>
        </is>
      </c>
      <c r="BP175" t="inlineStr">
        <is>
          <t>3</t>
        </is>
      </c>
      <c r="BQ175" t="inlineStr">
        <is>
          <t/>
        </is>
      </c>
      <c r="BR175" t="inlineStr">
        <is>
          <t>institucija za izdajo elektronskega denarja</t>
        </is>
      </c>
      <c r="BS175" t="inlineStr">
        <is>
          <t>3</t>
        </is>
      </c>
      <c r="BT175" t="inlineStr">
        <is>
          <t/>
        </is>
      </c>
      <c r="BU175" t="inlineStr">
        <is>
          <t>institut för elektroniska pengar</t>
        </is>
      </c>
      <c r="BV175" t="inlineStr">
        <is>
          <t>3</t>
        </is>
      </c>
      <c r="BW175" t="inlineStr">
        <is>
          <t/>
        </is>
      </c>
      <c r="BX175" t="inlineStr">
        <is>
          <t>„юридическо лице, на което е предоставен лиценз съгласно дял II за издаване на електронни пари“</t>
        </is>
      </c>
      <c r="BY175" t="inlineStr">
        <is>
          <t>Právnická osoba, jíž bylo podle hlavy II [směrnice 2009/110/ES] uděleno povolení vydávat elektronické peníze.</t>
        </is>
      </c>
      <c r="BZ175" t="inlineStr">
        <is>
          <t>""
&lt;b&gt;E-pengeinstitut&lt;/b&gt;": en juridisk person, der har opnået tilladelse til at udstede elektroniske penge..."</t>
        </is>
      </c>
      <c r="CA175" t="inlineStr">
        <is>
          <t>eine juristische Person, die eine Zulassung für die Ausgabe von E-Geld &lt;a href="/entry/result/906451/all" id="ENTRY_TO_ENTRY_CONVERTER" target="_blank"&gt;IATE:906451&lt;/a&gt; erhalten hat</t>
        </is>
      </c>
      <c r="CB175" t="inlineStr">
        <is>
          <t>"Άρθρο 2, Ορισμοί: Για τους σκοπούς της παρούσας οδηγίας:1. ως "ιδρύματα ηλεκτρονικού χρήματος" νοούνται τα νομικά πρόσωπα που έχουν άδεια, δυνάμει του τίτλου ΙΙ, να εκδίδουν ηλεκτρονικό χρήμα·"</t>
        </is>
      </c>
      <c r="CC175" t="inlineStr">
        <is>
          <t>non-bank legal person authorised to issue electronic money</t>
        </is>
      </c>
      <c r="CD175" t="inlineStr">
        <is>
          <t>Toda persona jurídica [ &lt;a href="/entry/result/773955/all" id="ENTRY_TO_ENTRY_CONVERTER" target="_blank"&gt;IATE:773955&lt;/a&gt; ] a la cual se haya otorgado autorización para emitir dinero electrónico [ &lt;a href="/entry/result/906451/all" id="ENTRY_TO_ENTRY_CONVERTER" target="_blank"&gt;IATE:906451&lt;/a&gt; ].</t>
        </is>
      </c>
      <c r="CE175" t="inlineStr">
        <is>
          <t>juriidiline isik, kellele on antud tegevusluba e-raha väljastamiseks</t>
        </is>
      </c>
      <c r="CF175" t="inlineStr">
        <is>
          <t>oikeushenkilö, jolle on myönnetty sähköisen rahan liikkeeseen laskemiseen oikeuttava toimilupa</t>
        </is>
      </c>
      <c r="CG175" t="inlineStr">
        <is>
          <t>personne morale qui a obtenu, conformément au titre II de la directive [concernant l'accès à l'activité des établissements de monnaie électronique et son exercice ainsi que la surveillance prudentielle de ces établissements], un agrément l'autorisant à émettre de la monnaie électronique</t>
        </is>
      </c>
      <c r="CH175" t="inlineStr">
        <is>
          <t/>
        </is>
      </c>
      <c r="CI175" t="inlineStr">
        <is>
          <t/>
        </is>
      </c>
      <c r="CJ175" t="inlineStr">
        <is>
          <t>A 2009/110/EK irányelv II. címe alapján elektronikuspénz-kibocsátásra jogosult jogi személy.</t>
        </is>
      </c>
      <c r="CK175" t="inlineStr">
        <is>
          <t>persona giuridica autorizzata ad emettere moneta elettronica</t>
        </is>
      </c>
      <c r="CL175" t="inlineStr">
        <is>
          <t>juridinis asmuo, kuriam išduotas leidimas leisti elektroninius pinigus</t>
        </is>
      </c>
      <c r="CM175" t="inlineStr">
        <is>
          <t>juridiska persona, kurai ir piešķirta atļauja emitēt elektronisko naudu</t>
        </is>
      </c>
      <c r="CN175" t="inlineStr">
        <is>
          <t>persuna ġuridika mhux bankarja awtorizzata li toħroġ flus elettroniċi</t>
        </is>
      </c>
      <c r="CO175" t="inlineStr">
        <is>
          <t>"rechtspersoon die (...) een vergunning heeft gekregen om elektronisch geld uit te geven"</t>
        </is>
      </c>
      <c r="CP175" t="inlineStr">
        <is>
          <t>osoba prawna, której udzielono zezwolenia na emisję pieniądza elektronicznego na podstawie tytułu II odnośnej dyrektywy</t>
        </is>
      </c>
      <c r="CQ175" t="inlineStr">
        <is>
          <t>Tipo de organização autorizada a emitir moeda eletrónica, a alternativa digital ao dinheiro, que permite aos utilizadores armazenar fundos num dispositivo (cartão ou telefone) ou através da Internet e efetuar operações de pagamento.</t>
        </is>
      </c>
      <c r="CR175" t="inlineStr">
        <is>
          <t>o persoană juridică care a fost autorizată (…) să emită monedă electronică</t>
        </is>
      </c>
      <c r="CS175" t="inlineStr">
        <is>
          <t>právnická osoba, ktorej bola udelená licencia na vydávanie elektronických peňazí</t>
        </is>
      </c>
      <c r="CT175" t="inlineStr">
        <is>
          <t>pravna oseba, ki je pridobila dovoljenje za izdajanje elektronskega denarja</t>
        </is>
      </c>
      <c r="CU175" t="inlineStr">
        <is>
          <t/>
        </is>
      </c>
    </row>
    <row r="176">
      <c r="A176" s="1" t="str">
        <f>HYPERLINK("https://iate.europa.eu/entry/result/889825/all", "889825")</f>
        <v>889825</v>
      </c>
      <c r="B176" t="inlineStr">
        <is>
          <t>FINANCE;LAW</t>
        </is>
      </c>
      <c r="C176" t="inlineStr">
        <is>
          <t>FINANCE|taxation;LAW|civil law|ownership</t>
        </is>
      </c>
      <c r="D176" t="inlineStr">
        <is>
          <t>недвижима вещ|недвижим имот|недвижимо имущество</t>
        </is>
      </c>
      <c r="E176" t="inlineStr">
        <is>
          <t>3|3|3</t>
        </is>
      </c>
      <c r="F176" t="inlineStr">
        <is>
          <t>||</t>
        </is>
      </c>
      <c r="G176" t="inlineStr">
        <is>
          <t>nemovitý majetek|nemovitá věc</t>
        </is>
      </c>
      <c r="H176" t="inlineStr">
        <is>
          <t>3|3</t>
        </is>
      </c>
      <c r="I176" t="inlineStr">
        <is>
          <t>|</t>
        </is>
      </c>
      <c r="J176" t="inlineStr">
        <is>
          <t>fast ejendom</t>
        </is>
      </c>
      <c r="K176" t="inlineStr">
        <is>
          <t>4</t>
        </is>
      </c>
      <c r="L176" t="inlineStr">
        <is>
          <t/>
        </is>
      </c>
      <c r="M176" t="inlineStr">
        <is>
          <t>unbewegliches Vermögen|Liegenschaft|unbeweglicher Gegenstand|Grundstück|Immobilie|unbewegliche Sache</t>
        </is>
      </c>
      <c r="N176" t="inlineStr">
        <is>
          <t>3|3|3|3|3|3</t>
        </is>
      </c>
      <c r="O176" t="inlineStr">
        <is>
          <t>|||||</t>
        </is>
      </c>
      <c r="P176" t="inlineStr">
        <is>
          <t>ακίνητη περιουσία|ακίνητο αγαθό</t>
        </is>
      </c>
      <c r="Q176" t="inlineStr">
        <is>
          <t>2|4</t>
        </is>
      </c>
      <c r="R176" t="inlineStr">
        <is>
          <t>|</t>
        </is>
      </c>
      <c r="S176" t="inlineStr">
        <is>
          <t>real estate|immovable property|realty|real estate property|real property</t>
        </is>
      </c>
      <c r="T176" t="inlineStr">
        <is>
          <t>3|3|3|1|3</t>
        </is>
      </c>
      <c r="U176" t="inlineStr">
        <is>
          <t>||||</t>
        </is>
      </c>
      <c r="V176" t="inlineStr">
        <is>
          <t>bien inmueble</t>
        </is>
      </c>
      <c r="W176" t="inlineStr">
        <is>
          <t>4</t>
        </is>
      </c>
      <c r="X176" t="inlineStr">
        <is>
          <t/>
        </is>
      </c>
      <c r="Y176" t="inlineStr">
        <is>
          <t>kinnisasi</t>
        </is>
      </c>
      <c r="Z176" t="inlineStr">
        <is>
          <t>3</t>
        </is>
      </c>
      <c r="AA176" t="inlineStr">
        <is>
          <t/>
        </is>
      </c>
      <c r="AB176" t="inlineStr">
        <is>
          <t>kiinteä omaisuus|kiinteistö</t>
        </is>
      </c>
      <c r="AC176" t="inlineStr">
        <is>
          <t>3|3</t>
        </is>
      </c>
      <c r="AD176" t="inlineStr">
        <is>
          <t>|</t>
        </is>
      </c>
      <c r="AE176" t="inlineStr">
        <is>
          <t>bien immeuble|bien immobilier|immeuble|biens-fonds</t>
        </is>
      </c>
      <c r="AF176" t="inlineStr">
        <is>
          <t>3|3|3|3</t>
        </is>
      </c>
      <c r="AG176" t="inlineStr">
        <is>
          <t>|||</t>
        </is>
      </c>
      <c r="AH176" t="inlineStr">
        <is>
          <t>maoin réadach|réadmhaoin</t>
        </is>
      </c>
      <c r="AI176" t="inlineStr">
        <is>
          <t>3|3</t>
        </is>
      </c>
      <c r="AJ176" t="inlineStr">
        <is>
          <t>|</t>
        </is>
      </c>
      <c r="AK176" t="inlineStr">
        <is>
          <t/>
        </is>
      </c>
      <c r="AL176" t="inlineStr">
        <is>
          <t/>
        </is>
      </c>
      <c r="AM176" t="inlineStr">
        <is>
          <t/>
        </is>
      </c>
      <c r="AN176" t="inlineStr">
        <is>
          <t>ingatlan vagyontárgyak|ingatlan|ingatlan javak</t>
        </is>
      </c>
      <c r="AO176" t="inlineStr">
        <is>
          <t>4|3|4</t>
        </is>
      </c>
      <c r="AP176" t="inlineStr">
        <is>
          <t>||</t>
        </is>
      </c>
      <c r="AQ176" t="inlineStr">
        <is>
          <t>bene immobile|patrimonio immobiliare</t>
        </is>
      </c>
      <c r="AR176" t="inlineStr">
        <is>
          <t>3|3</t>
        </is>
      </c>
      <c r="AS176" t="inlineStr">
        <is>
          <t>|</t>
        </is>
      </c>
      <c r="AT176" t="inlineStr">
        <is>
          <t>nekilnojamasis turtas</t>
        </is>
      </c>
      <c r="AU176" t="inlineStr">
        <is>
          <t>3</t>
        </is>
      </c>
      <c r="AV176" t="inlineStr">
        <is>
          <t/>
        </is>
      </c>
      <c r="AW176" t="inlineStr">
        <is>
          <t>nekustams īpašums</t>
        </is>
      </c>
      <c r="AX176" t="inlineStr">
        <is>
          <t>3</t>
        </is>
      </c>
      <c r="AY176" t="inlineStr">
        <is>
          <t/>
        </is>
      </c>
      <c r="AZ176" t="inlineStr">
        <is>
          <t>proprjetà immobbli</t>
        </is>
      </c>
      <c r="BA176" t="inlineStr">
        <is>
          <t>3</t>
        </is>
      </c>
      <c r="BB176" t="inlineStr">
        <is>
          <t/>
        </is>
      </c>
      <c r="BC176" t="inlineStr">
        <is>
          <t>onroerende zaak|vastgoed|onroerend goed</t>
        </is>
      </c>
      <c r="BD176" t="inlineStr">
        <is>
          <t>3|3|3</t>
        </is>
      </c>
      <c r="BE176" t="inlineStr">
        <is>
          <t>||</t>
        </is>
      </c>
      <c r="BF176" t="inlineStr">
        <is>
          <t>mienie nieruchome|majątek nieruchomy|nieruchomość</t>
        </is>
      </c>
      <c r="BG176" t="inlineStr">
        <is>
          <t>2|2|3</t>
        </is>
      </c>
      <c r="BH176" t="inlineStr">
        <is>
          <t>||</t>
        </is>
      </c>
      <c r="BI176" t="inlineStr">
        <is>
          <t>bem imóvel|bem imobiliário</t>
        </is>
      </c>
      <c r="BJ176" t="inlineStr">
        <is>
          <t>3|3</t>
        </is>
      </c>
      <c r="BK176" t="inlineStr">
        <is>
          <t>|</t>
        </is>
      </c>
      <c r="BL176" t="inlineStr">
        <is>
          <t>bunuri imobile</t>
        </is>
      </c>
      <c r="BM176" t="inlineStr">
        <is>
          <t>3</t>
        </is>
      </c>
      <c r="BN176" t="inlineStr">
        <is>
          <t/>
        </is>
      </c>
      <c r="BO176" t="inlineStr">
        <is>
          <t>nehnuteľnosť|nehnuteľná vec</t>
        </is>
      </c>
      <c r="BP176" t="inlineStr">
        <is>
          <t>3|3</t>
        </is>
      </c>
      <c r="BQ176" t="inlineStr">
        <is>
          <t>|</t>
        </is>
      </c>
      <c r="BR176" t="inlineStr">
        <is>
          <t>nepremično premoženje|nepremičnina</t>
        </is>
      </c>
      <c r="BS176" t="inlineStr">
        <is>
          <t>2|3</t>
        </is>
      </c>
      <c r="BT176" t="inlineStr">
        <is>
          <t>|</t>
        </is>
      </c>
      <c r="BU176" t="inlineStr">
        <is>
          <t>fast egendom</t>
        </is>
      </c>
      <c r="BV176" t="inlineStr">
        <is>
          <t>3</t>
        </is>
      </c>
      <c r="BW176" t="inlineStr">
        <is>
          <t/>
        </is>
      </c>
      <c r="BX176" t="inlineStr">
        <is>
          <t>Недвижими вещи са: земята, растенията, сградите и другите постройки и въобще всичко, което по естествен начин или от действието на човека е прикрепено трайно към земята или към постройката. Всички други вещи, включително и енергията, са движими вещи. (Чл. 110 от ЗС)</t>
        </is>
      </c>
      <c r="BY176" t="inlineStr">
        <is>
          <t>pozemky a podzemní stavby se samostatným účelovým určením, jakož i věcná práva k nim, a práva, která za nemovité věci prohlásí zákon. Stanoví-li zákon, že určitá věc není součástí pozemku, a nelze-li takovou věc přenést z místa na místo bez porušení její podstaty, je i tato věc nemovitá.</t>
        </is>
      </c>
      <c r="BZ176" t="inlineStr">
        <is>
          <t>"Grundstykke med evt. bygninger derpå. Til fast ejendom henregnes også i et vist omfang tilbehør og frugter. Bygninger på lejet grund, faste indretninger på søterritoriet og ejerlejligheder behandles i relation til tinglysning også som fast ejendom."</t>
        </is>
      </c>
      <c r="CA176" t="inlineStr">
        <is>
          <t>abgegrenzter Teil der Erdoberfläche (= Grundstück), welcher steuerrechtlich in Grund u. Boden einerseits und Gebäude andererseits aufgeteilt wird</t>
        </is>
      </c>
      <c r="CB176" t="inlineStr">
        <is>
          <t/>
        </is>
      </c>
      <c r="CC176" t="inlineStr">
        <is>
          <t>property that cannot be moved; an object so firmly attached to the land that it is regarded as part of the land</t>
        </is>
      </c>
      <c r="CD176" t="inlineStr">
        <is>
          <t>Se consideran bienes inmuebles, por contraposición a los bienes muebles, los que tienen una situación fija en el espacio y no son susceptibles de desplazamiento.&lt;br&gt;(...) Atendiendo a su naturaleza, se pueden clasificar los bienes inmuebles como:&lt;br&gt;&lt;b&gt;Inmuebles por naturaleza&lt;/b&gt;: las tierras, fincas, minas, canteras (...); las aguas vivas (...) y las aguas estancadas.&lt;br&gt;&lt;b&gt;Inmuebles por incorporación&lt;/b&gt;: los caminos, edificios y construcciones (...) adheridas al suelo; los árboles, plantas y los frutos pendientes (...); todo lo que esté unido a un inmueble de manera fija (...).&lt;br&gt;&lt;b&gt;Inmuebles por destino&lt;/b&gt;: las estatuas, relieves, pinturas u otros objetos de uso u ornamentación (...); las máquinas (...), instrumentos o utensilios destinados por el propietario de la finca a la industria o explotación que realice en un edificio o heredad (...); los viveros de animales (...) unidos a la finca y formando parte de ella de un modo permanente.</t>
        </is>
      </c>
      <c r="CE176" t="inlineStr">
        <is>
          <t/>
        </is>
      </c>
      <c r="CF176" t="inlineStr">
        <is>
          <t>(1) omistusoikeuden piiriin kuuluvat maa- ja vesialueet ja eräät niihin kohdistuvat oikeudet&lt;br&gt;maanomistuksen yksikkö, esimerkiksi tilat ja tontit niillä olevine rakennuksineen ja kiinteine laitteineen</t>
        </is>
      </c>
      <c r="CG176" t="inlineStr">
        <is>
          <t>bien qui, par nature, ne peut être déplacé: le sol et ce qui s'y incorpore (par exemple un terrain, un bâtiment ou du bois sur pied)</t>
        </is>
      </c>
      <c r="CH176" t="inlineStr">
        <is>
          <t/>
        </is>
      </c>
      <c r="CI176" t="inlineStr">
        <is>
          <t/>
        </is>
      </c>
      <c r="CJ176" t="inlineStr">
        <is>
          <t>A föld és minden olyan jószág, amit a földdel szoros kapcsolatban létesítettek (pl. épületek, utak) – ezért az ingatlanok nem szállíthatók.</t>
        </is>
      </c>
      <c r="CK176" t="inlineStr">
        <is>
          <t>Sono beni immobili il suolo, le sorgenti e i corsi d'acqua, gli alberi, gli edifici e le altre costruzioni, anche se unite al suolo a scopo transitorio, e in genere tutto ciò che naturalmente o artificialmente è incorporato al suolo.</t>
        </is>
      </c>
      <c r="CL176" t="inlineStr">
        <is>
          <t/>
        </is>
      </c>
      <c r="CM176" t="inlineStr">
        <is>
          <t>Fizisku vai juridisku personu tiesiski noformēta zeme, kā arī uz tās esošās ēkas, būves, meži, ūdenskrātuves u.c. bagātības.</t>
        </is>
      </c>
      <c r="CN176" t="inlineStr">
        <is>
          <t>proprjeta' li ma tistax tiċċaqlaq; oġġett li tant ikun parti minn biċċa art li jitqies bħala parti minnha</t>
        </is>
      </c>
      <c r="CO176" t="inlineStr">
        <is>
          <t>"de grond, de nog niet gewonnen delfstoffen, de met de grond verenigde beplantingen, alsmede de gebouwen en werken die duurzaam met de grond zijn verenigd, hetzij rechtstreeks, hetzij door vereniging met andere gebouwen of werken."</t>
        </is>
      </c>
      <c r="CP176" t="inlineStr">
        <is>
          <t>część powierzchni ziemskiej stanowiąca odrębny przedmiot własności (grunt), jak również budynek trwale z gruntem
związany lub część takiego budynku, jeżeli na mocy przepisów szczególnych
stanowi odrębny od gruntu przedmiot własności</t>
        </is>
      </c>
      <c r="CQ176" t="inlineStr">
        <is>
          <t>Bem que não pode ser transportado, como terrenos e edifícios.</t>
        </is>
      </c>
      <c r="CR176" t="inlineStr">
        <is>
          <t/>
        </is>
      </c>
      <c r="CS176" t="inlineStr">
        <is>
          <t>pozemok alebo stavba spojená so zemou pevným základom</t>
        </is>
      </c>
      <c r="CT176" t="inlineStr">
        <is>
          <t>vrsta stvari, za katero veljajo skupna pravna pravila (npr. glede pridobitve lastninske pravice, zastavne pravice, služnosti itd.)</t>
        </is>
      </c>
      <c r="CU176" t="inlineStr">
        <is>
          <t>inom fastighetsrätten egendom som består av jord</t>
        </is>
      </c>
    </row>
    <row r="177">
      <c r="A177" s="1" t="str">
        <f>HYPERLINK("https://iate.europa.eu/entry/result/2221678/all", "2221678")</f>
        <v>2221678</v>
      </c>
      <c r="B177" t="inlineStr">
        <is>
          <t>FINANCE</t>
        </is>
      </c>
      <c r="C177" t="inlineStr">
        <is>
          <t>FINANCE|financial institutions and credit|financial services;FINANCE|financial institutions and credit|financial institution</t>
        </is>
      </c>
      <c r="D177" t="inlineStr">
        <is>
          <t>платежна институция</t>
        </is>
      </c>
      <c r="E177" t="inlineStr">
        <is>
          <t>3</t>
        </is>
      </c>
      <c r="F177" t="inlineStr">
        <is>
          <t/>
        </is>
      </c>
      <c r="G177" t="inlineStr">
        <is>
          <t>platební instituce</t>
        </is>
      </c>
      <c r="H177" t="inlineStr">
        <is>
          <t>3</t>
        </is>
      </c>
      <c r="I177" t="inlineStr">
        <is>
          <t/>
        </is>
      </c>
      <c r="J177" t="inlineStr">
        <is>
          <t>betalingsinstitut</t>
        </is>
      </c>
      <c r="K177" t="inlineStr">
        <is>
          <t>3</t>
        </is>
      </c>
      <c r="L177" t="inlineStr">
        <is>
          <t/>
        </is>
      </c>
      <c r="M177" t="inlineStr">
        <is>
          <t>Zahlungsinstitut</t>
        </is>
      </c>
      <c r="N177" t="inlineStr">
        <is>
          <t>3</t>
        </is>
      </c>
      <c r="O177" t="inlineStr">
        <is>
          <t/>
        </is>
      </c>
      <c r="P177" t="inlineStr">
        <is>
          <t>ίδρυμα πληρωμών</t>
        </is>
      </c>
      <c r="Q177" t="inlineStr">
        <is>
          <t>3</t>
        </is>
      </c>
      <c r="R177" t="inlineStr">
        <is>
          <t/>
        </is>
      </c>
      <c r="S177" t="inlineStr">
        <is>
          <t>payment institution</t>
        </is>
      </c>
      <c r="T177" t="inlineStr">
        <is>
          <t>3</t>
        </is>
      </c>
      <c r="U177" t="inlineStr">
        <is>
          <t/>
        </is>
      </c>
      <c r="V177" t="inlineStr">
        <is>
          <t>entidad de pago</t>
        </is>
      </c>
      <c r="W177" t="inlineStr">
        <is>
          <t>3</t>
        </is>
      </c>
      <c r="X177" t="inlineStr">
        <is>
          <t/>
        </is>
      </c>
      <c r="Y177" t="inlineStr">
        <is>
          <t>makseasutus</t>
        </is>
      </c>
      <c r="Z177" t="inlineStr">
        <is>
          <t>3</t>
        </is>
      </c>
      <c r="AA177" t="inlineStr">
        <is>
          <t/>
        </is>
      </c>
      <c r="AB177" t="inlineStr">
        <is>
          <t>maksulaitos</t>
        </is>
      </c>
      <c r="AC177" t="inlineStr">
        <is>
          <t>3</t>
        </is>
      </c>
      <c r="AD177" t="inlineStr">
        <is>
          <t/>
        </is>
      </c>
      <c r="AE177" t="inlineStr">
        <is>
          <t>établissement de paiement</t>
        </is>
      </c>
      <c r="AF177" t="inlineStr">
        <is>
          <t>3</t>
        </is>
      </c>
      <c r="AG177" t="inlineStr">
        <is>
          <t/>
        </is>
      </c>
      <c r="AH177" t="inlineStr">
        <is>
          <t>institiúid íocaíochta</t>
        </is>
      </c>
      <c r="AI177" t="inlineStr">
        <is>
          <t>3</t>
        </is>
      </c>
      <c r="AJ177" t="inlineStr">
        <is>
          <t/>
        </is>
      </c>
      <c r="AK177" t="inlineStr">
        <is>
          <t>institucija za platni promet</t>
        </is>
      </c>
      <c r="AL177" t="inlineStr">
        <is>
          <t>3</t>
        </is>
      </c>
      <c r="AM177" t="inlineStr">
        <is>
          <t/>
        </is>
      </c>
      <c r="AN177" t="inlineStr">
        <is>
          <t>pénzforgalmi intézmény</t>
        </is>
      </c>
      <c r="AO177" t="inlineStr">
        <is>
          <t>4</t>
        </is>
      </c>
      <c r="AP177" t="inlineStr">
        <is>
          <t/>
        </is>
      </c>
      <c r="AQ177" t="inlineStr">
        <is>
          <t>istituto di pagamento</t>
        </is>
      </c>
      <c r="AR177" t="inlineStr">
        <is>
          <t>3</t>
        </is>
      </c>
      <c r="AS177" t="inlineStr">
        <is>
          <t/>
        </is>
      </c>
      <c r="AT177" t="inlineStr">
        <is>
          <t>mokėjimo įstaiga</t>
        </is>
      </c>
      <c r="AU177" t="inlineStr">
        <is>
          <t>3</t>
        </is>
      </c>
      <c r="AV177" t="inlineStr">
        <is>
          <t/>
        </is>
      </c>
      <c r="AW177" t="inlineStr">
        <is>
          <t>maksājumu iestāde</t>
        </is>
      </c>
      <c r="AX177" t="inlineStr">
        <is>
          <t>3</t>
        </is>
      </c>
      <c r="AY177" t="inlineStr">
        <is>
          <t/>
        </is>
      </c>
      <c r="AZ177" t="inlineStr">
        <is>
          <t>istituzzjoni ta’ pagament</t>
        </is>
      </c>
      <c r="BA177" t="inlineStr">
        <is>
          <t>3</t>
        </is>
      </c>
      <c r="BB177" t="inlineStr">
        <is>
          <t/>
        </is>
      </c>
      <c r="BC177" t="inlineStr">
        <is>
          <t>betalingsinstelling|betaalinstelling</t>
        </is>
      </c>
      <c r="BD177" t="inlineStr">
        <is>
          <t>3|3</t>
        </is>
      </c>
      <c r="BE177" t="inlineStr">
        <is>
          <t>|</t>
        </is>
      </c>
      <c r="BF177" t="inlineStr">
        <is>
          <t>instytucja płatnicza</t>
        </is>
      </c>
      <c r="BG177" t="inlineStr">
        <is>
          <t>4</t>
        </is>
      </c>
      <c r="BH177" t="inlineStr">
        <is>
          <t/>
        </is>
      </c>
      <c r="BI177" t="inlineStr">
        <is>
          <t>instituição de pagamento</t>
        </is>
      </c>
      <c r="BJ177" t="inlineStr">
        <is>
          <t>3</t>
        </is>
      </c>
      <c r="BK177" t="inlineStr">
        <is>
          <t/>
        </is>
      </c>
      <c r="BL177" t="inlineStr">
        <is>
          <t>instituție de plată</t>
        </is>
      </c>
      <c r="BM177" t="inlineStr">
        <is>
          <t>3</t>
        </is>
      </c>
      <c r="BN177" t="inlineStr">
        <is>
          <t/>
        </is>
      </c>
      <c r="BO177" t="inlineStr">
        <is>
          <t>platobná inštitúcia</t>
        </is>
      </c>
      <c r="BP177" t="inlineStr">
        <is>
          <t>3</t>
        </is>
      </c>
      <c r="BQ177" t="inlineStr">
        <is>
          <t/>
        </is>
      </c>
      <c r="BR177" t="inlineStr">
        <is>
          <t>plačilna institucija</t>
        </is>
      </c>
      <c r="BS177" t="inlineStr">
        <is>
          <t>3</t>
        </is>
      </c>
      <c r="BT177" t="inlineStr">
        <is>
          <t/>
        </is>
      </c>
      <c r="BU177" t="inlineStr">
        <is>
          <t>betalningsinstitut</t>
        </is>
      </c>
      <c r="BV177" t="inlineStr">
        <is>
          <t>3</t>
        </is>
      </c>
      <c r="BW177" t="inlineStr">
        <is>
          <t/>
        </is>
      </c>
      <c r="BX177" t="inlineStr">
        <is>
          <t>юридическо лице, на което е издаден лиценз за предоставяне и извършване на платежни услуги в целия ЕС</t>
        </is>
      </c>
      <c r="BY177" t="inlineStr">
        <is>
          <t>právnická osoba, jíž bylo v souladu se směrnicí o platebních službách na vnitřním trhu uděleno povolení poskytovat a provádět platební služby v celé Unii</t>
        </is>
      </c>
      <c r="BZ177" t="inlineStr">
        <is>
          <t>juridisk person, der i overensstemmelse med direktivet om betalingstjenester i det indre marked er meddelt tilladelse til at udbyde og gennemføre betalingstjenester i hele Unionen</t>
        </is>
      </c>
      <c r="CA177" t="inlineStr">
        <is>
          <t>juristische Person, der im Einklang mit der Richtlinie über Zahlungsdienste im Binnenmarkt eine Zulassung für die unionsweite Erbringung und Ausführung von Zahlungsdiensten erteilt wurde</t>
        </is>
      </c>
      <c r="CB177" t="inlineStr">
        <is>
          <t>νομικό πρόσωπο εξουσιοδοτημένο σύμφωνα με την παρακάτω οδηγία να παρέχει υπηρεσίες πληρωμών στην εσωτερική αγορά, καθώς και να παρέχει και να εκτελεί υπηρεσίες πληρωμών σε όλη την Ένωση</t>
        </is>
      </c>
      <c r="CC177" t="inlineStr">
        <is>
          <t>legal person that has been granted authorisation, in accordance with the Directive on payment services in the internal market, to provide and execute payment services throughout the Union</t>
        </is>
      </c>
      <c r="CD177" t="inlineStr">
        <is>
          <t>Persona jurídica que ha obtenido una autorización, con arreglo a la Directiva sobre servicios de pago en el mercado interior, para prestar y ejecutar dichos servicios en toda la Unión.</t>
        </is>
      </c>
      <c r="CE177" t="inlineStr">
        <is>
          <t>juriidiline isik, kellele on antud kooskõlas makseteenuseid siseturul käsitleva direktiiviga tegevusluba makseteenuste osutamiseks ja täitmiseks kõikjal liidus</t>
        </is>
      </c>
      <c r="CF177" t="inlineStr">
        <is>
          <t>Oikeushenkilö, jolle on myönnetty toimilupa maksupalvelujen tarjoamiseen ja toteuttamiseen kaikkialla unionissa.</t>
        </is>
      </c>
      <c r="CG177" t="inlineStr">
        <is>
          <t>personne morale ayant obtenu un agrément l'autorisant à fournir et à exécuter des services de paiement dans toute l'Union</t>
        </is>
      </c>
      <c r="CH177" t="inlineStr">
        <is>
          <t/>
        </is>
      </c>
      <c r="CI177" t="inlineStr">
        <is>
          <t>pravna osoba koja je dobila odobrenje u skladu s člankom 11. Direktive o platnim uslugama na unutarnjem tržištu za pružanje i obavljanje platnih usluga širom Unije</t>
        </is>
      </c>
      <c r="CJ177" t="inlineStr">
        <is>
          <t>olyan jogi személy, amely a belső piaci pénzforgalmi szolgáltatásokról szóló irányelv értelmében engedélyt kapott pénzforgalmi szolgáltatások nyújtására és teljesítésére az Unió területén</t>
        </is>
      </c>
      <c r="CK177" t="inlineStr">
        <is>
          <t>persona giuridica che è stata autorizzata a prestare ed eseguire servizi di pagamento in tutta l'Unione</t>
        </is>
      </c>
      <c r="CL177" t="inlineStr">
        <is>
          <t>juridinis asmuo, kuriam išduotas leidimas teikti ir vykdyti mokėjimo paslaugas visoje Sąjungoje</t>
        </is>
      </c>
      <c r="CM177" t="inlineStr">
        <is>
          <t>juridiska persona, kurai saskaņā ar direktīvu par maksājumu pakalpojumiem iekšējā tirgū piešķirta atļauja sniegt un izpildīt maksājumu pakalpojumus visā Savienībā</t>
        </is>
      </c>
      <c r="CN177" t="inlineStr">
        <is>
          <t>persuna ġuridika li tkun ingħatat l-awtorizzazzjoni skont l-Artikolu 11 biex tipprovdi u twettaq servizzi ta’ pagament fl-Unjoni kollha</t>
        </is>
      </c>
      <c r="CO177" t="inlineStr">
        <is>
          <t>rechtspersoon waaraan op grond van de richtlijn betalingsdiensten in de interne markt vergunning is verleend om overal in de Unie betalingsdiensten aan te bieden en uit te voeren</t>
        </is>
      </c>
      <c r="CP177" t="inlineStr">
        <is>
          <t>osoba prawna, której udzielono zezwolenia, zgodnie z dyrektywą w sprawie usług płatniczych, na świadczenie i wykonywanie usług płatniczych w całej Unii</t>
        </is>
      </c>
      <c r="CQ177" t="inlineStr">
        <is>
          <t>Pessoa coletiva à qual tenha sido concedida autorização para prestar e executar serviços de pagamento em toda a União.</t>
        </is>
      </c>
      <c r="CR177" t="inlineStr">
        <is>
          <t>persoană juridică autorizată să furnizeze și să presteze servicii de plată în întreaga Uniune</t>
        </is>
      </c>
      <c r="CS177" t="inlineStr">
        <is>
          <t>právnická osoba, ktorej bolo v súlade s článkom 11 smernice 2015/2366 udelené povolenie poskytovať a vykonávať platobné služby v celej Únii</t>
        </is>
      </c>
      <c r="CT177" t="inlineStr">
        <is>
          <t>pravna oseba, ki je (v skladu z Direktivo (EU) 2015/2366 o plačilnih storitvah na notranjem trgu) pridobila dovoljenje za opravljanje in izvrševanje plačilnih storitev po vsej Uniji</t>
        </is>
      </c>
      <c r="CU177" t="inlineStr">
        <is>
          <t>juridisk person som i enlighet med direktivet om betaltjänster på den inre marknaden har auktoriserats att tillhandahålla och genomföra betaltjänster inom unionen</t>
        </is>
      </c>
    </row>
    <row r="178">
      <c r="A178" s="1" t="str">
        <f>HYPERLINK("https://iate.europa.eu/entry/result/1104288/all", "1104288")</f>
        <v>1104288</v>
      </c>
      <c r="B178" t="inlineStr">
        <is>
          <t>FINANCE;LAW</t>
        </is>
      </c>
      <c r="C178" t="inlineStr">
        <is>
          <t>FINANCE;LAW</t>
        </is>
      </c>
      <c r="D178" t="inlineStr">
        <is>
          <t>ценна книга</t>
        </is>
      </c>
      <c r="E178" t="inlineStr">
        <is>
          <t>4</t>
        </is>
      </c>
      <c r="F178" t="inlineStr">
        <is>
          <t/>
        </is>
      </c>
      <c r="G178" t="inlineStr">
        <is>
          <t/>
        </is>
      </c>
      <c r="H178" t="inlineStr">
        <is>
          <t/>
        </is>
      </c>
      <c r="I178" t="inlineStr">
        <is>
          <t/>
        </is>
      </c>
      <c r="J178" t="inlineStr">
        <is>
          <t>værdipapir</t>
        </is>
      </c>
      <c r="K178" t="inlineStr">
        <is>
          <t>3</t>
        </is>
      </c>
      <c r="L178" t="inlineStr">
        <is>
          <t/>
        </is>
      </c>
      <c r="M178" t="inlineStr">
        <is>
          <t>Titel|Wertschrift|Wertpapier|Papier|Valor</t>
        </is>
      </c>
      <c r="N178" t="inlineStr">
        <is>
          <t>3|3|3|3|3</t>
        </is>
      </c>
      <c r="O178" t="inlineStr">
        <is>
          <t>||||</t>
        </is>
      </c>
      <c r="P178" t="inlineStr">
        <is>
          <t>αξίες|τίτλος αξία|τίτλοι|διαπραγματεύσιμος τίτλος|χρεόγραφα</t>
        </is>
      </c>
      <c r="Q178" t="inlineStr">
        <is>
          <t>3|3|3|3|3</t>
        </is>
      </c>
      <c r="R178" t="inlineStr">
        <is>
          <t>||||</t>
        </is>
      </c>
      <c r="S178" t="inlineStr">
        <is>
          <t>stock|investment in securities|security</t>
        </is>
      </c>
      <c r="T178" t="inlineStr">
        <is>
          <t>3|3|3</t>
        </is>
      </c>
      <c r="U178" t="inlineStr">
        <is>
          <t>||</t>
        </is>
      </c>
      <c r="V178" t="inlineStr">
        <is>
          <t>título|valor negociable|valor|título valor|valor mobiliario</t>
        </is>
      </c>
      <c r="W178" t="inlineStr">
        <is>
          <t>3|3|3|3|3</t>
        </is>
      </c>
      <c r="X178" t="inlineStr">
        <is>
          <t>||||</t>
        </is>
      </c>
      <c r="Y178" t="inlineStr">
        <is>
          <t/>
        </is>
      </c>
      <c r="Z178" t="inlineStr">
        <is>
          <t/>
        </is>
      </c>
      <c r="AA178" t="inlineStr">
        <is>
          <t/>
        </is>
      </c>
      <c r="AB178" t="inlineStr">
        <is>
          <t>arvopaperi</t>
        </is>
      </c>
      <c r="AC178" t="inlineStr">
        <is>
          <t>1</t>
        </is>
      </c>
      <c r="AD178" t="inlineStr">
        <is>
          <t/>
        </is>
      </c>
      <c r="AE178" t="inlineStr">
        <is>
          <t>papier valeur|valeur|titre</t>
        </is>
      </c>
      <c r="AF178" t="inlineStr">
        <is>
          <t>3|3|3</t>
        </is>
      </c>
      <c r="AG178" t="inlineStr">
        <is>
          <t>||</t>
        </is>
      </c>
      <c r="AH178" t="inlineStr">
        <is>
          <t/>
        </is>
      </c>
      <c r="AI178" t="inlineStr">
        <is>
          <t/>
        </is>
      </c>
      <c r="AJ178" t="inlineStr">
        <is>
          <t/>
        </is>
      </c>
      <c r="AK178" t="inlineStr">
        <is>
          <t/>
        </is>
      </c>
      <c r="AL178" t="inlineStr">
        <is>
          <t/>
        </is>
      </c>
      <c r="AM178" t="inlineStr">
        <is>
          <t/>
        </is>
      </c>
      <c r="AN178" t="inlineStr">
        <is>
          <t/>
        </is>
      </c>
      <c r="AO178" t="inlineStr">
        <is>
          <t/>
        </is>
      </c>
      <c r="AP178" t="inlineStr">
        <is>
          <t/>
        </is>
      </c>
      <c r="AQ178" t="inlineStr">
        <is>
          <t>valore mobiliare|valore|portafoglio titoli|cartavalore|titolo</t>
        </is>
      </c>
      <c r="AR178" t="inlineStr">
        <is>
          <t>3|3|3|3|3</t>
        </is>
      </c>
      <c r="AS178" t="inlineStr">
        <is>
          <t>||||</t>
        </is>
      </c>
      <c r="AT178" t="inlineStr">
        <is>
          <t/>
        </is>
      </c>
      <c r="AU178" t="inlineStr">
        <is>
          <t/>
        </is>
      </c>
      <c r="AV178" t="inlineStr">
        <is>
          <t/>
        </is>
      </c>
      <c r="AW178" t="inlineStr">
        <is>
          <t/>
        </is>
      </c>
      <c r="AX178" t="inlineStr">
        <is>
          <t/>
        </is>
      </c>
      <c r="AY178" t="inlineStr">
        <is>
          <t/>
        </is>
      </c>
      <c r="AZ178" t="inlineStr">
        <is>
          <t/>
        </is>
      </c>
      <c r="BA178" t="inlineStr">
        <is>
          <t/>
        </is>
      </c>
      <c r="BB178" t="inlineStr">
        <is>
          <t/>
        </is>
      </c>
      <c r="BC178" t="inlineStr">
        <is>
          <t>waardepapier|fonds|effect|aandeel</t>
        </is>
      </c>
      <c r="BD178" t="inlineStr">
        <is>
          <t>3|3|3|3</t>
        </is>
      </c>
      <c r="BE178" t="inlineStr">
        <is>
          <t>|||</t>
        </is>
      </c>
      <c r="BF178" t="inlineStr">
        <is>
          <t>papier wartościowy</t>
        </is>
      </c>
      <c r="BG178" t="inlineStr">
        <is>
          <t>3</t>
        </is>
      </c>
      <c r="BH178" t="inlineStr">
        <is>
          <t/>
        </is>
      </c>
      <c r="BI178" t="inlineStr">
        <is>
          <t>título|valor</t>
        </is>
      </c>
      <c r="BJ178" t="inlineStr">
        <is>
          <t>3|3</t>
        </is>
      </c>
      <c r="BK178" t="inlineStr">
        <is>
          <t>|</t>
        </is>
      </c>
      <c r="BL178" t="inlineStr">
        <is>
          <t>valori mobiliare|titlu de valoare</t>
        </is>
      </c>
      <c r="BM178" t="inlineStr">
        <is>
          <t>3|3</t>
        </is>
      </c>
      <c r="BN178" t="inlineStr">
        <is>
          <t>|</t>
        </is>
      </c>
      <c r="BO178" t="inlineStr">
        <is>
          <t/>
        </is>
      </c>
      <c r="BP178" t="inlineStr">
        <is>
          <t/>
        </is>
      </c>
      <c r="BQ178" t="inlineStr">
        <is>
          <t/>
        </is>
      </c>
      <c r="BR178" t="inlineStr">
        <is>
          <t/>
        </is>
      </c>
      <c r="BS178" t="inlineStr">
        <is>
          <t/>
        </is>
      </c>
      <c r="BT178" t="inlineStr">
        <is>
          <t/>
        </is>
      </c>
      <c r="BU178" t="inlineStr">
        <is>
          <t/>
        </is>
      </c>
      <c r="BV178" t="inlineStr">
        <is>
          <t/>
        </is>
      </c>
      <c r="BW178" t="inlineStr">
        <is>
          <t/>
        </is>
      </c>
      <c r="BX178" t="inlineStr">
        <is>
          <t>Финансов инструмент, който се характеризира с бъдещи входящи парични потоци, съдържащи известна степен на риск. Основни видове са ценните книжа, свързани със собствения капитал на дадено дружество (акции, депозитарни разписки), с краткосрочен и дългосрочен дълг (облигации, държавни ценни книжа, търговски ценни книжа, банкови акцепти, търгуеми депозитни сертификати) и др.</t>
        </is>
      </c>
      <c r="BY178" t="inlineStr">
        <is>
          <t/>
        </is>
      </c>
      <c r="BZ178" t="inlineStr">
        <is>
          <t/>
        </is>
      </c>
      <c r="CA178" t="inlineStr">
        <is>
          <t>Der Begriff "Wertpapiere",so wie er in diesem Artikel definiert ist, umfaßt die Aktien der Aktiengesellschaften und der Kommanditgesellschaften auf Aktien sowie die potentiellen Beteiligungen, wie beispielsweise in Aktien umwandelbare Schuldverschreibungen, Bezugsrechte, Optionen un Optionsscheine</t>
        </is>
      </c>
      <c r="CB178" t="inlineStr">
        <is>
          <t>Σε ευρύτατη έννοια έγγραφα που παρέχουν δικαίωμα ιδιοκτησίας ή απαίτηση επί εισοδήματος,τα οποία μπορούν να δοθούν σαν πρόσθετη εξασφάλιση σε ένα τραπεζικό δάνειο;χαρτιά που αποδίδουν κέρδος και γίνονται αντικείμενο εμπορίας στο Χρηματιστήριο Αξιών και στην εκτός Χρηματιστηρίου αγορά.Συνήθως συνώνυμα με τις ομολογίες και τις μετοχές.ΖΕνα ουσιώδες χαρακτηριστικό ενός χρεογράφου είναι το ότι είναι εμπορεύσιμο.3)Οιαδήποτε έγγραφος απόδειξις χρέους,ήτις είναι δυνατόν να μεταβιβασθή,ελευθέρως,δι'οπισθογραφήσεως ή δι'απλής παραδόσεως,π.χ.επιταγαί,συναλλαγματικαί,τραβηκτικαί,γραμμάτια,χρεώγραφα κ.λπ.Συμφώνως προς την εν Η.Π.Α.νομοθεσίαν,τα ανωτέρω δικαιόγραφα πρέπει:να διατυπούνται εγγράφως,να είναι υπογεγραμμένα παρά του εκδότου,να περιλαμβάνουν την άνευ όρων υπόσχεσιν πληρωμής ωρισμένου ποσού είτε άμα τη εμφανίσει,είτε εις τακτήν προθεσμίαν και να είναι εκδεδομένα "εις διαταγήν" ή "εις τον κομιστήν".Πάντως,δεν είναι απαραίτητον να είναι χρονολογημένα και να αναφέρουν την συναλλαγήν εξ ης προέκυψαν</t>
        </is>
      </c>
      <c r="CC178" t="inlineStr">
        <is>
          <t>any medium of investment in the money market or capital market,e.g.a money-market instrument,a bond or a share</t>
        </is>
      </c>
      <c r="CD178" t="inlineStr">
        <is>
          <t>Documento impreso o electrónico emitido por una sociedad (acciones, obligaciones, etc.), un Estado (deuda pública, letras del tesoro, etc.) o una entidad financiera (deuda hipotecaria, etc.), que acredita la tenencia de un derecho sobre el emisor y puede negociarse e intercambiarse en calidad de activo financiero.</t>
        </is>
      </c>
      <c r="CE178" t="inlineStr">
        <is>
          <t/>
        </is>
      </c>
      <c r="CF178" t="inlineStr">
        <is>
          <t/>
        </is>
      </c>
      <c r="CG178" t="inlineStr">
        <is>
          <t>traditionnellement, document écrit constatant un droit</t>
        </is>
      </c>
      <c r="CH178" t="inlineStr">
        <is>
          <t/>
        </is>
      </c>
      <c r="CI178" t="inlineStr">
        <is>
          <t/>
        </is>
      </c>
      <c r="CJ178" t="inlineStr">
        <is>
          <t/>
        </is>
      </c>
      <c r="CK178" t="inlineStr">
        <is>
          <t>il termine "titoli",quale definito in quest'articolo, comprende le azioni delle società per azioni nonché delle società in accomandita per azioni, come pure le partecipazioni potenziali, quali, ad esempio, le obbligazioni convertibili in azioni, i diritti di sottoscrizione, le opzioni e gli warrants</t>
        </is>
      </c>
      <c r="CL178" t="inlineStr">
        <is>
          <t/>
        </is>
      </c>
      <c r="CM178" t="inlineStr">
        <is>
          <t/>
        </is>
      </c>
      <c r="CN178" t="inlineStr">
        <is>
          <t/>
        </is>
      </c>
      <c r="CO178" t="inlineStr">
        <is>
          <t>onpersoonlijk, ter beurze verhandelbaar recht op kapitaal, echter geen handelspapier (wissels enz.); (hier:)aandeel van een naamloze vennootschap of van een commanditaire vennootschap op aandelen, en tevens potentiele deelnemingen (zoals b.v.in aandelen converteerbare obligaties, claimrechten, opties en warrants)</t>
        </is>
      </c>
      <c r="CP178" t="inlineStr">
        <is>
          <t>a) akcje, prawa poboru, prawa do akcji, warranty subskrypcyjne, kwity depozytowe, obligacje, listy zastawne, certyfikaty inwestycyjne i inne zbywalne papiery wartościowe, w tym inkorporujące prawa majątkowe odpowiadające prawom wynikającym z akcji lub z zaciągnięcia długu, wyemitowane na podstawie właściwych przepisów prawa polskiego lub obcego &lt;br&gt; b) inne zbywalne prawa majątkowe, które powstają w wyniku emisji, inkorporujące uprawnienie do nabycia lub objęcia papierów wartościowych określonych w lit. a, lub wykonywane poprzez dokonanie rozliczenia pieniężnego (prawa pochodne)</t>
        </is>
      </c>
      <c r="CQ178" t="inlineStr">
        <is>
          <t/>
        </is>
      </c>
      <c r="CR178" t="inlineStr">
        <is>
          <t>înscris care încorporează un drept de proprietate sau creanță care nu poate fi valorificat sau transferat decât prin prezentarea sau cesiunea acestuia&lt;p&gt;acțiuni, obligațiuni și alte instrumente financiare&lt;/p&gt;</t>
        </is>
      </c>
      <c r="CS178" t="inlineStr">
        <is>
          <t/>
        </is>
      </c>
      <c r="CT178" t="inlineStr">
        <is>
          <t/>
        </is>
      </c>
      <c r="CU178" t="inlineStr">
        <is>
          <t/>
        </is>
      </c>
    </row>
    <row r="179">
      <c r="A179" s="1" t="str">
        <f>HYPERLINK("https://iate.europa.eu/entry/result/1681951/all", "1681951")</f>
        <v>1681951</v>
      </c>
      <c r="B179" t="inlineStr">
        <is>
          <t>FINANCE</t>
        </is>
      </c>
      <c r="C179" t="inlineStr">
        <is>
          <t>FINANCE</t>
        </is>
      </c>
      <c r="D179" t="inlineStr">
        <is>
          <t>освобождаване от данък</t>
        </is>
      </c>
      <c r="E179" t="inlineStr">
        <is>
          <t>2</t>
        </is>
      </c>
      <c r="F179" t="inlineStr">
        <is>
          <t/>
        </is>
      </c>
      <c r="G179" t="inlineStr">
        <is>
          <t/>
        </is>
      </c>
      <c r="H179" t="inlineStr">
        <is>
          <t/>
        </is>
      </c>
      <c r="I179" t="inlineStr">
        <is>
          <t/>
        </is>
      </c>
      <c r="J179" t="inlineStr">
        <is>
          <t>,dispensation|fritagelse</t>
        </is>
      </c>
      <c r="K179" t="inlineStr">
        <is>
          <t>3|3</t>
        </is>
      </c>
      <c r="L179" t="inlineStr">
        <is>
          <t>|</t>
        </is>
      </c>
      <c r="M179" t="inlineStr">
        <is>
          <t>Steuerfreigrenze|Steuerbefreiung</t>
        </is>
      </c>
      <c r="N179" t="inlineStr">
        <is>
          <t>3|3</t>
        </is>
      </c>
      <c r="O179" t="inlineStr">
        <is>
          <t>|</t>
        </is>
      </c>
      <c r="P179" t="inlineStr">
        <is>
          <t>εξαίρεση|απαλλαγή</t>
        </is>
      </c>
      <c r="Q179" t="inlineStr">
        <is>
          <t>3|3</t>
        </is>
      </c>
      <c r="R179" t="inlineStr">
        <is>
          <t>|</t>
        </is>
      </c>
      <c r="S179" t="inlineStr">
        <is>
          <t>exemption</t>
        </is>
      </c>
      <c r="T179" t="inlineStr">
        <is>
          <t>3</t>
        </is>
      </c>
      <c r="U179" t="inlineStr">
        <is>
          <t/>
        </is>
      </c>
      <c r="V179" t="inlineStr">
        <is>
          <t>exención</t>
        </is>
      </c>
      <c r="W179" t="inlineStr">
        <is>
          <t>3</t>
        </is>
      </c>
      <c r="X179" t="inlineStr">
        <is>
          <t/>
        </is>
      </c>
      <c r="Y179" t="inlineStr">
        <is>
          <t/>
        </is>
      </c>
      <c r="Z179" t="inlineStr">
        <is>
          <t/>
        </is>
      </c>
      <c r="AA179" t="inlineStr">
        <is>
          <t/>
        </is>
      </c>
      <c r="AB179" t="inlineStr">
        <is>
          <t/>
        </is>
      </c>
      <c r="AC179" t="inlineStr">
        <is>
          <t/>
        </is>
      </c>
      <c r="AD179" t="inlineStr">
        <is>
          <t/>
        </is>
      </c>
      <c r="AE179" t="inlineStr">
        <is>
          <t>exemption</t>
        </is>
      </c>
      <c r="AF179" t="inlineStr">
        <is>
          <t>3</t>
        </is>
      </c>
      <c r="AG179" t="inlineStr">
        <is>
          <t/>
        </is>
      </c>
      <c r="AH179" t="inlineStr">
        <is>
          <t/>
        </is>
      </c>
      <c r="AI179" t="inlineStr">
        <is>
          <t/>
        </is>
      </c>
      <c r="AJ179" t="inlineStr">
        <is>
          <t/>
        </is>
      </c>
      <c r="AK179" t="inlineStr">
        <is>
          <t>oslobođenje</t>
        </is>
      </c>
      <c r="AL179" t="inlineStr">
        <is>
          <t>3</t>
        </is>
      </c>
      <c r="AM179" t="inlineStr">
        <is>
          <t/>
        </is>
      </c>
      <c r="AN179" t="inlineStr">
        <is>
          <t/>
        </is>
      </c>
      <c r="AO179" t="inlineStr">
        <is>
          <t/>
        </is>
      </c>
      <c r="AP179" t="inlineStr">
        <is>
          <t/>
        </is>
      </c>
      <c r="AQ179" t="inlineStr">
        <is>
          <t>esenzione</t>
        </is>
      </c>
      <c r="AR179" t="inlineStr">
        <is>
          <t>3</t>
        </is>
      </c>
      <c r="AS179" t="inlineStr">
        <is>
          <t/>
        </is>
      </c>
      <c r="AT179" t="inlineStr">
        <is>
          <t>atleidimas nuo</t>
        </is>
      </c>
      <c r="AU179" t="inlineStr">
        <is>
          <t>3</t>
        </is>
      </c>
      <c r="AV179" t="inlineStr">
        <is>
          <t/>
        </is>
      </c>
      <c r="AW179" t="inlineStr">
        <is>
          <t/>
        </is>
      </c>
      <c r="AX179" t="inlineStr">
        <is>
          <t/>
        </is>
      </c>
      <c r="AY179" t="inlineStr">
        <is>
          <t/>
        </is>
      </c>
      <c r="AZ179" t="inlineStr">
        <is>
          <t/>
        </is>
      </c>
      <c r="BA179" t="inlineStr">
        <is>
          <t/>
        </is>
      </c>
      <c r="BB179" t="inlineStr">
        <is>
          <t/>
        </is>
      </c>
      <c r="BC179" t="inlineStr">
        <is>
          <t>vrijstelling</t>
        </is>
      </c>
      <c r="BD179" t="inlineStr">
        <is>
          <t>3</t>
        </is>
      </c>
      <c r="BE179" t="inlineStr">
        <is>
          <t/>
        </is>
      </c>
      <c r="BF179" t="inlineStr">
        <is>
          <t/>
        </is>
      </c>
      <c r="BG179" t="inlineStr">
        <is>
          <t/>
        </is>
      </c>
      <c r="BH179" t="inlineStr">
        <is>
          <t/>
        </is>
      </c>
      <c r="BI179" t="inlineStr">
        <is>
          <t>isenção</t>
        </is>
      </c>
      <c r="BJ179" t="inlineStr">
        <is>
          <t>3</t>
        </is>
      </c>
      <c r="BK179" t="inlineStr">
        <is>
          <t/>
        </is>
      </c>
      <c r="BL179" t="inlineStr">
        <is>
          <t>scutire</t>
        </is>
      </c>
      <c r="BM179" t="inlineStr">
        <is>
          <t>3</t>
        </is>
      </c>
      <c r="BN179" t="inlineStr">
        <is>
          <t/>
        </is>
      </c>
      <c r="BO179" t="inlineStr">
        <is>
          <t/>
        </is>
      </c>
      <c r="BP179" t="inlineStr">
        <is>
          <t/>
        </is>
      </c>
      <c r="BQ179" t="inlineStr">
        <is>
          <t/>
        </is>
      </c>
      <c r="BR179" t="inlineStr">
        <is>
          <t/>
        </is>
      </c>
      <c r="BS179" t="inlineStr">
        <is>
          <t/>
        </is>
      </c>
      <c r="BT179" t="inlineStr">
        <is>
          <t/>
        </is>
      </c>
      <c r="BU179" t="inlineStr">
        <is>
          <t>befrielse</t>
        </is>
      </c>
      <c r="BV179" t="inlineStr">
        <is>
          <t>3</t>
        </is>
      </c>
      <c r="BW179" t="inlineStr">
        <is>
          <t/>
        </is>
      </c>
      <c r="BX179" t="inlineStr">
        <is>
          <t/>
        </is>
      </c>
      <c r="BY179" t="inlineStr">
        <is>
          <t/>
        </is>
      </c>
      <c r="BZ179" t="inlineStr">
        <is>
          <t/>
        </is>
      </c>
      <c r="CA179" t="inlineStr">
        <is>
          <t/>
        </is>
      </c>
      <c r="CB179" t="inlineStr">
        <is>
          <t/>
        </is>
      </c>
      <c r="CC179" t="inlineStr">
        <is>
          <t/>
        </is>
      </c>
      <c r="CD179" t="inlineStr">
        <is>
          <t/>
        </is>
      </c>
      <c r="CE179" t="inlineStr">
        <is>
          <t/>
        </is>
      </c>
      <c r="CF179" t="inlineStr">
        <is>
          <t/>
        </is>
      </c>
      <c r="CG179" t="inlineStr">
        <is>
          <t>dispense des obligations fiscales telles que les souscriptions des déclarations ou les remises de documents concernant l'impôt considéré</t>
        </is>
      </c>
      <c r="CH179" t="inlineStr">
        <is>
          <t/>
        </is>
      </c>
      <c r="CI179" t="inlineStr">
        <is>
          <t/>
        </is>
      </c>
      <c r="CJ179" t="inlineStr">
        <is>
          <t/>
        </is>
      </c>
      <c r="CK179" t="inlineStr">
        <is>
          <t/>
        </is>
      </c>
      <c r="CL179" t="inlineStr">
        <is>
          <t/>
        </is>
      </c>
      <c r="CM179" t="inlineStr">
        <is>
          <t/>
        </is>
      </c>
      <c r="CN179" t="inlineStr">
        <is>
          <t/>
        </is>
      </c>
      <c r="CO179" t="inlineStr">
        <is>
          <t/>
        </is>
      </c>
      <c r="CP179" t="inlineStr">
        <is>
          <t/>
        </is>
      </c>
      <c r="CQ179" t="inlineStr">
        <is>
          <t/>
        </is>
      </c>
      <c r="CR179" t="inlineStr">
        <is>
          <t/>
        </is>
      </c>
      <c r="CS179" t="inlineStr">
        <is>
          <t/>
        </is>
      </c>
      <c r="CT179" t="inlineStr">
        <is>
          <t/>
        </is>
      </c>
      <c r="CU179" t="inlineStr">
        <is>
          <t/>
        </is>
      </c>
    </row>
    <row r="180">
      <c r="A180" s="1" t="str">
        <f>HYPERLINK("https://iate.europa.eu/entry/result/857608/all", "857608")</f>
        <v>857608</v>
      </c>
      <c r="B180" t="inlineStr">
        <is>
          <t>FINANCE;EUROPEAN UNION</t>
        </is>
      </c>
      <c r="C180" t="inlineStr">
        <is>
          <t>FINANCE|monetary relations;EUROPEAN UNION|EU institutions and European civil service|EU body</t>
        </is>
      </c>
      <c r="D180" t="inlineStr">
        <is>
          <t>Европейски паричен институт</t>
        </is>
      </c>
      <c r="E180" t="inlineStr">
        <is>
          <t>4</t>
        </is>
      </c>
      <c r="F180" t="inlineStr">
        <is>
          <t/>
        </is>
      </c>
      <c r="G180" t="inlineStr">
        <is>
          <t>EMI|Evropský měnový institut</t>
        </is>
      </c>
      <c r="H180" t="inlineStr">
        <is>
          <t>3|3</t>
        </is>
      </c>
      <c r="I180" t="inlineStr">
        <is>
          <t>|</t>
        </is>
      </c>
      <c r="J180" t="inlineStr">
        <is>
          <t>EMI|Det Europæiske Monetære Institut</t>
        </is>
      </c>
      <c r="K180" t="inlineStr">
        <is>
          <t>4|4</t>
        </is>
      </c>
      <c r="L180" t="inlineStr">
        <is>
          <t>|</t>
        </is>
      </c>
      <c r="M180" t="inlineStr">
        <is>
          <t>Europäisches Währungsinstitut|EWI</t>
        </is>
      </c>
      <c r="N180" t="inlineStr">
        <is>
          <t>3|3</t>
        </is>
      </c>
      <c r="O180" t="inlineStr">
        <is>
          <t>|</t>
        </is>
      </c>
      <c r="P180" t="inlineStr">
        <is>
          <t>Ευρωπαϊκό Νομισματικό Ιδρυμα|ΕΝΙ</t>
        </is>
      </c>
      <c r="Q180" t="inlineStr">
        <is>
          <t>3|3</t>
        </is>
      </c>
      <c r="R180" t="inlineStr">
        <is>
          <t>|</t>
        </is>
      </c>
      <c r="S180" t="inlineStr">
        <is>
          <t>EMI|European Monetary Institute</t>
        </is>
      </c>
      <c r="T180" t="inlineStr">
        <is>
          <t>3|3</t>
        </is>
      </c>
      <c r="U180" t="inlineStr">
        <is>
          <t>|</t>
        </is>
      </c>
      <c r="V180" t="inlineStr">
        <is>
          <t>IME|Instituto Monetario Europeo</t>
        </is>
      </c>
      <c r="W180" t="inlineStr">
        <is>
          <t>3|3</t>
        </is>
      </c>
      <c r="X180" t="inlineStr">
        <is>
          <t>|</t>
        </is>
      </c>
      <c r="Y180" t="inlineStr">
        <is>
          <t>Euroopa Rahainstituut</t>
        </is>
      </c>
      <c r="Z180" t="inlineStr">
        <is>
          <t>3</t>
        </is>
      </c>
      <c r="AA180" t="inlineStr">
        <is>
          <t/>
        </is>
      </c>
      <c r="AB180" t="inlineStr">
        <is>
          <t>Euroopan rahapoliittinen instituutti|ERI|EMI</t>
        </is>
      </c>
      <c r="AC180" t="inlineStr">
        <is>
          <t>4|4|3</t>
        </is>
      </c>
      <c r="AD180" t="inlineStr">
        <is>
          <t>||</t>
        </is>
      </c>
      <c r="AE180" t="inlineStr">
        <is>
          <t>Institut monétaire européen|IME</t>
        </is>
      </c>
      <c r="AF180" t="inlineStr">
        <is>
          <t>1|1</t>
        </is>
      </c>
      <c r="AG180" t="inlineStr">
        <is>
          <t>|</t>
        </is>
      </c>
      <c r="AH180" t="inlineStr">
        <is>
          <t>IEA|an Institiúid Eorpach Airgeadaíochta</t>
        </is>
      </c>
      <c r="AI180" t="inlineStr">
        <is>
          <t>3|3</t>
        </is>
      </c>
      <c r="AJ180" t="inlineStr">
        <is>
          <t>|</t>
        </is>
      </c>
      <c r="AK180" t="inlineStr">
        <is>
          <t>Europski monetarni institut|EMI</t>
        </is>
      </c>
      <c r="AL180" t="inlineStr">
        <is>
          <t>2|2</t>
        </is>
      </c>
      <c r="AM180" t="inlineStr">
        <is>
          <t>|</t>
        </is>
      </c>
      <c r="AN180" t="inlineStr">
        <is>
          <t>Európai Monetáris Intézet</t>
        </is>
      </c>
      <c r="AO180" t="inlineStr">
        <is>
          <t>3</t>
        </is>
      </c>
      <c r="AP180" t="inlineStr">
        <is>
          <t/>
        </is>
      </c>
      <c r="AQ180" t="inlineStr">
        <is>
          <t>Istituto monetario europeo|IME</t>
        </is>
      </c>
      <c r="AR180" t="inlineStr">
        <is>
          <t>2|2</t>
        </is>
      </c>
      <c r="AS180" t="inlineStr">
        <is>
          <t>|</t>
        </is>
      </c>
      <c r="AT180" t="inlineStr">
        <is>
          <t>Europos pinigų institutas|EPI</t>
        </is>
      </c>
      <c r="AU180" t="inlineStr">
        <is>
          <t>4|4</t>
        </is>
      </c>
      <c r="AV180" t="inlineStr">
        <is>
          <t>|</t>
        </is>
      </c>
      <c r="AW180" t="inlineStr">
        <is>
          <t>Eiropas Monetārais institūts</t>
        </is>
      </c>
      <c r="AX180" t="inlineStr">
        <is>
          <t>3</t>
        </is>
      </c>
      <c r="AY180" t="inlineStr">
        <is>
          <t/>
        </is>
      </c>
      <c r="AZ180" t="inlineStr">
        <is>
          <t>Istitut Monetarju Ewropew|IME</t>
        </is>
      </c>
      <c r="BA180" t="inlineStr">
        <is>
          <t>3|3</t>
        </is>
      </c>
      <c r="BB180" t="inlineStr">
        <is>
          <t>|</t>
        </is>
      </c>
      <c r="BC180" t="inlineStr">
        <is>
          <t>EMI|Europees Monetair Instituut</t>
        </is>
      </c>
      <c r="BD180" t="inlineStr">
        <is>
          <t>3|3</t>
        </is>
      </c>
      <c r="BE180" t="inlineStr">
        <is>
          <t>|</t>
        </is>
      </c>
      <c r="BF180" t="inlineStr">
        <is>
          <t>EIW|Europejski Instytut Walutowy</t>
        </is>
      </c>
      <c r="BG180" t="inlineStr">
        <is>
          <t>3|3</t>
        </is>
      </c>
      <c r="BH180" t="inlineStr">
        <is>
          <t>|</t>
        </is>
      </c>
      <c r="BI180" t="inlineStr">
        <is>
          <t>Instituto Monetário Europeu|IME</t>
        </is>
      </c>
      <c r="BJ180" t="inlineStr">
        <is>
          <t>3|3</t>
        </is>
      </c>
      <c r="BK180" t="inlineStr">
        <is>
          <t>|</t>
        </is>
      </c>
      <c r="BL180" t="inlineStr">
        <is>
          <t>IME|Institutul Monetar European</t>
        </is>
      </c>
      <c r="BM180" t="inlineStr">
        <is>
          <t>2|2</t>
        </is>
      </c>
      <c r="BN180" t="inlineStr">
        <is>
          <t>|</t>
        </is>
      </c>
      <c r="BO180" t="inlineStr">
        <is>
          <t>Európsky menový inštitút|EMI</t>
        </is>
      </c>
      <c r="BP180" t="inlineStr">
        <is>
          <t>3|3</t>
        </is>
      </c>
      <c r="BQ180" t="inlineStr">
        <is>
          <t>|</t>
        </is>
      </c>
      <c r="BR180" t="inlineStr">
        <is>
          <t>EMI|Evropski monetarni inštitut</t>
        </is>
      </c>
      <c r="BS180" t="inlineStr">
        <is>
          <t>4|4</t>
        </is>
      </c>
      <c r="BT180" t="inlineStr">
        <is>
          <t>|</t>
        </is>
      </c>
      <c r="BU180" t="inlineStr">
        <is>
          <t>Europeiska monetära institutet|EMI</t>
        </is>
      </c>
      <c r="BV180" t="inlineStr">
        <is>
          <t>3|3</t>
        </is>
      </c>
      <c r="BW180" t="inlineStr">
        <is>
          <t>|</t>
        </is>
      </c>
      <c r="BX180" t="inlineStr">
        <is>
          <t/>
        </is>
      </c>
      <c r="BY180" t="inlineStr">
        <is>
          <t/>
        </is>
      </c>
      <c r="BZ180" t="inlineStr">
        <is>
          <t/>
        </is>
      </c>
      <c r="CA180" t="inlineStr">
        <is>
          <t/>
        </is>
      </c>
      <c r="CB180" t="inlineStr">
        <is>
          <t>---</t>
        </is>
      </c>
      <c r="CC180" t="inlineStr">
        <is>
          <t/>
        </is>
      </c>
      <c r="CD180" t="inlineStr">
        <is>
          <t/>
        </is>
      </c>
      <c r="CE180" t="inlineStr">
        <is>
          <t/>
        </is>
      </c>
      <c r="CF180" t="inlineStr">
        <is>
          <t/>
        </is>
      </c>
      <c r="CG180" t="inlineStr">
        <is>
          <t/>
        </is>
      </c>
      <c r="CH180" t="inlineStr">
        <is>
          <t/>
        </is>
      </c>
      <c r="CI180" t="inlineStr">
        <is>
          <t/>
        </is>
      </c>
      <c r="CJ180" t="inlineStr">
        <is>
          <t/>
        </is>
      </c>
      <c r="CK180" t="inlineStr">
        <is>
          <t/>
        </is>
      </c>
      <c r="CL180" t="inlineStr">
        <is>
          <t/>
        </is>
      </c>
      <c r="CM180" t="inlineStr">
        <is>
          <t>1994. gadā izveidota pagaidu ES struktūra, kuras galvenie uzdevumi bija – Ekonomikas un monetārās savienības otrajā posmā sekmēt ES valstu centrālo banku sadarbību un monetārās politikas koordināciju un gatavoties Eiropas Centrālo banku sistēmas izveidei. 1998. gadā Eiropas monetāro institūtu aizstāja ar Eiropas Centrālo banku.</t>
        </is>
      </c>
      <c r="CN180" t="inlineStr">
        <is>
          <t/>
        </is>
      </c>
      <c r="CO180" t="inlineStr">
        <is>
          <t/>
        </is>
      </c>
      <c r="CP180" t="inlineStr">
        <is>
          <t/>
        </is>
      </c>
      <c r="CQ180" t="inlineStr">
        <is>
          <t>O IME tem como membros os bancos centrais dos Estados-Membros (bancos centrais nacionais).</t>
        </is>
      </c>
      <c r="CR180" t="inlineStr">
        <is>
          <t/>
        </is>
      </c>
      <c r="CS180" t="inlineStr">
        <is>
          <t/>
        </is>
      </c>
      <c r="CT180" t="inlineStr">
        <is>
          <t>Evropski svet je junija 1988 potrdil cilj postopnega oblikovanja ekonomske in monetarne unije (EMU). Odobril je ustanovitev odbora pod vodstvom Jacquesa Delorsa, takratnega predsednika Evropske komisije, ki naj bi preučil in predlagal konkretne korake na poti do te unije. Odbor je v svojem zaključnem poročilu, imenovanem Delorsovo poročilo, predlagal oblikovanje ekonomske in monetarne unije v treh ločenih, a medsebojno povezanih korakih. ... &lt;br&gt;Ustanovitev &lt;b&gt;Evropskega monetarnega inštituta&lt;/b&gt; (&lt;b&gt;EMI)&lt;/b&gt; ) 1. januarja 1994 je označila začetek druge faze EMU. EMI je imel dve temeljni nalogi: krepiti sodelovanje med centralnimi bankami in usklajevanje denarnih politik; izvesti potrebne priprave za ustanovitev Evropskega sistema centralnih bank (ESCB), izvajanje enotne denarne politike in uvedbo enotne valute v tretji fazi. Deloval je kot forum za posvetovanje in izmenjavo mnenj in informacij o vprašanjih denarne politike, medtem ko je bilo njeno izvajanje še vedno v pristojnosti nacionalnih oblasti. &lt;br&gt;1. junija 1998 je v Frankfurtu ustanovljena Evropska centralna banka (ECB), ki je nasledila EMI in izvedla zadnje priprave na začetek tretje faze EMU (nepreklicna določitev menjalnih razmerij).</t>
        </is>
      </c>
      <c r="CU180" t="inlineStr">
        <is>
          <t/>
        </is>
      </c>
    </row>
    <row r="181">
      <c r="A181" s="1" t="str">
        <f>HYPERLINK("https://iate.europa.eu/entry/result/3567231/all", "3567231")</f>
        <v>3567231</v>
      </c>
      <c r="B181" t="inlineStr">
        <is>
          <t>EDUCATION AND COMMUNICATIONS;FINANCE</t>
        </is>
      </c>
      <c r="C181" t="inlineStr">
        <is>
          <t>EDUCATION AND COMMUNICATIONS|information technology and data processing;FINANCE</t>
        </is>
      </c>
      <c r="D181" t="inlineStr">
        <is>
          <t>блок-верига|блокчейн|блокова верига</t>
        </is>
      </c>
      <c r="E181" t="inlineStr">
        <is>
          <t>2|2|3</t>
        </is>
      </c>
      <c r="F181" t="inlineStr">
        <is>
          <t>||</t>
        </is>
      </c>
      <c r="G181" t="inlineStr">
        <is>
          <t>blockchain</t>
        </is>
      </c>
      <c r="H181" t="inlineStr">
        <is>
          <t>3</t>
        </is>
      </c>
      <c r="I181" t="inlineStr">
        <is>
          <t/>
        </is>
      </c>
      <c r="J181" t="inlineStr">
        <is>
          <t>blockchain</t>
        </is>
      </c>
      <c r="K181" t="inlineStr">
        <is>
          <t>3</t>
        </is>
      </c>
      <c r="L181" t="inlineStr">
        <is>
          <t/>
        </is>
      </c>
      <c r="M181" t="inlineStr">
        <is>
          <t>Blockchain</t>
        </is>
      </c>
      <c r="N181" t="inlineStr">
        <is>
          <t>3</t>
        </is>
      </c>
      <c r="O181" t="inlineStr">
        <is>
          <t/>
        </is>
      </c>
      <c r="P181" t="inlineStr">
        <is>
          <t>αλυσίδα συστοιχιών</t>
        </is>
      </c>
      <c r="Q181" t="inlineStr">
        <is>
          <t>3</t>
        </is>
      </c>
      <c r="R181" t="inlineStr">
        <is>
          <t/>
        </is>
      </c>
      <c r="S181" t="inlineStr">
        <is>
          <t>block chains|blockchain|block chain</t>
        </is>
      </c>
      <c r="T181" t="inlineStr">
        <is>
          <t>1|3|1</t>
        </is>
      </c>
      <c r="U181" t="inlineStr">
        <is>
          <t>||</t>
        </is>
      </c>
      <c r="V181" t="inlineStr">
        <is>
          <t>cadena de bloques</t>
        </is>
      </c>
      <c r="W181" t="inlineStr">
        <is>
          <t>3</t>
        </is>
      </c>
      <c r="X181" t="inlineStr">
        <is>
          <t/>
        </is>
      </c>
      <c r="Y181" t="inlineStr">
        <is>
          <t>plokiahel</t>
        </is>
      </c>
      <c r="Z181" t="inlineStr">
        <is>
          <t>3</t>
        </is>
      </c>
      <c r="AA181" t="inlineStr">
        <is>
          <t/>
        </is>
      </c>
      <c r="AB181" t="inlineStr">
        <is>
          <t>lohkoketju</t>
        </is>
      </c>
      <c r="AC181" t="inlineStr">
        <is>
          <t>3</t>
        </is>
      </c>
      <c r="AD181" t="inlineStr">
        <is>
          <t/>
        </is>
      </c>
      <c r="AE181" t="inlineStr">
        <is>
          <t>chaîne de blocs</t>
        </is>
      </c>
      <c r="AF181" t="inlineStr">
        <is>
          <t>3</t>
        </is>
      </c>
      <c r="AG181" t="inlineStr">
        <is>
          <t/>
        </is>
      </c>
      <c r="AH181" t="inlineStr">
        <is>
          <t>blocshlabhra</t>
        </is>
      </c>
      <c r="AI181" t="inlineStr">
        <is>
          <t>3</t>
        </is>
      </c>
      <c r="AJ181" t="inlineStr">
        <is>
          <t/>
        </is>
      </c>
      <c r="AK181" t="inlineStr">
        <is>
          <t>lanac blokova</t>
        </is>
      </c>
      <c r="AL181" t="inlineStr">
        <is>
          <t>2</t>
        </is>
      </c>
      <c r="AM181" t="inlineStr">
        <is>
          <t/>
        </is>
      </c>
      <c r="AN181" t="inlineStr">
        <is>
          <t>blokklánc</t>
        </is>
      </c>
      <c r="AO181" t="inlineStr">
        <is>
          <t>4</t>
        </is>
      </c>
      <c r="AP181" t="inlineStr">
        <is>
          <t/>
        </is>
      </c>
      <c r="AQ181" t="inlineStr">
        <is>
          <t>blockchain ("catena di blocchi")</t>
        </is>
      </c>
      <c r="AR181" t="inlineStr">
        <is>
          <t>3</t>
        </is>
      </c>
      <c r="AS181" t="inlineStr">
        <is>
          <t/>
        </is>
      </c>
      <c r="AT181" t="inlineStr">
        <is>
          <t>blokų grandinė</t>
        </is>
      </c>
      <c r="AU181" t="inlineStr">
        <is>
          <t>3</t>
        </is>
      </c>
      <c r="AV181" t="inlineStr">
        <is>
          <t/>
        </is>
      </c>
      <c r="AW181" t="inlineStr">
        <is>
          <t>blokķēde</t>
        </is>
      </c>
      <c r="AX181" t="inlineStr">
        <is>
          <t>3</t>
        </is>
      </c>
      <c r="AY181" t="inlineStr">
        <is>
          <t/>
        </is>
      </c>
      <c r="AZ181" t="inlineStr">
        <is>
          <t>blockchain|katina ta' blokok</t>
        </is>
      </c>
      <c r="BA181" t="inlineStr">
        <is>
          <t>3|3</t>
        </is>
      </c>
      <c r="BB181" t="inlineStr">
        <is>
          <t>|</t>
        </is>
      </c>
      <c r="BC181" t="inlineStr">
        <is>
          <t>blokketen|blockchain</t>
        </is>
      </c>
      <c r="BD181" t="inlineStr">
        <is>
          <t>3|3</t>
        </is>
      </c>
      <c r="BE181" t="inlineStr">
        <is>
          <t>|</t>
        </is>
      </c>
      <c r="BF181" t="inlineStr">
        <is>
          <t>łańcuch bloków|blockchain</t>
        </is>
      </c>
      <c r="BG181" t="inlineStr">
        <is>
          <t>3|2</t>
        </is>
      </c>
      <c r="BH181" t="inlineStr">
        <is>
          <t>|</t>
        </is>
      </c>
      <c r="BI181" t="inlineStr">
        <is>
          <t>cadeia de blocos</t>
        </is>
      </c>
      <c r="BJ181" t="inlineStr">
        <is>
          <t>3</t>
        </is>
      </c>
      <c r="BK181" t="inlineStr">
        <is>
          <t/>
        </is>
      </c>
      <c r="BL181" t="inlineStr">
        <is>
          <t>blockchain|lanț de blocuri</t>
        </is>
      </c>
      <c r="BM181" t="inlineStr">
        <is>
          <t>3|3</t>
        </is>
      </c>
      <c r="BN181" t="inlineStr">
        <is>
          <t>|</t>
        </is>
      </c>
      <c r="BO181" t="inlineStr">
        <is>
          <t>blockchain</t>
        </is>
      </c>
      <c r="BP181" t="inlineStr">
        <is>
          <t>3</t>
        </is>
      </c>
      <c r="BQ181" t="inlineStr">
        <is>
          <t/>
        </is>
      </c>
      <c r="BR181" t="inlineStr">
        <is>
          <t>blokovna veriga|veriga podatkovnih blokov</t>
        </is>
      </c>
      <c r="BS181" t="inlineStr">
        <is>
          <t>3|3</t>
        </is>
      </c>
      <c r="BT181" t="inlineStr">
        <is>
          <t>|</t>
        </is>
      </c>
      <c r="BU181" t="inlineStr">
        <is>
          <t>blockkedja</t>
        </is>
      </c>
      <c r="BV181" t="inlineStr">
        <is>
          <t>3</t>
        </is>
      </c>
      <c r="BW181" t="inlineStr">
        <is>
          <t/>
        </is>
      </c>
      <c r="BX181" t="inlineStr">
        <is>
          <t>разпределена база данни, която поддържа непрекъснато растящ списък от записи, обезопасени по отношение на подправяне и преработване, като всеки блок съдържа времеви печат и връзка към предишни блокове</t>
        </is>
      </c>
      <c r="BY181" t="inlineStr">
        <is>
          <t>druh distribuované
účetní knihy, v jejímž rámci jsou transakce zaznamenávány chronologicky a
veřejně ve formě bloků</t>
        </is>
      </c>
      <c r="BZ181" t="inlineStr">
        <is>
          <t>fælles global, digital kassebog, der altid er opdateret med alle handler/transaktioner</t>
        </is>
      </c>
      <c r="CA181" t="inlineStr">
        <is>
          <t>verteilte, dezentrale Datenstruktur, die Transaktionen transparent, chronologisch und unveränderbar in einem Netzwerk speichert</t>
        </is>
      </c>
      <c r="CB181" t="inlineStr">
        <is>
          <t>τύπος &lt;a href="https://iate.europa.eu/entry/result/3571876/en-el" target="_blank"&gt;κατανεμημένου καθολικού&lt;/a&gt;στον οποίο οι συναλλαγές ομαδοποιούνται προκειμένου να σχηματίσουν συστοιχίες («blocks») οι οποίες συνδέονται μεταξύ τους με χρονολογική σειρά σχηματίζοντας μιαν αλληλουχία (αλυσίδα - «chain»)</t>
        </is>
      </c>
      <c r="CC181" t="inlineStr">
        <is>
          <t>type of distributed ledger [ &lt;a href="/entry/result/3571876/all" id="ENTRY_TO_ENTRY_CONVERTER" target="_blank"&gt;IATE:3571876&lt;/a&gt; ] in which transactions are recorded chronologically and publicly in packages called blocks</t>
        </is>
      </c>
      <c r="CD181" t="inlineStr">
        <is>
          <t>Tipo de registro descentralizado [ &lt;a href="/entry/result/3571876/all" id="ENTRY_TO_ENTRY_CONVERTER" target="_blank"&gt;IATE:3571876&lt;/a&gt; ] en el que las operaciones se agrupan en bloques, que se enlazan en orden cronológico formando una cadena. La cadena completa está protegida con complejos algoritmos matemáticos que aseguran la integridad y la seguridad de los datos. Esta cadena forma el registro global de todas las operaciones incluidas en la base de datos. Consta de tres componentes fundamentales: una transacción, un registro de transacciones y un sistema que verifica y almacena la transacción.</t>
        </is>
      </c>
      <c r="CE181" t="inlineStr">
        <is>
          <t>andmestruktuur, koosneb järjestikku andmeplokkidest, terviklust kaitseb iteratiivne räsimine, igale plokile arvutatakse räsi ploki andmetest ja eelmise ploki räsist, kusjuures räside endi terviklust kaitsevad räsitud ajatemplid või interaktsioonita ajatemplid</t>
        </is>
      </c>
      <c r="CF181" t="inlineStr">
        <is>
          <t>jatkuvasti kertyvä datakokonaisuus, jonka kaikki tapahtumat ovat aikajärjestyksessä, kaikkien osapuolten vahvistamia ja tallennettu niin, ettei mitään voi muuttaa tai väärentää</t>
        </is>
      </c>
      <c r="CG181" t="inlineStr">
        <is>
          <t>type de registre distribué sur un nombre important d'ordinateurs au travers d'un réseau de pair à pair et exploitant des techniques de cryptologie afin d'enregistrer une suite ordonnée de transactions et d'opérations qui, pour des raisons techniques, sont regroupées en blocs</t>
        </is>
      </c>
      <c r="CH181" t="inlineStr">
        <is>
          <t/>
        </is>
      </c>
      <c r="CI181" t="inlineStr">
        <is>
          <t>vrsta javno distribuirane glavne knjige u kojoj su transakcije zabilježene kronološki i raspoređene u blokove</t>
        </is>
      </c>
      <c r="CJ181" t="inlineStr">
        <is>
          <t>a kriptovaluták közös tranzakció-adatbázisa, egyfajta nyilvános főkönyv, amelyben a tranzakciók blokkonként időrendi sorrendben egymáshoz kapcsolva láncot alkotnak</t>
        </is>
      </c>
      <c r="CK181" t="inlineStr">
        <is>
          <t>tipo di registro distribuito [ &lt;a href="/entry/result/3571876/all" id="ENTRY_TO_ENTRY_CONVERTER" target="_blank"&gt;IATE:3571876&lt;/a&gt; ] formato di blocchi che memorizzano blocchi di transazioni valide recenti correlate da un marcatore temporale; ogni blocco include un algoritmo matematico del blocco precedente che trasforma dati di lunghezza arbitraria in una stringa binaria di lunghezza predefinita, facendo in modo di collegare i vari blocchi tra loro</t>
        </is>
      </c>
      <c r="CL181" t="inlineStr">
        <is>
          <t>tam tikra paskirstytųjų duomenų [ &lt;a href="/entry/result/3571876/all" id="ENTRY_TO_ENTRY_CONVERTER" target="_blank"&gt;IATE:3571876&lt;/a&gt; ] sankaupa, kurioje sandoriai sugrupuojami į blokus, o šie chronologine tvarka sujungiami vienas su kitu į grandinę</t>
        </is>
      </c>
      <c r="CM181" t="inlineStr">
        <is>
          <t>izkliedēta datubāze, kas ir pastāvīgi augošs sakārtotu ierakstu, kurus dēvē par blokiem, saraksts; katrs bloks satur laika zīmogu un norādi uz iepriekšējo bloku</t>
        </is>
      </c>
      <c r="CN181" t="inlineStr">
        <is>
          <t>lista li qed tikber b'mod kontinwu ta' rekords, imsejħa blokok, li huma marbuta ma' xulxin u siguri permezz tal-kriptografija; reġistru distribwit [ &lt;a href="/entry/result/3571876/all" id="ENTRY_TO_ENTRY_CONVERTER" target="_blank"&gt;IATE:3571876&lt;/a&gt; ] u miftuħ li jista' jirreġistra transazzjonijiet bejn żewġ partijiet b'mod effiċjenti, verifikabbli u permanenti</t>
        </is>
      </c>
      <c r="CO181" t="inlineStr">
        <is>
          <t>gedistribueerde database [ &lt;a href="/entry/result/1356017/all" id="ENTRY_TO_ENTRY_CONVERTER" target="_blank"&gt;IATE:1356017&lt;/a&gt; ] die een gestaag groeiende lijst bijhoudt van data-items die gehard zijn tegen manipulatie en vervalsing</t>
        </is>
      </c>
      <c r="CP181" t="inlineStr">
        <is>
          <t>rozproszona baza danych, która zawiera stale rosnącą ilość informacji (rekordów) pogrupowanych w bloki i powiązanych ze sobą w taki sposób, że każdy następny blok zawiera oznaczenie czasu (timestamp), kiedy został stworzony oraz link do poprzedniego bloku, będący zaszyfrowanym „streszczeniem” (hash) jego zawartości</t>
        </is>
      </c>
      <c r="CQ181" t="inlineStr">
        <is>
          <t>Tipo de &lt;a href="https://iate.europa.eu/entry/result/3571876/pt" target="_blank"&gt;registo distribuído&lt;/a&gt; onde se inscrevem as transações de duas partes de maneira verificável, permanente e anónima sem a necessidade de intermediários.</t>
        </is>
      </c>
      <c r="CR181" t="inlineStr">
        <is>
          <t>registru digital descentralizat și distribuit care este utilizat pentru a înregistra tranzacții pe mai multe computere, astfel încât înregistrarea să nu poată fi modificată retroactiv fără modificarea tuturor blocurilor ulterioare și a coluziunii rețelei</t>
        </is>
      </c>
      <c r="CS181" t="inlineStr">
        <is>
          <t>verejný register obsahujúci všetky transakcie uskutočnené v rámci partnerskej siete, ktorého štruktúru tvoria prepojené bloky údajov (napríklad potvrdených finančných transakcií), pričom každý blok odkazuje na predchádzajúci blok a vytvára tak reťazec v lineárnom a chronologickom poriadku</t>
        </is>
      </c>
      <c r="CT181" t="inlineStr">
        <is>
          <t/>
        </is>
      </c>
      <c r="CU181" t="inlineStr">
        <is>
          <t>en komplett, distribuerad lista, uppdelad i block, över transaktioner som berör ett digitalt objekt</t>
        </is>
      </c>
    </row>
    <row r="182">
      <c r="A182" s="1" t="str">
        <f>HYPERLINK("https://iate.europa.eu/entry/result/3571876/all", "3571876")</f>
        <v>3571876</v>
      </c>
      <c r="B182" t="inlineStr">
        <is>
          <t>EDUCATION AND COMMUNICATIONS;FINANCE</t>
        </is>
      </c>
      <c r="C182" t="inlineStr">
        <is>
          <t>EDUCATION AND COMMUNICATIONS|information technology and data processing;FINANCE</t>
        </is>
      </c>
      <c r="D182" t="inlineStr">
        <is>
          <t>технология на разпределените регистри|дистрибутиран регистър|споделена счетоводна книга</t>
        </is>
      </c>
      <c r="E182" t="inlineStr">
        <is>
          <t>3|2|3</t>
        </is>
      </c>
      <c r="F182" t="inlineStr">
        <is>
          <t>||</t>
        </is>
      </c>
      <c r="G182" t="inlineStr">
        <is>
          <t>sdílený registr|distribuovaná účetní kniha</t>
        </is>
      </c>
      <c r="H182" t="inlineStr">
        <is>
          <t>3|3</t>
        </is>
      </c>
      <c r="I182" t="inlineStr">
        <is>
          <t>preferred|</t>
        </is>
      </c>
      <c r="J182" t="inlineStr">
        <is>
          <t>distributed ledger</t>
        </is>
      </c>
      <c r="K182" t="inlineStr">
        <is>
          <t>3</t>
        </is>
      </c>
      <c r="L182" t="inlineStr">
        <is>
          <t/>
        </is>
      </c>
      <c r="M182" t="inlineStr">
        <is>
          <t>verteiltes Kontenbuch|Distributed Ledger|DL</t>
        </is>
      </c>
      <c r="N182" t="inlineStr">
        <is>
          <t>3|3|2</t>
        </is>
      </c>
      <c r="O182" t="inlineStr">
        <is>
          <t>||</t>
        </is>
      </c>
      <c r="P182" t="inlineStr">
        <is>
          <t>κατανεμημένο καθολικό</t>
        </is>
      </c>
      <c r="Q182" t="inlineStr">
        <is>
          <t>3</t>
        </is>
      </c>
      <c r="R182" t="inlineStr">
        <is>
          <t/>
        </is>
      </c>
      <c r="S182" t="inlineStr">
        <is>
          <t>distributor ledger|distributed ledger</t>
        </is>
      </c>
      <c r="T182" t="inlineStr">
        <is>
          <t>1|3</t>
        </is>
      </c>
      <c r="U182" t="inlineStr">
        <is>
          <t>|</t>
        </is>
      </c>
      <c r="V182" t="inlineStr">
        <is>
          <t>registro descentralizado|registro distribuido</t>
        </is>
      </c>
      <c r="W182" t="inlineStr">
        <is>
          <t>3|3</t>
        </is>
      </c>
      <c r="X182" t="inlineStr">
        <is>
          <t>|</t>
        </is>
      </c>
      <c r="Y182" t="inlineStr">
        <is>
          <t>hajusraamat</t>
        </is>
      </c>
      <c r="Z182" t="inlineStr">
        <is>
          <t>3</t>
        </is>
      </c>
      <c r="AA182" t="inlineStr">
        <is>
          <t/>
        </is>
      </c>
      <c r="AB182" t="inlineStr">
        <is>
          <t>hajautettu tilikirja</t>
        </is>
      </c>
      <c r="AC182" t="inlineStr">
        <is>
          <t>2</t>
        </is>
      </c>
      <c r="AD182" t="inlineStr">
        <is>
          <t/>
        </is>
      </c>
      <c r="AE182" t="inlineStr">
        <is>
          <t>registre partagé|registre distribué</t>
        </is>
      </c>
      <c r="AF182" t="inlineStr">
        <is>
          <t>3|3</t>
        </is>
      </c>
      <c r="AG182" t="inlineStr">
        <is>
          <t>|</t>
        </is>
      </c>
      <c r="AH182" t="inlineStr">
        <is>
          <t>mórleabhar dáilte</t>
        </is>
      </c>
      <c r="AI182" t="inlineStr">
        <is>
          <t>3</t>
        </is>
      </c>
      <c r="AJ182" t="inlineStr">
        <is>
          <t/>
        </is>
      </c>
      <c r="AK182" t="inlineStr">
        <is>
          <t>decentralizirano vođenje evidencije transakcija</t>
        </is>
      </c>
      <c r="AL182" t="inlineStr">
        <is>
          <t>3</t>
        </is>
      </c>
      <c r="AM182" t="inlineStr">
        <is>
          <t/>
        </is>
      </c>
      <c r="AN182" t="inlineStr">
        <is>
          <t>megosztott könyvelés|megosztott főkönyv</t>
        </is>
      </c>
      <c r="AO182" t="inlineStr">
        <is>
          <t>4|2</t>
        </is>
      </c>
      <c r="AP182" t="inlineStr">
        <is>
          <t>|</t>
        </is>
      </c>
      <c r="AQ182" t="inlineStr">
        <is>
          <t>distributed ledger|registro distribuito</t>
        </is>
      </c>
      <c r="AR182" t="inlineStr">
        <is>
          <t>3|3</t>
        </is>
      </c>
      <c r="AS182" t="inlineStr">
        <is>
          <t>|</t>
        </is>
      </c>
      <c r="AT182" t="inlineStr">
        <is>
          <t>išsklaidytoji operacijų knyga|IOK|paskirstytasis registras</t>
        </is>
      </c>
      <c r="AU182" t="inlineStr">
        <is>
          <t>2|2|2</t>
        </is>
      </c>
      <c r="AV182" t="inlineStr">
        <is>
          <t>||preferred</t>
        </is>
      </c>
      <c r="AW182" t="inlineStr">
        <is>
          <t>sadalītā virsgrāmata</t>
        </is>
      </c>
      <c r="AX182" t="inlineStr">
        <is>
          <t>3</t>
        </is>
      </c>
      <c r="AY182" t="inlineStr">
        <is>
          <t/>
        </is>
      </c>
      <c r="AZ182" t="inlineStr">
        <is>
          <t>reġistru distribwit</t>
        </is>
      </c>
      <c r="BA182" t="inlineStr">
        <is>
          <t>3</t>
        </is>
      </c>
      <c r="BB182" t="inlineStr">
        <is>
          <t/>
        </is>
      </c>
      <c r="BC182" t="inlineStr">
        <is>
          <t>gedeeld grootboek|distributed ledger</t>
        </is>
      </c>
      <c r="BD182" t="inlineStr">
        <is>
          <t>3|3</t>
        </is>
      </c>
      <c r="BE182" t="inlineStr">
        <is>
          <t>|admitted</t>
        </is>
      </c>
      <c r="BF182" t="inlineStr">
        <is>
          <t>rozproszona rachunkowość księgi głównej|rozproszony rejestr</t>
        </is>
      </c>
      <c r="BG182" t="inlineStr">
        <is>
          <t>3|3</t>
        </is>
      </c>
      <c r="BH182" t="inlineStr">
        <is>
          <t>|preferred</t>
        </is>
      </c>
      <c r="BI182" t="inlineStr">
        <is>
          <t>registo distribuído|livro-razão distribuído</t>
        </is>
      </c>
      <c r="BJ182" t="inlineStr">
        <is>
          <t>3|3</t>
        </is>
      </c>
      <c r="BK182" t="inlineStr">
        <is>
          <t>|</t>
        </is>
      </c>
      <c r="BL182" t="inlineStr">
        <is>
          <t>registru distribuit</t>
        </is>
      </c>
      <c r="BM182" t="inlineStr">
        <is>
          <t>3</t>
        </is>
      </c>
      <c r="BN182" t="inlineStr">
        <is>
          <t/>
        </is>
      </c>
      <c r="BO182" t="inlineStr">
        <is>
          <t>distribuovaná databáza transakcií|distribuované záznamy</t>
        </is>
      </c>
      <c r="BP182" t="inlineStr">
        <is>
          <t>3|3</t>
        </is>
      </c>
      <c r="BQ182" t="inlineStr">
        <is>
          <t>|</t>
        </is>
      </c>
      <c r="BR182" t="inlineStr">
        <is>
          <t>distribuirana knjiga transakcij|razpršena evidenca</t>
        </is>
      </c>
      <c r="BS182" t="inlineStr">
        <is>
          <t>2|2</t>
        </is>
      </c>
      <c r="BT182" t="inlineStr">
        <is>
          <t>|</t>
        </is>
      </c>
      <c r="BU182" t="inlineStr">
        <is>
          <t>distribuerad liggare</t>
        </is>
      </c>
      <c r="BV182" t="inlineStr">
        <is>
          <t>3</t>
        </is>
      </c>
      <c r="BW182" t="inlineStr">
        <is>
          <t/>
        </is>
      </c>
      <c r="BX182" t="inlineStr">
        <is>
          <t>база данни за
транзакции, която се съхранява в мрежа от множество компютри, а не на едно
централно място</t>
        </is>
      </c>
      <c r="BY182" t="inlineStr">
        <is>
          <t>databáze transakcí v
síti mnoha úložišť, která se mohou nacházet v různých zemích a institucích, v
níž jsou záznamy uchovávány v řetězci v rámci kontinuální účetní knihy</t>
        </is>
      </c>
      <c r="BZ182" t="inlineStr">
        <is>
          <t>en teknologi, hvor alle parter i et netværk kan dele information</t>
        </is>
      </c>
      <c r="CA182" t="inlineStr">
        <is>
          <t>Datenbank, deren Integrität (Sicherung gegen nachträgliche Manipulation) durch Speicherung des Hashwertes des vorangehenden Datensatzes im jeweils nachfolgenden, also durch kryptographische Verkettung, gesichert ist und die dazu dient, im digitalen Zahlungs- und Geschäftsverkehr Transaktionen von Nutzer zu Nutzer aufzuzeichnen, ohne dass es einer zentralen Stelle bedarf, die jede einzelne Transaktion legitimiert</t>
        </is>
      </c>
      <c r="CB182" t="inlineStr">
        <is>
          <t>βάση δεδομένων όσον αφορά τις συναλλαγές, η οποία, αντί να αποθηκεύεται σε μια κεντρική τοποθεσία, κατανέμεται σε ένα δίκτυο πολλών υπολογιστών</t>
        </is>
      </c>
      <c r="CC182" t="inlineStr">
        <is>
          <t>type of database spread across multiple sites, countries or institutions, where records are stored one after the other in a continuous ledger</t>
        </is>
      </c>
      <c r="CD182" t="inlineStr">
        <is>
          <t>Base de datos de operaciones que se reparte en una red de múltiples ordenadores en lugar de almacenarse en una localización central.</t>
        </is>
      </c>
      <c r="CE182" t="inlineStr">
        <is>
          <t>plokiaheltehnoloogias kasutatav hajussüsteemina teostatud ja plokiahela kujul esitatud elektrooniline arvestusraamat</t>
        </is>
      </c>
      <c r="CF182" t="inlineStr">
        <is>
          <t>omaisuustietokanta,
joka voidaan jakaa verkossa eri toimijoiden kesken hajautetusti</t>
        </is>
      </c>
      <c r="CG182" t="inlineStr">
        <is>
          <t>base de données fondée sur des structures de chaînes de blocs, partagée à travers un réseau comprenant des sites multiples, comme géographiques ou institutions</t>
        </is>
      </c>
      <c r="CH182" t="inlineStr">
        <is>
          <t/>
        </is>
      </c>
      <c r="CI182" t="inlineStr">
        <is>
          <t/>
        </is>
      </c>
      <c r="CJ182" t="inlineStr">
        <is>
          <t>megosztott adatbázisú könyvelés, azaz a rendszer résztvevői központi elszámoló nélkül, maguk kezelik az egymás között végrehajtott tranzakciókat, és a rendszer mindenkinél ugyanazt mutatja</t>
        </is>
      </c>
      <c r="CK182" t="inlineStr">
        <is>
          <t>database di operazioni distribuito su una rete di numerosi computer, anziché custodito presso un nodo centrale.</t>
        </is>
      </c>
      <c r="CL182" t="inlineStr">
        <is>
          <t>tarp svetainių, šalių ar institucijų paskirstyta duomenų bazė, kurioje įrašai laikomi vientisame registre</t>
        </is>
      </c>
      <c r="CM182" t="inlineStr">
        <is>
          <t>darījumu datubāze, kurai nav viena centralizēta atrašanās vieta, bet kura izvietota daudzu datoru tīklā</t>
        </is>
      </c>
      <c r="CN182" t="inlineStr">
        <is>
          <t>tip ta' bażi tad- 
&lt;i&gt;data&lt;/i&gt; mifrux fuq postijiet, pajjiżi jew istituzzjonijiet differenti, fejn ir-rekords jinħażnu wieħed wara l-ieħor f'reġistru kontinwu</t>
        </is>
      </c>
      <c r="CO182" t="inlineStr">
        <is>
          <t>database van transacties die over een netwerk van vele computers is verspreid, in plaats van opgeslagen op één gecentraliseerde locatie</t>
        </is>
      </c>
      <c r="CP182" t="inlineStr">
        <is>
          <t>rozproszona baza danych, której rejestry są replikowane, współdzielone i zsynchronizowane w ramach konsensusu różnych osób, firm czy instytucji, także rozproszonych geograficznie (w różnych krajach)</t>
        </is>
      </c>
      <c r="CQ182" t="inlineStr">
        <is>
          <t>Base de dados na qual as transações entre os participantes se efetuam de par a par (ou seja, sem intermediação de uma autoridade central) e são registadas automaticamente em servidores comuns e visíveis por todos os utilizadores.</t>
        </is>
      </c>
      <c r="CR182" t="inlineStr">
        <is>
          <t>tip de bază de date distribuită în cadrul unei rețele, cu criptare complexă, conținând o listă de tranzacții de date ale cărei înregistrări sunt stocate în ordine cronologică</t>
        </is>
      </c>
      <c r="CS182" t="inlineStr">
        <is>
          <t>databáza rozložená v rozsiahlej počítačovej sieti, takže nejde o centrálny archív. Informácie môžu väčšinou čítať všetci účastníci siete a v závislosti od svojich prístupových práv ich môžu aj tvoriť.</t>
        </is>
      </c>
      <c r="CT182" t="inlineStr">
        <is>
          <t/>
        </is>
      </c>
      <c r="CU182" t="inlineStr">
        <is>
          <t/>
        </is>
      </c>
    </row>
    <row r="183">
      <c r="A183" s="1" t="str">
        <f>HYPERLINK("https://iate.europa.eu/entry/result/3592469/all", "3592469")</f>
        <v>3592469</v>
      </c>
      <c r="B183" t="inlineStr">
        <is>
          <t>EDUCATION AND COMMUNICATIONS</t>
        </is>
      </c>
      <c r="C183" t="inlineStr">
        <is>
          <t>EDUCATION AND COMMUNICATIONS|information technology and data processing</t>
        </is>
      </c>
      <c r="D183" t="inlineStr">
        <is>
          <t>разузнавателни сведения за заплахи</t>
        </is>
      </c>
      <c r="E183" t="inlineStr">
        <is>
          <t>3</t>
        </is>
      </c>
      <c r="F183" t="inlineStr">
        <is>
          <t/>
        </is>
      </c>
      <c r="G183" t="inlineStr">
        <is>
          <t>operativní informace o hrozbách|operativní informace o kybernetických hrozbách</t>
        </is>
      </c>
      <c r="H183" t="inlineStr">
        <is>
          <t>3|3</t>
        </is>
      </c>
      <c r="I183" t="inlineStr">
        <is>
          <t>proposed|proposed</t>
        </is>
      </c>
      <c r="J183" t="inlineStr">
        <is>
          <t>trusselsefterretning|efterretning om cybertrusler</t>
        </is>
      </c>
      <c r="K183" t="inlineStr">
        <is>
          <t>3|3</t>
        </is>
      </c>
      <c r="L183" t="inlineStr">
        <is>
          <t>|</t>
        </is>
      </c>
      <c r="M183" t="inlineStr">
        <is>
          <t>Informationen über Bedrohungen</t>
        </is>
      </c>
      <c r="N183" t="inlineStr">
        <is>
          <t>3</t>
        </is>
      </c>
      <c r="O183" t="inlineStr">
        <is>
          <t/>
        </is>
      </c>
      <c r="P183" t="inlineStr">
        <is>
          <t>πληροφορίες για απειλές|πληροφορίες για κυβερνοαπειλές</t>
        </is>
      </c>
      <c r="Q183" t="inlineStr">
        <is>
          <t>3|3</t>
        </is>
      </c>
      <c r="R183" t="inlineStr">
        <is>
          <t>|</t>
        </is>
      </c>
      <c r="S183" t="inlineStr">
        <is>
          <t>threat intelligence|cyber threat intelligence</t>
        </is>
      </c>
      <c r="T183" t="inlineStr">
        <is>
          <t>3|3</t>
        </is>
      </c>
      <c r="U183" t="inlineStr">
        <is>
          <t>|</t>
        </is>
      </c>
      <c r="V183" t="inlineStr">
        <is>
          <t>inteligencia sobre amenazas</t>
        </is>
      </c>
      <c r="W183" t="inlineStr">
        <is>
          <t>3</t>
        </is>
      </c>
      <c r="X183" t="inlineStr">
        <is>
          <t/>
        </is>
      </c>
      <c r="Y183" t="inlineStr">
        <is>
          <t>küberohuteadmus|ohuteadmus</t>
        </is>
      </c>
      <c r="Z183" t="inlineStr">
        <is>
          <t>3|3</t>
        </is>
      </c>
      <c r="AA183" t="inlineStr">
        <is>
          <t>|</t>
        </is>
      </c>
      <c r="AB183" t="inlineStr">
        <is>
          <t>uhkatiedustelutieto</t>
        </is>
      </c>
      <c r="AC183" t="inlineStr">
        <is>
          <t>3</t>
        </is>
      </c>
      <c r="AD183" t="inlineStr">
        <is>
          <t/>
        </is>
      </c>
      <c r="AE183" t="inlineStr">
        <is>
          <t>renseignements sur les cybermenaces|renseignements sur les menaces</t>
        </is>
      </c>
      <c r="AF183" t="inlineStr">
        <is>
          <t>3|3</t>
        </is>
      </c>
      <c r="AG183" t="inlineStr">
        <is>
          <t>|</t>
        </is>
      </c>
      <c r="AH183" t="inlineStr">
        <is>
          <t/>
        </is>
      </c>
      <c r="AI183" t="inlineStr">
        <is>
          <t/>
        </is>
      </c>
      <c r="AJ183" t="inlineStr">
        <is>
          <t/>
        </is>
      </c>
      <c r="AK183" t="inlineStr">
        <is>
          <t>saznanja o prijetnjama|saznanja o kiberprijetnjama</t>
        </is>
      </c>
      <c r="AL183" t="inlineStr">
        <is>
          <t>3|3</t>
        </is>
      </c>
      <c r="AM183" t="inlineStr">
        <is>
          <t>|</t>
        </is>
      </c>
      <c r="AN183" t="inlineStr">
        <is>
          <t>kiberfenyegetettségi információk|fenyegetettségi információk</t>
        </is>
      </c>
      <c r="AO183" t="inlineStr">
        <is>
          <t>3|3</t>
        </is>
      </c>
      <c r="AP183" t="inlineStr">
        <is>
          <t>proposed|proposed</t>
        </is>
      </c>
      <c r="AQ183" t="inlineStr">
        <is>
          <t>informazioni sulle minacce|dati sulle minacce informatiche|dati sulle minacce</t>
        </is>
      </c>
      <c r="AR183" t="inlineStr">
        <is>
          <t>3|3|3</t>
        </is>
      </c>
      <c r="AS183" t="inlineStr">
        <is>
          <t>||</t>
        </is>
      </c>
      <c r="AT183" t="inlineStr">
        <is>
          <t>žvalgybos informacija apie kibernetines grėsmes|žvalgybos informacija apie grėsmes</t>
        </is>
      </c>
      <c r="AU183" t="inlineStr">
        <is>
          <t>3|3</t>
        </is>
      </c>
      <c r="AV183" t="inlineStr">
        <is>
          <t>|</t>
        </is>
      </c>
      <c r="AW183" t="inlineStr">
        <is>
          <t>draudu izlūkdati|kiberdraudu izlūkdati</t>
        </is>
      </c>
      <c r="AX183" t="inlineStr">
        <is>
          <t>2|2</t>
        </is>
      </c>
      <c r="AY183" t="inlineStr">
        <is>
          <t>|</t>
        </is>
      </c>
      <c r="AZ183" t="inlineStr">
        <is>
          <t>intelliġenza dwar it-theddid|intelliġenza dwar it-theddid ċibernetiku</t>
        </is>
      </c>
      <c r="BA183" t="inlineStr">
        <is>
          <t>3|3</t>
        </is>
      </c>
      <c r="BB183" t="inlineStr">
        <is>
          <t>|</t>
        </is>
      </c>
      <c r="BC183" t="inlineStr">
        <is>
          <t>inlichtingen over dreigingen|inlichtingen over cyberdreigingen</t>
        </is>
      </c>
      <c r="BD183" t="inlineStr">
        <is>
          <t>3|3</t>
        </is>
      </c>
      <c r="BE183" t="inlineStr">
        <is>
          <t>|</t>
        </is>
      </c>
      <c r="BF183" t="inlineStr">
        <is>
          <t>analiza cyberzagrożeń|analiza zagrożeń</t>
        </is>
      </c>
      <c r="BG183" t="inlineStr">
        <is>
          <t>3|3</t>
        </is>
      </c>
      <c r="BH183" t="inlineStr">
        <is>
          <t>|</t>
        </is>
      </c>
      <c r="BI183" t="inlineStr">
        <is>
          <t>Informações sobre ameaças</t>
        </is>
      </c>
      <c r="BJ183" t="inlineStr">
        <is>
          <t>3</t>
        </is>
      </c>
      <c r="BK183" t="inlineStr">
        <is>
          <t/>
        </is>
      </c>
      <c r="BL183" t="inlineStr">
        <is>
          <t>informații privind amenințările cibernetice|date operative privind amenințările</t>
        </is>
      </c>
      <c r="BM183" t="inlineStr">
        <is>
          <t>3|3</t>
        </is>
      </c>
      <c r="BN183" t="inlineStr">
        <is>
          <t>|</t>
        </is>
      </c>
      <c r="BO183" t="inlineStr">
        <is>
          <t>spravodajské informácie o hrozbách|spravodajské informácie o kybernetických hrozbách</t>
        </is>
      </c>
      <c r="BP183" t="inlineStr">
        <is>
          <t>3|3</t>
        </is>
      </c>
      <c r="BQ183" t="inlineStr">
        <is>
          <t>|</t>
        </is>
      </c>
      <c r="BR183" t="inlineStr">
        <is>
          <t>obveščevalni podatki o kibernetskih grožnjah|obveščevalni podatki o grožnjah</t>
        </is>
      </c>
      <c r="BS183" t="inlineStr">
        <is>
          <t>3|3</t>
        </is>
      </c>
      <c r="BT183" t="inlineStr">
        <is>
          <t>|</t>
        </is>
      </c>
      <c r="BU183" t="inlineStr">
        <is>
          <t>underrättelser om cyberhot|underrättelser om hot</t>
        </is>
      </c>
      <c r="BV183" t="inlineStr">
        <is>
          <t>3|3</t>
        </is>
      </c>
      <c r="BW183" t="inlineStr">
        <is>
          <t>|</t>
        </is>
      </c>
      <c r="BX183" t="inlineStr">
        <is>
          <t>сведения, които са събрани, обработени, анализирани, разтълкувани или обогатени с оглед на взимането на решения и които позволяват в подходяща и достатъчна степен да се разбере как да се ограничат последствията от инцидент при ИКТ или киберзаплаха, в т.ч. техническите белези на дадена кибератака, отговорните за нея лица и техният начин на действие и мотивация</t>
        </is>
      </c>
      <c r="BY183" t="inlineStr">
        <is>
          <t>informace, které byly shromážděny, zpracovány, analyzovány 
interpretovány nebo rozšířeny tak, aby poskytovaly nezbytné souvislosti 
pro rozhodování, a které přinášejí relevantní a dostatečné poznatky ke 
zmírnění dopadu incidentu souvisejícího s IKT nebo kybernetické hrozby, 
včetně technických údajů o kybernetickém útoku, osobách odpovědných za 
útok a jejich modu operandi a motivaci</t>
        </is>
      </c>
      <c r="BZ183" t="inlineStr">
        <is>
          <t>oplysninger, der er blevet sammenfattet, omdannet, analyseret, fortolket eller beriget for at skabe den rette kontekst for beslutningstagning, og som sikrer relevant og tilstrækkelig forståelse med henblik på at afbøde virkningerne af en IKT-relateret hændelse eller cybertrussel, herunder de tekniske detaljer ved et cyberangreb, kendskab til dem, der er ansvarlige for angrebet, deres måde at operere på og deres hensigter</t>
        </is>
      </c>
      <c r="CA183" t="inlineStr">
        <is>
          <t>Informationen, die aggregiert, umgewandelt, analysiert, ausgewertet oder erweitert wurden, um den notwendigen Kontext für die Entscheidungsfindung zu schaffen, und die ein relevantes und ausreichendes Verständnis für die Abmilderung der Auswirkungen eines IKT-bezogenen Vorfalls oder einer Cyberbedrohung vermitteln, einschließlich der technischen Einzelheiten eines Cyberangriffs, der für den Angriff verantwortlichen Personen und ihres Modus Operandi und ihrer Beweggründe</t>
        </is>
      </c>
      <c r="CB183" t="inlineStr">
        <is>
          <t>πληροφορίες που έχουν συγκεντρωθεί, μετατραπεί, αναλυθεί, ερμηνευτεί ή εμπλουτιστεί με σκοπό την παροχή του απαραίτητου πλαισίου για τη λήψη αποφάσεων και οι οποίες οδηγούν σε σχετική και επαρκή κατανόηση για τον μετριασμό των επιπτώσεων ενός συμβάντος που σχετίζεται με τις ΤΠΕ ή μιας κυβερνοαπειλής, συμπεριλαμβανομένων των τεχνικών λεπτομερειών μιας κυβερνοεπίθεσης, των προσώπων που ευθύνονται για την επίθεση και του τρόπου λειτουργίας και των κινήτρων τους</t>
        </is>
      </c>
      <c r="CC183" t="inlineStr">
        <is>
          <t>information that has been aggregated, transformed, analysed, interpreted or enriched to provide the necessary context for decision-making and which brings relevant and sufficient understanding for mitigating the impact of an ICT-related incident or cyber threat, including the technical details of a cyber-attack, those responsible for the attack and their modus operandi and motivations</t>
        </is>
      </c>
      <c r="CD183" t="inlineStr">
        <is>
          <t>Información que se ha agregado, transformado, analizado, interpretado o enriquecido para proporcionar el contexto necesario para la toma de decisiones y que aporta una comprensión pertinente y suficiente para mitigar el impacto de un incidente relacionado con las TIC o una ciberamenaza, incluidos los detalles técnicos de un ciberataque, los responsables del ataque, su &lt;i&gt;modus operandi &lt;/i&gt;y sus motivaciones.</t>
        </is>
      </c>
      <c r="CE183" t="inlineStr">
        <is>
          <t>teave, mida on agregeeritud, teisendatud, analüüsitud, tõlgendatud või rikastatud, et anda otsuste tegemiseks vajalik kontekst, ning mis tagab asjakohase ja piisava arusaamise IKTga seotud intsidendi või küberohu mõju leevendamiseks, sealhulgas küberründe tehnilised üksikasjad, ründe toimepanijad ning nende töömeetodid ja ajendid</t>
        </is>
      </c>
      <c r="CF183" t="inlineStr">
        <is>
          <t>tieto, joka on yhdistetty, muunnettu tai analysoitu tai jota on tulkittu tai parannettu niin, että se muodostaa päätöksenteossa tarvittavan kontekstin, ja sen avulla voidaan saada asiasta merkityksellinen ja riittävä käsitys TVT:hen liittyvän poikkeaman tai kyberuhkan vaikutusten lieventämiseksi, mukaan lukien kyberhyökkäyksen tekniset yksityiskohdat, hyökkäyksestä vastuussa olevat tahot sekä niiden toimintatavat ja toiminnan vaikuttimet</t>
        </is>
      </c>
      <c r="CG183" t="inlineStr">
        <is>
          <t>informations qui ont été rassemblées, transformées,
analysées, interprétées ou enrichies pour fournir le contexte nécessaire à la
prise de décisions et qui apportent une compréhension pertinente et suffisante
en vue d’atténuer les effets d’un incident lié à l’informatique ou d’une
cybermenace, y compris les détails techniques d’une cyberattaque, les
responsables de l’attaque, ainsi que leur mode opératoire et leurs motivations</t>
        </is>
      </c>
      <c r="CH183" t="inlineStr">
        <is>
          <t/>
        </is>
      </c>
      <c r="CI183" t="inlineStr">
        <is>
          <t>informacije koje su agregirane, preoblikovane, analizirane, protumačene ili obogaćene kako bi se dobio kontekst potreban za donošenje odluka i koje omogućavaju relevantno i dostatno razumijevanje za ublažavanje učinka IKT incidenta ili kiberprijetnje, uključujući tehničke pojedinosti kibernapada, osobe odgovorne za napad te njihov način rada i motive</t>
        </is>
      </c>
      <c r="CJ183" t="inlineStr">
        <is>
          <t>a döntéshozatalt megalapozó összesített, átalakított, elemzett, értelmezett, gyarapított adatok összessége, amely érdemi és elégséges ismeretet eredményez valamely IKT-vonatkozású biztonsági esemény vagy kiberfenyegetés hatásának enyhítéséhez, és magában foglalja többek között a kibertámadás technikai részleteit, a támadás felelőseinek személyazonosságát, valamint az elkövetés módját és indítékait</t>
        </is>
      </c>
      <c r="CK183" t="inlineStr">
        <is>
          <t>informazioni
aggregate, trasformate, analizzate, interpretate o arricchite per offrire il
contesto necessario al processo decisionale, che recano conoscenze pertinenti e
sufficienti per attenuare l'impatto di un incidente connesso alle &lt;a href="https://iate.europa.eu/entry/slideshow/1624874860709/866454/en-it" target="_blank"&gt;TIC&lt;/a&gt; o di una
minaccia informatica, compresi i dettagli tecnici dell'attacco informatico, i
responsabili dell'attacco, il loro modus operandi e le loro motivazioni</t>
        </is>
      </c>
      <c r="CL183" t="inlineStr">
        <is>
          <t>informacija, kuri siekiant priimti sprendimus yra apibendrinama, pertvarkoma, analizuojama, aiškinama arba patikslinama ir kuri sudaro sąlygas tinkamai ir pakankamai suprasti, kaip mažinti su IRT susijusio incidento ar kibernetinės grėsmės poveikį, įskaitant techninius kibernetinio išpuolio duomenis, už išpuolį atsakingus asmenis ir jų modus operandi bei motyvus</t>
        </is>
      </c>
      <c r="CM183" t="inlineStr">
        <is>
          <t>informācija, kas apkopota, pārveidota, analizēta, interpretēta vai papildināta, lai nodrošinātu vajadzīgo kontekstu lēmumu pieņemšanai un kas sniedz būtisku un pietiekamu izpratni, kā mazināt ar IKT saistīta incidenta vai kiberdraudu ietekmi, tostarp tehnisko informāciju par kiberuzbrukumu, par uzbrukumu atbildīgajām personām, to darbības veidu un motīviem</t>
        </is>
      </c>
      <c r="CN183" t="inlineStr">
        <is>
          <t>informazzjoni li tkun ġiet aggregata, ittrasformata, analizzata, interpretata jew arrikkita biex tipprovdi l-kuntest meħtieġ għat-teħid tad-deċiżjonijiet u li twassal għal fehim rilevanti u suffiċjenti biex jiġi mitigat l-impatt ta’ inċident relatat mal-ICT jew ta’ theddida ċibernetika, inklużi d-dettalji tekniċi tal-attakk ċibernetiku, dawk responsabbli għall-attakk u l-&lt;i&gt;modus operandi&lt;/i&gt; u l-motivazzjonijiet tagħhom</t>
        </is>
      </c>
      <c r="CO183" t="inlineStr">
        <is>
          <t>informatie die is geaggregeerd, getransformeerd, geanalyseerd, geïnterpreteerd of verrijkt om de noodzakelijke achtergrond voor besluitvorming te bieden en waarmee relevant en toereikend inzicht wordt verschaft om de gevolgen van een ICT-gerelateerd incident of van een cyberdreiging te beperken, met inbegrip van de technische details van een cyberaanval, de voor de aanval verantwoordelijke personen en hun werkwijze en motieven</t>
        </is>
      </c>
      <c r="CP183" t="inlineStr">
        <is>
          <t>informacje, które zostały zagregowane, przekształcone, przeanalizowane, zinterpretowane lub wzbogacone w celu zapewnienia niezbędnego kontekstu na potrzeby podejmowania decyzji i które umożliwiają odpowiednie i wystarczające zrozumienie w celu złagodzenia skutków incydentu związanego z ICT lub cyberzagrożenia, w tym informacje dotyczące technicznych szczegółów cyberataku, osób odpowiedzialnych za atak oraz ich sposobu działania i motywacji</t>
        </is>
      </c>
      <c r="CQ183" t="inlineStr">
        <is>
          <t>Informações que foram agregadas, transformadas, analisadas, interpretadas ou suplementadas para dar o contexto necessário à tomada de decisão e que proporcionam um conhecimento pertinente e suficiente para atenuar o impacto de um incidente relacionado com as TIC ou de uma ciberameaça, incluindo os pormenores técnicos de um ciberataque, os respetivos autores, a sua forma de atuar e as suas motivações.</t>
        </is>
      </c>
      <c r="CR183" t="inlineStr">
        <is>
          <t>informații care au fost agregate, transformate, analizate, interpretate
 sau îmbogățite pentru a oferi contextul necesar procesului decizional 
și care asigură o înțelegere adecvată și suficientă pentru a atenua 
impactul unui incident legat de TIC sau al unei amenințări cibernetice, 
inclusiv detaliile tehnice ale unui atac cibernetic, persoanele 
responsabile de atac și modul de operare și motivațiile acestora</t>
        </is>
      </c>
      <c r="CS183" t="inlineStr">
        <is>
          <t>informácie, ktoré boli agregované, transformované, analyzované, interpretované alebo obohatené tak, aby poskytovali potrebný kontext pre rozhodovanie a ktoré prinášajú relevantné a dostatočné chápanie na zmierňovanie vplyvu incidentu súvisiaceho s IKT alebo kybernetickej hrozby vrátane technických podrobností kybernetického útoku, subjektov zodpovedných za útok a ich spôsobu práce a motivácie</t>
        </is>
      </c>
      <c r="CT183" t="inlineStr">
        <is>
          <t>informacije, ki so bile združene, preoblikovane, analizirane, razložene ali obogatene, da bi zagotovile potreben okvir za odločanje, in ki prinašajo ustrezno in zadostno razumevanje za zmanjšanje učinka incidenta, povezanega z IKT, ali kibernetske grožnje, vključno s tehničnimi podrobnostmi kibernetskega napada ter podatki o odgovornih osebah za napad, njihovem načinu delovanja in motivih</t>
        </is>
      </c>
      <c r="CU183" t="inlineStr">
        <is>
          <t>information som har sammanställts, omvandlats, analyserats, tolkats eller berikats för att skapa det sammanhang som krävs för beslutsfattande och som ger relevant och tillräcklig förståelse för att mildra effekterna av en IKT-relaterad incident eller ett cyberhot, inbegripet de tekniska detaljerna om en it-attack, de ansvariga för attacken och deras tillvägagångssätt och motiv</t>
        </is>
      </c>
    </row>
    <row r="184">
      <c r="A184" s="1" t="str">
        <f>HYPERLINK("https://iate.europa.eu/entry/result/3586411/all", "3586411")</f>
        <v>3586411</v>
      </c>
      <c r="B184" t="inlineStr">
        <is>
          <t>FINANCE</t>
        </is>
      </c>
      <c r="C184" t="inlineStr">
        <is>
          <t>FINANCE|taxation|fiscal policy|tax law;FINANCE</t>
        </is>
      </c>
      <c r="D184" t="inlineStr">
        <is>
          <t>корпоративен данък</t>
        </is>
      </c>
      <c r="E184" t="inlineStr">
        <is>
          <t>2</t>
        </is>
      </c>
      <c r="F184" t="inlineStr">
        <is>
          <t/>
        </is>
      </c>
      <c r="G184" t="inlineStr">
        <is>
          <t>korporační daň</t>
        </is>
      </c>
      <c r="H184" t="inlineStr">
        <is>
          <t>4</t>
        </is>
      </c>
      <c r="I184" t="inlineStr">
        <is>
          <t/>
        </is>
      </c>
      <c r="J184" t="inlineStr">
        <is>
          <t/>
        </is>
      </c>
      <c r="K184" t="inlineStr">
        <is>
          <t/>
        </is>
      </c>
      <c r="L184" t="inlineStr">
        <is>
          <t/>
        </is>
      </c>
      <c r="M184" t="inlineStr">
        <is>
          <t>Körperschaftssteuer</t>
        </is>
      </c>
      <c r="N184" t="inlineStr">
        <is>
          <t>4</t>
        </is>
      </c>
      <c r="O184" t="inlineStr">
        <is>
          <t/>
        </is>
      </c>
      <c r="P184" t="inlineStr">
        <is>
          <t/>
        </is>
      </c>
      <c r="Q184" t="inlineStr">
        <is>
          <t/>
        </is>
      </c>
      <c r="R184" t="inlineStr">
        <is>
          <t/>
        </is>
      </c>
      <c r="S184" t="inlineStr">
        <is>
          <t>corporation tax</t>
        </is>
      </c>
      <c r="T184" t="inlineStr">
        <is>
          <t>2</t>
        </is>
      </c>
      <c r="U184" t="inlineStr">
        <is>
          <t/>
        </is>
      </c>
      <c r="V184" t="inlineStr">
        <is>
          <t/>
        </is>
      </c>
      <c r="W184" t="inlineStr">
        <is>
          <t/>
        </is>
      </c>
      <c r="X184" t="inlineStr">
        <is>
          <t/>
        </is>
      </c>
      <c r="Y184" t="inlineStr">
        <is>
          <t>äriühingu tulumaks</t>
        </is>
      </c>
      <c r="Z184" t="inlineStr">
        <is>
          <t>4</t>
        </is>
      </c>
      <c r="AA184" t="inlineStr">
        <is>
          <t/>
        </is>
      </c>
      <c r="AB184" t="inlineStr">
        <is>
          <t>yhteisövero|yhtiövero</t>
        </is>
      </c>
      <c r="AC184" t="inlineStr">
        <is>
          <t>2|2</t>
        </is>
      </c>
      <c r="AD184" t="inlineStr">
        <is>
          <t>|</t>
        </is>
      </c>
      <c r="AE184" t="inlineStr">
        <is>
          <t>IS|impôt sur le revenu des sociétés|impôt sur les sociétés</t>
        </is>
      </c>
      <c r="AF184" t="inlineStr">
        <is>
          <t>2|2|4</t>
        </is>
      </c>
      <c r="AG184" t="inlineStr">
        <is>
          <t>||</t>
        </is>
      </c>
      <c r="AH184" t="inlineStr">
        <is>
          <t/>
        </is>
      </c>
      <c r="AI184" t="inlineStr">
        <is>
          <t/>
        </is>
      </c>
      <c r="AJ184" t="inlineStr">
        <is>
          <t/>
        </is>
      </c>
      <c r="AK184" t="inlineStr">
        <is>
          <t/>
        </is>
      </c>
      <c r="AL184" t="inlineStr">
        <is>
          <t/>
        </is>
      </c>
      <c r="AM184" t="inlineStr">
        <is>
          <t/>
        </is>
      </c>
      <c r="AN184" t="inlineStr">
        <is>
          <t/>
        </is>
      </c>
      <c r="AO184" t="inlineStr">
        <is>
          <t/>
        </is>
      </c>
      <c r="AP184" t="inlineStr">
        <is>
          <t/>
        </is>
      </c>
      <c r="AQ184" t="inlineStr">
        <is>
          <t/>
        </is>
      </c>
      <c r="AR184" t="inlineStr">
        <is>
          <t/>
        </is>
      </c>
      <c r="AS184" t="inlineStr">
        <is>
          <t/>
        </is>
      </c>
      <c r="AT184" t="inlineStr">
        <is>
          <t>pelno mokestis</t>
        </is>
      </c>
      <c r="AU184" t="inlineStr">
        <is>
          <t>2</t>
        </is>
      </c>
      <c r="AV184" t="inlineStr">
        <is>
          <t/>
        </is>
      </c>
      <c r="AW184" t="inlineStr">
        <is>
          <t/>
        </is>
      </c>
      <c r="AX184" t="inlineStr">
        <is>
          <t/>
        </is>
      </c>
      <c r="AY184" t="inlineStr">
        <is>
          <t/>
        </is>
      </c>
      <c r="AZ184" t="inlineStr">
        <is>
          <t/>
        </is>
      </c>
      <c r="BA184" t="inlineStr">
        <is>
          <t/>
        </is>
      </c>
      <c r="BB184" t="inlineStr">
        <is>
          <t/>
        </is>
      </c>
      <c r="BC184" t="inlineStr">
        <is>
          <t>vennootschapsbelasting</t>
        </is>
      </c>
      <c r="BD184" t="inlineStr">
        <is>
          <t>2</t>
        </is>
      </c>
      <c r="BE184" t="inlineStr">
        <is>
          <t/>
        </is>
      </c>
      <c r="BF184" t="inlineStr">
        <is>
          <t/>
        </is>
      </c>
      <c r="BG184" t="inlineStr">
        <is>
          <t/>
        </is>
      </c>
      <c r="BH184" t="inlineStr">
        <is>
          <t/>
        </is>
      </c>
      <c r="BI184" t="inlineStr">
        <is>
          <t/>
        </is>
      </c>
      <c r="BJ184" t="inlineStr">
        <is>
          <t/>
        </is>
      </c>
      <c r="BK184" t="inlineStr">
        <is>
          <t/>
        </is>
      </c>
      <c r="BL184" t="inlineStr">
        <is>
          <t>impozit pe profit</t>
        </is>
      </c>
      <c r="BM184" t="inlineStr">
        <is>
          <t>2</t>
        </is>
      </c>
      <c r="BN184" t="inlineStr">
        <is>
          <t/>
        </is>
      </c>
      <c r="BO184" t="inlineStr">
        <is>
          <t/>
        </is>
      </c>
      <c r="BP184" t="inlineStr">
        <is>
          <t/>
        </is>
      </c>
      <c r="BQ184" t="inlineStr">
        <is>
          <t/>
        </is>
      </c>
      <c r="BR184" t="inlineStr">
        <is>
          <t/>
        </is>
      </c>
      <c r="BS184" t="inlineStr">
        <is>
          <t/>
        </is>
      </c>
      <c r="BT184" t="inlineStr">
        <is>
          <t/>
        </is>
      </c>
      <c r="BU184" t="inlineStr">
        <is>
          <t/>
        </is>
      </c>
      <c r="BV184" t="inlineStr">
        <is>
          <t/>
        </is>
      </c>
      <c r="BW184" t="inlineStr">
        <is>
          <t/>
        </is>
      </c>
      <c r="BX184" t="inlineStr">
        <is>
          <t/>
        </is>
      </c>
      <c r="BY184" t="inlineStr">
        <is>
          <t/>
        </is>
      </c>
      <c r="BZ184" t="inlineStr">
        <is>
          <t/>
        </is>
      </c>
      <c r="CA184" t="inlineStr">
        <is>
          <t/>
        </is>
      </c>
      <c r="CB184" t="inlineStr">
        <is>
          <t/>
        </is>
      </c>
      <c r="CC184" t="inlineStr">
        <is>
          <t/>
        </is>
      </c>
      <c r="CD184" t="inlineStr">
        <is>
          <t/>
        </is>
      </c>
      <c r="CE184" t="inlineStr">
        <is>
          <t/>
        </is>
      </c>
      <c r="CF184" t="inlineStr">
        <is>
          <t/>
        </is>
      </c>
      <c r="CG184" t="inlineStr">
        <is>
          <t/>
        </is>
      </c>
      <c r="CH184" t="inlineStr">
        <is>
          <t/>
        </is>
      </c>
      <c r="CI184" t="inlineStr">
        <is>
          <t/>
        </is>
      </c>
      <c r="CJ184" t="inlineStr">
        <is>
          <t/>
        </is>
      </c>
      <c r="CK184" t="inlineStr">
        <is>
          <t/>
        </is>
      </c>
      <c r="CL184" t="inlineStr">
        <is>
          <t/>
        </is>
      </c>
      <c r="CM184" t="inlineStr">
        <is>
          <t/>
        </is>
      </c>
      <c r="CN184" t="inlineStr">
        <is>
          <t/>
        </is>
      </c>
      <c r="CO184" t="inlineStr">
        <is>
          <t/>
        </is>
      </c>
      <c r="CP184" t="inlineStr">
        <is>
          <t/>
        </is>
      </c>
      <c r="CQ184" t="inlineStr">
        <is>
          <t/>
        </is>
      </c>
      <c r="CR184" t="inlineStr">
        <is>
          <t/>
        </is>
      </c>
      <c r="CS184" t="inlineStr">
        <is>
          <t/>
        </is>
      </c>
      <c r="CT184" t="inlineStr">
        <is>
          <t/>
        </is>
      </c>
      <c r="CU184" t="inlineStr">
        <is>
          <t/>
        </is>
      </c>
    </row>
    <row r="185">
      <c r="A185" s="1" t="str">
        <f>HYPERLINK("https://iate.europa.eu/entry/result/3592351/all", "3592351")</f>
        <v>3592351</v>
      </c>
      <c r="B185" t="inlineStr">
        <is>
          <t>FINANCE</t>
        </is>
      </c>
      <c r="C185" t="inlineStr">
        <is>
          <t>FINANCE|financial institutions and credit</t>
        </is>
      </c>
      <c r="D185" t="inlineStr">
        <is>
          <t>пазарна инфраструктура, основана на ТРР</t>
        </is>
      </c>
      <c r="E185" t="inlineStr">
        <is>
          <t>3</t>
        </is>
      </c>
      <c r="F185" t="inlineStr">
        <is>
          <t/>
        </is>
      </c>
      <c r="G185" t="inlineStr">
        <is>
          <t>DLT tržní infrastruktura|tržní infrastruktura založená na technologii sdíleného registru</t>
        </is>
      </c>
      <c r="H185" t="inlineStr">
        <is>
          <t>3|3</t>
        </is>
      </c>
      <c r="I185" t="inlineStr">
        <is>
          <t>|</t>
        </is>
      </c>
      <c r="J185" t="inlineStr">
        <is>
          <t>markedsinfrastruktur baseret på distributed ledger-teknologi|DLT-markedsinfrastruktur</t>
        </is>
      </c>
      <c r="K185" t="inlineStr">
        <is>
          <t>3|3</t>
        </is>
      </c>
      <c r="L185" t="inlineStr">
        <is>
          <t>|</t>
        </is>
      </c>
      <c r="M185" t="inlineStr">
        <is>
          <t>DLT-Marktinfrastruktur|auf der Distributed-Ledger-Technologie (DLT) basierende Marktinfrastruktur</t>
        </is>
      </c>
      <c r="N185" t="inlineStr">
        <is>
          <t>3|3</t>
        </is>
      </c>
      <c r="O185" t="inlineStr">
        <is>
          <t>|</t>
        </is>
      </c>
      <c r="P185" t="inlineStr">
        <is>
          <t>υποδομή της αγοράς DLT|υποδομή της αγοράς που βασίζεται σε τεχνολογία κατανεμημένου καθολικού</t>
        </is>
      </c>
      <c r="Q185" t="inlineStr">
        <is>
          <t>3|3</t>
        </is>
      </c>
      <c r="R185" t="inlineStr">
        <is>
          <t>|</t>
        </is>
      </c>
      <c r="S185" t="inlineStr">
        <is>
          <t>market infrastructure based on distributed ledger technology|DLT market infrastructure</t>
        </is>
      </c>
      <c r="T185" t="inlineStr">
        <is>
          <t>3|3</t>
        </is>
      </c>
      <c r="U185" t="inlineStr">
        <is>
          <t>|</t>
        </is>
      </c>
      <c r="V185" t="inlineStr">
        <is>
          <t>infraestructura del mercado basada en la TRD</t>
        </is>
      </c>
      <c r="W185" t="inlineStr">
        <is>
          <t>3</t>
        </is>
      </c>
      <c r="X185" t="inlineStr">
        <is>
          <t/>
        </is>
      </c>
      <c r="Y185" t="inlineStr">
        <is>
          <t>hajusraamatu tehnoloogial põhinev turutaristu|DLT turutaristu</t>
        </is>
      </c>
      <c r="Z185" t="inlineStr">
        <is>
          <t>2|2</t>
        </is>
      </c>
      <c r="AA185" t="inlineStr">
        <is>
          <t>|</t>
        </is>
      </c>
      <c r="AB185" t="inlineStr">
        <is>
          <t>DLT-teknologiaan perustuva markkinainfrastruktuuri|DLT-pohjainen markkinainfrastruktuuri</t>
        </is>
      </c>
      <c r="AC185" t="inlineStr">
        <is>
          <t>3|3</t>
        </is>
      </c>
      <c r="AD185" t="inlineStr">
        <is>
          <t>|</t>
        </is>
      </c>
      <c r="AE185" t="inlineStr">
        <is>
          <t>infrastructure de marché reposant sur la technologie des registres distribués|infrastructure de marché DLT</t>
        </is>
      </c>
      <c r="AF185" t="inlineStr">
        <is>
          <t>3|3</t>
        </is>
      </c>
      <c r="AG185" t="inlineStr">
        <is>
          <t>|</t>
        </is>
      </c>
      <c r="AH185" t="inlineStr">
        <is>
          <t/>
        </is>
      </c>
      <c r="AI185" t="inlineStr">
        <is>
          <t/>
        </is>
      </c>
      <c r="AJ185" t="inlineStr">
        <is>
          <t/>
        </is>
      </c>
      <c r="AK185" t="inlineStr">
        <is>
          <t>tržišna infrastruktura DLT|tržišna infrastruktura temeljena na tehnologiji decentraliziranog vođenja evidencije transakcija</t>
        </is>
      </c>
      <c r="AL185" t="inlineStr">
        <is>
          <t>3|3</t>
        </is>
      </c>
      <c r="AM185" t="inlineStr">
        <is>
          <t>|</t>
        </is>
      </c>
      <c r="AN185" t="inlineStr">
        <is>
          <t>DLT-alapú piaci infrastruktúra|megosztott főkönyvi technológián alapuló piaci infrastruktúra</t>
        </is>
      </c>
      <c r="AO185" t="inlineStr">
        <is>
          <t>2|2</t>
        </is>
      </c>
      <c r="AP185" t="inlineStr">
        <is>
          <t>proposed|proposed</t>
        </is>
      </c>
      <c r="AQ185" t="inlineStr">
        <is>
          <t>infrastruttura di mercato basata sulla tecnologia di registro distribuito|infrastruttura di mercato DLT</t>
        </is>
      </c>
      <c r="AR185" t="inlineStr">
        <is>
          <t>3|3</t>
        </is>
      </c>
      <c r="AS185" t="inlineStr">
        <is>
          <t>|</t>
        </is>
      </c>
      <c r="AT185" t="inlineStr">
        <is>
          <t>paskirstytojo registro technologija grindžiama rinkos infrastruktūra|PRT rinkos infrastruktūra</t>
        </is>
      </c>
      <c r="AU185" t="inlineStr">
        <is>
          <t>3|3</t>
        </is>
      </c>
      <c r="AV185" t="inlineStr">
        <is>
          <t>|</t>
        </is>
      </c>
      <c r="AW185" t="inlineStr">
        <is>
          <t>uz sadalītās virsgrāmatas tehnoloģiju balstīta tirgus infrastruktūra|SVT tirgus infrastruktūra|tirgus infrastruktūra, kuras pamatā ir sadalītās virsgrāmatas tehnoloģija</t>
        </is>
      </c>
      <c r="AX185" t="inlineStr">
        <is>
          <t>2|2|2</t>
        </is>
      </c>
      <c r="AY185" t="inlineStr">
        <is>
          <t>||</t>
        </is>
      </c>
      <c r="AZ185" t="inlineStr">
        <is>
          <t>infrastruttura tas-suq ibbażata fuq it-teknoloġija ta' reġistru distribwit|infrastruttura tas-suq DLT</t>
        </is>
      </c>
      <c r="BA185" t="inlineStr">
        <is>
          <t>3|3</t>
        </is>
      </c>
      <c r="BB185" t="inlineStr">
        <is>
          <t>|</t>
        </is>
      </c>
      <c r="BC185" t="inlineStr">
        <is>
          <t>marktinfrastructuur op basis van "distributed ledger"-technologie|DLT-marktinfrastructuur</t>
        </is>
      </c>
      <c r="BD185" t="inlineStr">
        <is>
          <t>3|3</t>
        </is>
      </c>
      <c r="BE185" t="inlineStr">
        <is>
          <t>|</t>
        </is>
      </c>
      <c r="BF185" t="inlineStr">
        <is>
          <t>infrastruktura rynkowa oparta na DLT</t>
        </is>
      </c>
      <c r="BG185" t="inlineStr">
        <is>
          <t>3</t>
        </is>
      </c>
      <c r="BH185" t="inlineStr">
        <is>
          <t/>
        </is>
      </c>
      <c r="BI185" t="inlineStr">
        <is>
          <t>infraestrutura de mercado baseada na tecnologia de registo distribuído|infraestrutura de mercado baseada na DLT</t>
        </is>
      </c>
      <c r="BJ185" t="inlineStr">
        <is>
          <t>3|3</t>
        </is>
      </c>
      <c r="BK185" t="inlineStr">
        <is>
          <t>|</t>
        </is>
      </c>
      <c r="BL185" t="inlineStr">
        <is>
          <t>infrastructură a pieței bazată pe DLT|infrastructură a pieței bazată pe tehnologia registrelor distribuite</t>
        </is>
      </c>
      <c r="BM185" t="inlineStr">
        <is>
          <t>3|3</t>
        </is>
      </c>
      <c r="BN185" t="inlineStr">
        <is>
          <t>|</t>
        </is>
      </c>
      <c r="BO185" t="inlineStr">
        <is>
          <t>trhová infraštruktúra založená na technológii distribuovanej databázy transakcií|trhová infraštruktúra DLT</t>
        </is>
      </c>
      <c r="BP185" t="inlineStr">
        <is>
          <t>3|3</t>
        </is>
      </c>
      <c r="BQ185" t="inlineStr">
        <is>
          <t>|</t>
        </is>
      </c>
      <c r="BR185" t="inlineStr">
        <is>
          <t>tržna infrastruktura na podlagi DLT|tržna infrastruktura na podlagi tehnologije razpršene evidence</t>
        </is>
      </c>
      <c r="BS185" t="inlineStr">
        <is>
          <t>3|3</t>
        </is>
      </c>
      <c r="BT185" t="inlineStr">
        <is>
          <t>|</t>
        </is>
      </c>
      <c r="BU185" t="inlineStr">
        <is>
          <t>DLT-marknadsinfrastruktur|marknadsinfrastrukturer som bygger på DLT</t>
        </is>
      </c>
      <c r="BV185" t="inlineStr">
        <is>
          <t>3|3</t>
        </is>
      </c>
      <c r="BW185" t="inlineStr">
        <is>
          <t>|</t>
        </is>
      </c>
      <c r="BX185" t="inlineStr">
        <is>
          <t/>
        </is>
      </c>
      <c r="BY185" t="inlineStr">
        <is>
          <t>mnohostranný obchodní systém provozovaný investičním podnikem nebo 
organizátorem trhu, který přijímá k obchodování pouze převoditelné cenné
 papíry vedené na DLT, nebo systém vypořádání obchodů s cennými papíry, který je provozován 
centrálním depozitářem cenných papírů a vypořádává transakce 
s převoditelnými cennými papíry vedenými na DLT oproti platbě</t>
        </is>
      </c>
      <c r="BZ185" t="inlineStr">
        <is>
          <t>&lt;a href="https://iate.europa.eu/entry/result/929898/da" target="_blank"&gt;multilateral handelsfacilitet&lt;/a&gt; drevet af et investeringsselskab eller en markedsoperatør, som kun optager &lt;a href="https://iate.europa.eu/entry/result/3571877/da" target="_blank"&gt;DLT&lt;/a&gt;-&lt;a href="https://iate.europa.eu/entry/result/798268/da" target="_blank"&gt;værdipapirer&lt;/a&gt; til handel, eller &lt;a href="https://iate.europa.eu/entry/result/892277/da" target="_blank"&gt;værdipapirafviklingssystem&lt;/a&gt; drevet af en &lt;a href="https://iate.europa.eu/entry/result/906941/da" target="_blank"&gt;værdipapircentral&lt;/a&gt;, som afvikler transaktioner i DLT-værdipapirer mod betaling</t>
        </is>
      </c>
      <c r="CA185" t="inlineStr">
        <is>
          <t/>
        </is>
      </c>
      <c r="CB185" t="inlineStr">
        <is>
          <t>&lt;a href="https://iate.europa.eu/entry/result/929898/en-el" target="_blank"&gt;πολυμερής μηχανισμός διαπραγμάτευσης&lt;/a&gt; τον οποίο διαχειρίζεται επιχείρηση επενδύσεων ή διαχειριστής αγοράς και ο οποιος εισάγει προς διαπραγμάτευση μόνο &lt;a href="https://iate.europa.eu/entry/result/798268/en-el" target="_blank"&gt;κινητές αξίες&lt;/a&gt; &lt;a href="https://iate.europa.eu/entry/result/3571877/en-el" target="_blank"&gt;τεχνολογίας κατανεμημένου καθολικού&lt;/a&gt; ή &lt;a href="https://iate.europa.eu/entry/result/892277/en-el" target="_blank"&gt;σύστημα διακανονισμού αξιογράφων&lt;/a&gt; το οποίο τελεί υπό τη διαχείριση &lt;a href="https://iate.europa.eu/entry/result/906941/en-el" target="_blank"&gt;κεντρικού αποθετηρίου τίτλων&lt;/a&gt; και διακανονίζει συναλλαγές σε κινητές αξίες τεχνολογίας κατανεμημένου καθολικού έναντι πληρωμής</t>
        </is>
      </c>
      <c r="CC185" t="inlineStr">
        <is>
          <t>&lt;a href="https://iate.europa.eu/entry/result/929898/en" target="_blank"&gt;multilateral trading facility&lt;/a&gt; operated by an investment firm or a market operator, that only admits to
trading &lt;a href="https://iate.europa.eu/entry/result/3571877/en" target="_blank"&gt;DLT&lt;/a&gt; &lt;a href="https://iate.europa.eu/entry/result/798268" target="_blank"&gt;transferable securities&lt;/a&gt;, OR a &lt;a href="https://iate.europa.eu/entry/result/892277/en" target="_blank"&gt;securities settlement system&lt;/a&gt; operated by a &lt;a href="https://iate.europa.eu/entry/result/906941/en" target="_blank"&gt;central securities depository&lt;/a&gt;, that settles transactions in DLT
transferable securities against payment</t>
        </is>
      </c>
      <c r="CD185" t="inlineStr">
        <is>
          <t>Un &lt;a href="https://iate.europa.eu/entry/result/929898/es" target="_blank"&gt;sistema multilateral de negociación&lt;/a&gt; basado en la TRD o un &lt;a href="https://iate.europa.eu/entry/result/892277/es" target="_blank"&gt;sistema de liquidación de valores&lt;/a&gt; basado en la TRD.</t>
        </is>
      </c>
      <c r="CE185" t="inlineStr">
        <is>
          <t>&lt;i&gt;mitmepoolne kauplemissüsteem&lt;/i&gt; &lt;a href="/entry/result/929898/all" id="ENTRY_TO_ENTRY_CONVERTER" target="_blank"&gt;IATE:929898&lt;/a&gt; , mida haldab investeerimisühing või turukorraldaja, kes kaupleb ainult &lt;i&gt;DLT&lt;/i&gt; &lt;a href="/entry/result/3571877/all" id="ENTRY_TO_ENTRY_CONVERTER" target="_blank"&gt;IATE:3571877&lt;/a&gt; vabalt võõrandatavate väärtpaberitega &lt;a href="/entry/result/798268/all" id="ENTRY_TO_ENTRY_CONVERTER" target="_blank"&gt;IATE:798268&lt;/a&gt; või &lt;i&gt;väärtpaberiarveldussüsteem&lt;/i&gt; &lt;a href="/entry/result/892277/all" id="ENTRY_TO_ENTRY_CONVERTER" target="_blank"&gt;IATE:892277&lt;/a&gt; , mida korraldab &lt;i&gt;väärtpaberite keskdepositoorium&lt;/i&gt; &lt;a href="/entry/result/906941/all" id="ENTRY_TO_ENTRY_CONVERTER" target="_blank"&gt;IATE:906941&lt;/a&gt; ja mis arveldab vabalt võõrandatavate DLT väärtpaberitega makse vastu tehtavaid tehinguid</t>
        </is>
      </c>
      <c r="CF185" t="inlineStr">
        <is>
          <t>hajautetun tilikirjan teknologiaa (DLT) käyttävät monenkeskiset kaupankäyntijärjestelmät ja arvopapereiden selvitysjärjestelmät</t>
        </is>
      </c>
      <c r="CG185" t="inlineStr">
        <is>
          <t>système multilatéral de négociation exploité
par une entreprise d’investissement ou un opérateur de marché, qui n’admet à la
négociation que des valeurs mobilières reposant sur la &lt;a href="https://iate.europa.eu/entry/result/3571877/fr" target="_blank"&gt;technologie des registres distribués&lt;/a&gt; (DLT); ou système de
règlement de titres, exploité par un dépositaire central de titres, qui règle
des transactions sur valeurs mobilières DLT contre paiement</t>
        </is>
      </c>
      <c r="CH185" t="inlineStr">
        <is>
          <t/>
        </is>
      </c>
      <c r="CI185" t="inlineStr">
        <is>
          <t/>
        </is>
      </c>
      <c r="CJ185" t="inlineStr">
        <is>
          <t>befektetési vállalkozás vagy piaci szereplő által működtetett &lt;a href="https://iate.europa.eu/entry/result/929898/hu" target="_blank"&gt;multilaterális kereskedési rendszer,&lt;/a&gt; amely kizárólag DLT-alapú átruházható értékpapírokkal való kereskedést tesz lehetővé vagy &lt;a href="https://iate.europa.eu/entry/result/906941/hu" target="_blank"&gt;központi értéktár&lt;/a&gt; által működtetett &lt;a href="https://iate.europa.eu/entry/result/892277/hu" target="_blank"&gt;értékpapír-kiegyenlítési rendszer&lt;/a&gt;, amely a DLT-alapú átruházható értékpapírokkal folytatott ügyletek fizetés ellenében történő kiegyenlítését végzi</t>
        </is>
      </c>
      <c r="CK185" t="inlineStr">
        <is>
          <t>&lt;a href="https://iate.europa.eu/entry/result/929898/en-it" target="_blank"&gt;sistema multilaterale di negoziazione&lt;/a&gt; di valori mobiliari &lt;a href="https://iate.europa.eu/entry/result/3571877/en-it" target="_blank"&gt;DLT&lt;/a&gt; o sistema di regolamento titoli gestito
 da un &lt;a href="https://iate.europa.eu/entry/result/906941/en-it" target="_blank"&gt;depositario centrale di titoli&lt;/a&gt; che regola le operazioni in &lt;a href="https://iate.europa.eu/entry/slideshow/1623838302888/798268/en-it" target="_blank"&gt;valori mobiliari&lt;/a&gt; 
 DLT contro pagamento</t>
        </is>
      </c>
      <c r="CL185" t="inlineStr">
        <is>
          <t>PRT daugiašalė prekybos sistema arba PRT vertybinių popierių atsiskaitymo sistema</t>
        </is>
      </c>
      <c r="CM185" t="inlineStr">
        <is>
          <t/>
        </is>
      </c>
      <c r="CN185" t="inlineStr">
        <is>
          <t>&lt;a href="https://iate.europa.eu/entry/result/929898/mt" target="_blank"&gt;faċilità multilaterali tan-negozjar&lt;/a&gt; ġestita minn ditta tal-investiment jew minn operatur tas-suq, li tippermetti biss li jsir negozjar ta' &lt;a href="https://iate.europa.eu/entry/result/798268/mt" target="_blank"&gt;titoli trasferibbli&lt;/a&gt; &lt;a href="https://iate.europa.eu/entry/result/3571877/mt" target="_blank"&gt;DLT&lt;/a&gt;, jew &lt;a href="https://iate.europa.eu/entry/result/892277/mt" target="_blank"&gt;sistema ta' saldu tat-titoli&lt;/a&gt; ġestita minn &lt;a href="https://iate.europa.eu/entry/result/906941/mt" target="_blank"&gt;depożitorju ċentrali tat-titoli&lt;/a&gt;, li tippermetti s-saldar ta' tranżazzjonijiet f'titoli trasferibbli DLT bi ħlas</t>
        </is>
      </c>
      <c r="CO185" t="inlineStr">
        <is>
          <t>- multilaterale DLT-handelsfaciliteit (DLT MTF) die wordt geëxploiteerd door een beleggingsonderneming of een marktexploitant die het bedrijf of een gereglementeerde markt exploiteert, OF &lt;br&gt;- DLT-effectenafwikkelingssysteem dat wordt geëxploiteerd door een centrale effectenbewaarinstelling (CSD)</t>
        </is>
      </c>
      <c r="CP185" t="inlineStr">
        <is>
          <t>wielostronna platforma obrotu oparta na DLT albo system rozrachunku papierów wartościowych oparty na DLT</t>
        </is>
      </c>
      <c r="CQ185" t="inlineStr">
        <is>
          <t>Sistema de negociação multilateral baseado na tecnologia de registo distribuído (DLT) ou um sistema de liquidação de valores mobiliários baseado na tecnologia de registo distribuído.</t>
        </is>
      </c>
      <c r="CR185" t="inlineStr">
        <is>
          <t>fie un &lt;a href="https://iate.europa.eu/entry/result/929898/ro" target="_blank"&gt;sistem multilateral de tranzacționare&lt;/a&gt;, gestionat de o firmă de 
investiții sau de un operator de piață, pe care sunt admise la 
tranzacționare doar &lt;a href="https://iate.europa.eu/entry/result/798268/ro" target="_blank"&gt;valori mobiliare&lt;/a&gt; bazate pe &lt;a href="https://iate.europa.eu/entry/result/3571877/ro" target="_blank"&gt;DLT&lt;/a&gt;, fie un &lt;a href="https://iate.europa.eu/entry/result/892277/ro" target="_blank"&gt;sistem de decontare a titlurilor de valoare&lt;/a&gt; gestionat de un &lt;a href="https://iate.europa.eu/entry/result/906941/ro" target="_blank"&gt;depozitar central de titluri de valoare&lt;/a&gt;, care decontează tranzacțiile 
cu valori mobiliare bazate pe DLT contra cost</t>
        </is>
      </c>
      <c r="CS185" t="inlineStr">
        <is>
          <t>&lt;a href="https://iate.europa.eu/entry/result/929898/sk" target="_blank"&gt;multilaterálny obchodný systém&lt;/a&gt; prevádzkovaný investičnou spoločnosťou alebo organizátorom trhu, v rámci ktorého sa prijímajú na obchodovanie len &lt;a href="https://iate.europa.eu/entry/result/3571877/sk" target="_blank"&gt;DLT&lt;/a&gt; &lt;a href="https://iate.europa.eu/entry/result/798268/sk" target="_blank"&gt;prevoditeľné cenné papiere&lt;/a&gt;, prípadne &lt;a href="https://iate.europa.eu/entry/result/892277/sk" target="_blank"&gt;systém vyrovnania transakcií s cennými papiermi&lt;/a&gt; prevádzkovaný &lt;a href="https://iate.europa.eu/entry/result/906941/sk" target="_blank"&gt;centrálnym depozitárom cenných papierov&lt;/a&gt;, v rámci ktorého sa vyrovnávajú transakcie s DLT prevoditeľnými cennými papiermi za odplatu</t>
        </is>
      </c>
      <c r="CT185" t="inlineStr">
        <is>
          <t>večstranski sistem trgovanja ali sistem poravnave vrednostnih papirjev, ki uporablja &lt;a href="https://iate.europa.eu/entry/slideshow/1625221623112/3571877/sl" target="_blank"&gt;tehnologijo razpršene evidence&lt;/a&gt;</t>
        </is>
      </c>
      <c r="CU185" t="inlineStr">
        <is>
          <t/>
        </is>
      </c>
    </row>
    <row r="186">
      <c r="A186" s="1" t="str">
        <f>HYPERLINK("https://iate.europa.eu/entry/result/3582206/all", "3582206")</f>
        <v>3582206</v>
      </c>
      <c r="B186" t="inlineStr">
        <is>
          <t>FINANCE</t>
        </is>
      </c>
      <c r="C186" t="inlineStr">
        <is>
          <t>FINANCE|financial institutions and credit</t>
        </is>
      </c>
      <c r="D186" t="inlineStr">
        <is>
          <t>доставчик на кредитни услуги</t>
        </is>
      </c>
      <c r="E186" t="inlineStr">
        <is>
          <t>3</t>
        </is>
      </c>
      <c r="F186" t="inlineStr">
        <is>
          <t/>
        </is>
      </c>
      <c r="G186" t="inlineStr">
        <is>
          <t>poskytovatel správy úvěru</t>
        </is>
      </c>
      <c r="H186" t="inlineStr">
        <is>
          <t>3</t>
        </is>
      </c>
      <c r="I186" t="inlineStr">
        <is>
          <t/>
        </is>
      </c>
      <c r="J186" t="inlineStr">
        <is>
          <t>kreditserviceleverandør</t>
        </is>
      </c>
      <c r="K186" t="inlineStr">
        <is>
          <t>3</t>
        </is>
      </c>
      <c r="L186" t="inlineStr">
        <is>
          <t/>
        </is>
      </c>
      <c r="M186" t="inlineStr">
        <is>
          <t>Kreditdienstleistungserbringer</t>
        </is>
      </c>
      <c r="N186" t="inlineStr">
        <is>
          <t>3</t>
        </is>
      </c>
      <c r="O186" t="inlineStr">
        <is>
          <t/>
        </is>
      </c>
      <c r="P186" t="inlineStr">
        <is>
          <t>πάροχος υπηρεσιών διαχείρισης</t>
        </is>
      </c>
      <c r="Q186" t="inlineStr">
        <is>
          <t>3</t>
        </is>
      </c>
      <c r="R186" t="inlineStr">
        <is>
          <t/>
        </is>
      </c>
      <c r="S186" t="inlineStr">
        <is>
          <t>credit service provider</t>
        </is>
      </c>
      <c r="T186" t="inlineStr">
        <is>
          <t>3</t>
        </is>
      </c>
      <c r="U186" t="inlineStr">
        <is>
          <t/>
        </is>
      </c>
      <c r="V186" t="inlineStr">
        <is>
          <t>proveedor de servicios de administración de créditos</t>
        </is>
      </c>
      <c r="W186" t="inlineStr">
        <is>
          <t>3</t>
        </is>
      </c>
      <c r="X186" t="inlineStr">
        <is>
          <t/>
        </is>
      </c>
      <c r="Y186" t="inlineStr">
        <is>
          <t>krediidihaldusteenuse osutaja</t>
        </is>
      </c>
      <c r="Z186" t="inlineStr">
        <is>
          <t>3</t>
        </is>
      </c>
      <c r="AA186" t="inlineStr">
        <is>
          <t/>
        </is>
      </c>
      <c r="AB186" t="inlineStr">
        <is>
          <t>luotonhallinnointipalvelujen tarjoaja</t>
        </is>
      </c>
      <c r="AC186" t="inlineStr">
        <is>
          <t>3</t>
        </is>
      </c>
      <c r="AD186" t="inlineStr">
        <is>
          <t/>
        </is>
      </c>
      <c r="AE186" t="inlineStr">
        <is>
          <t>prestataire de services de gestion de crédits</t>
        </is>
      </c>
      <c r="AF186" t="inlineStr">
        <is>
          <t>2</t>
        </is>
      </c>
      <c r="AG186" t="inlineStr">
        <is>
          <t/>
        </is>
      </c>
      <c r="AH186" t="inlineStr">
        <is>
          <t>soláthraí seirbhísí creidmheasa</t>
        </is>
      </c>
      <c r="AI186" t="inlineStr">
        <is>
          <t>3</t>
        </is>
      </c>
      <c r="AJ186" t="inlineStr">
        <is>
          <t/>
        </is>
      </c>
      <c r="AK186" t="inlineStr">
        <is>
          <t/>
        </is>
      </c>
      <c r="AL186" t="inlineStr">
        <is>
          <t/>
        </is>
      </c>
      <c r="AM186" t="inlineStr">
        <is>
          <t/>
        </is>
      </c>
      <c r="AN186" t="inlineStr">
        <is>
          <t>hitelgondozási szolgáltató</t>
        </is>
      </c>
      <c r="AO186" t="inlineStr">
        <is>
          <t>2</t>
        </is>
      </c>
      <c r="AP186" t="inlineStr">
        <is>
          <t/>
        </is>
      </c>
      <c r="AQ186" t="inlineStr">
        <is>
          <t>fornitore di servizi di gestione dei crediti</t>
        </is>
      </c>
      <c r="AR186" t="inlineStr">
        <is>
          <t>3</t>
        </is>
      </c>
      <c r="AS186" t="inlineStr">
        <is>
          <t/>
        </is>
      </c>
      <c r="AT186" t="inlineStr">
        <is>
          <t>kredito paslaugų teikėjas</t>
        </is>
      </c>
      <c r="AU186" t="inlineStr">
        <is>
          <t>3</t>
        </is>
      </c>
      <c r="AV186" t="inlineStr">
        <is>
          <t/>
        </is>
      </c>
      <c r="AW186" t="inlineStr">
        <is>
          <t>kredītpakalpojumu sniedzējs</t>
        </is>
      </c>
      <c r="AX186" t="inlineStr">
        <is>
          <t>2</t>
        </is>
      </c>
      <c r="AY186" t="inlineStr">
        <is>
          <t/>
        </is>
      </c>
      <c r="AZ186" t="inlineStr">
        <is>
          <t>fornitur ta' servizzi tal-kreditu esternalizzati</t>
        </is>
      </c>
      <c r="BA186" t="inlineStr">
        <is>
          <t>3</t>
        </is>
      </c>
      <c r="BB186" t="inlineStr">
        <is>
          <t/>
        </is>
      </c>
      <c r="BC186" t="inlineStr">
        <is>
          <t>kredietservicingaanbieder</t>
        </is>
      </c>
      <c r="BD186" t="inlineStr">
        <is>
          <t>3</t>
        </is>
      </c>
      <c r="BE186" t="inlineStr">
        <is>
          <t/>
        </is>
      </c>
      <c r="BF186" t="inlineStr">
        <is>
          <t>dostawca usług obsługi kredytów</t>
        </is>
      </c>
      <c r="BG186" t="inlineStr">
        <is>
          <t>3</t>
        </is>
      </c>
      <c r="BH186" t="inlineStr">
        <is>
          <t/>
        </is>
      </c>
      <c r="BI186" t="inlineStr">
        <is>
          <t>prestador de serviços de gestão de créditos</t>
        </is>
      </c>
      <c r="BJ186" t="inlineStr">
        <is>
          <t>3</t>
        </is>
      </c>
      <c r="BK186" t="inlineStr">
        <is>
          <t/>
        </is>
      </c>
      <c r="BL186" t="inlineStr">
        <is>
          <t>furnizor de servicii de administrare a creditului</t>
        </is>
      </c>
      <c r="BM186" t="inlineStr">
        <is>
          <t>2</t>
        </is>
      </c>
      <c r="BN186" t="inlineStr">
        <is>
          <t/>
        </is>
      </c>
      <c r="BO186" t="inlineStr">
        <is>
          <t>poskytovateľ úverových služieb</t>
        </is>
      </c>
      <c r="BP186" t="inlineStr">
        <is>
          <t>3</t>
        </is>
      </c>
      <c r="BQ186" t="inlineStr">
        <is>
          <t/>
        </is>
      </c>
      <c r="BR186" t="inlineStr">
        <is>
          <t>ponudnik storitev servisiranja kreditov</t>
        </is>
      </c>
      <c r="BS186" t="inlineStr">
        <is>
          <t>3</t>
        </is>
      </c>
      <c r="BT186" t="inlineStr">
        <is>
          <t/>
        </is>
      </c>
      <c r="BU186" t="inlineStr">
        <is>
          <t>tillhandahållare av kreditförvaltning</t>
        </is>
      </c>
      <c r="BV186" t="inlineStr">
        <is>
          <t>3</t>
        </is>
      </c>
      <c r="BW186" t="inlineStr">
        <is>
          <t/>
        </is>
      </c>
      <c r="BX186" t="inlineStr">
        <is>
          <t/>
        </is>
      </c>
      <c r="BY186" t="inlineStr">
        <is>
          <t>třetí osoba, kterou &lt;a href="https://iate.europa.eu/entry/result/3578573/cs" target="_blank"&gt;správce úvěru&lt;/a&gt; používá k výkonu jakékoli činnost představující &lt;a href="https://iate.europa.eu/entry/result/3623641/cs" target="_blank"&gt;správu úvěru&lt;/a&gt;</t>
        </is>
      </c>
      <c r="BZ186" t="inlineStr">
        <is>
          <t/>
        </is>
      </c>
      <c r="CA186" t="inlineStr">
        <is>
          <t/>
        </is>
      </c>
      <c r="CB186" t="inlineStr">
        <is>
          <t/>
        </is>
      </c>
      <c r="CC186" t="inlineStr">
        <is>
          <t>third party used by a &lt;a href="https://iate.europa.eu/entry/result/3578573/en" target="_blank"&gt;credit servicer&lt;/a&gt; to perform any of the &lt;a href="https://iate.europa.eu/entry/result/3623641/en" target="_blank"&gt;credit servicing activities&lt;/a&gt;</t>
        </is>
      </c>
      <c r="CD186" t="inlineStr">
        <is>
          <t>Tercero al que un administrador de créditos [ &lt;a href="/entry/result/3578573/all" id="ENTRY_TO_ENTRY_CONVERTER" target="_blank"&gt;IATE:3578573&lt;/a&gt; ] puede externalizar actividades que normalmente le correspondería realizar a él.</t>
        </is>
      </c>
      <c r="CE186" t="inlineStr">
        <is>
          <t>kolmas isik, keda krediidihaldaja kasutab kirjaliku lepingu alusel sellise tegevuse teostamiseks, mida tavaliselt teostaks see krediidihaldaja ise</t>
        </is>
      </c>
      <c r="CF186" t="inlineStr">
        <is>
          <t>kolmas osapuoli, jolle luotonhallinnoija on sopimuksella ulkoistanut luotonhallinnointipalveluja</t>
        </is>
      </c>
      <c r="CG186" t="inlineStr">
        <is>
          <t>tiers dans la relation contractuelle entre le gestionnaire de crédits et le créancier, auquel le gestionnaire de crédits peut avoir recours pour exercer des activités qu'il entreprendrait normalement lui-même</t>
        </is>
      </c>
      <c r="CH186" t="inlineStr">
        <is>
          <t/>
        </is>
      </c>
      <c r="CI186" t="inlineStr">
        <is>
          <t/>
        </is>
      </c>
      <c r="CJ186" t="inlineStr">
        <is>
          <t>a hitelező és a hitelgondozó közötti szerződéses jogviszonyba harmadik félként a hitelgondozó feladatai ellátására bevont személy</t>
        </is>
      </c>
      <c r="CK186" t="inlineStr">
        <is>
          <t>terza parte del rapporto contrattuale tra il gestore di crediti e il creditore, alla quale sono esternalizzate attività del gestore di crediti</t>
        </is>
      </c>
      <c r="CL186" t="inlineStr">
        <is>
          <t/>
        </is>
      </c>
      <c r="CM186" t="inlineStr">
        <is>
          <t/>
        </is>
      </c>
      <c r="CN186" t="inlineStr">
        <is>
          <t>parti terza għar-relazzjoni kuntrattwali bejn is-servizzjant tal-kreditu u l-kreditur, li tinħatar biex twettaq attivitajiet li normalment jaqgħu taħt l-inkarigu tas-servizzjant tal-kreditu</t>
        </is>
      </c>
      <c r="CO186" t="inlineStr">
        <is>
          <t>"derde partij die door een kredietservicer wordt gebruikt om een van de kredietservicingactiviteiten uit te voeren"</t>
        </is>
      </c>
      <c r="CP186" t="inlineStr">
        <is>
          <t>osoba trzecia, która na podstawie umowy outsourcingu wykonuje działania normalnie wykonywane w imieniu kredytodawcy przez podmiot obsługujący kredyty np. monitorowanie wykonania umowy o kredyt, informowanie o zmianach stóp procentowych lub opłat, rozpatrywanie skarg kredytobiorców</t>
        </is>
      </c>
      <c r="CQ186" t="inlineStr">
        <is>
          <t/>
        </is>
      </c>
      <c r="CR186" t="inlineStr">
        <is>
          <t>persoană terță care intervine în relația contractuală dintre administratorul de credite și creditor la care administratorul de credite apelează pentru a desfășura activități pe care le-ar întreprinde, în mod normal, el însuși</t>
        </is>
      </c>
      <c r="CS186" t="inlineStr">
        <is>
          <t>tretia strana, ktorú správca úveru využíva na vykonávanie činností, ktoré by za normálnych okolností vykonával on sám</t>
        </is>
      </c>
      <c r="CT186" t="inlineStr">
        <is>
          <t/>
        </is>
      </c>
      <c r="CU186" t="inlineStr">
        <is>
          <t>tredje part som används av en kreditförvaltare för att utföra någon av kreditförvaltningsverksamheterna</t>
        </is>
      </c>
    </row>
    <row r="187">
      <c r="A187" s="1" t="str">
        <f>HYPERLINK("https://iate.europa.eu/entry/result/3542037/all", "3542037")</f>
        <v>3542037</v>
      </c>
      <c r="B187" t="inlineStr">
        <is>
          <t>FINANCE</t>
        </is>
      </c>
      <c r="C187" t="inlineStr">
        <is>
          <t>FINANCE|financial institutions and credit|financial services</t>
        </is>
      </c>
      <c r="D187" t="inlineStr">
        <is>
          <t>кредитен превод</t>
        </is>
      </c>
      <c r="E187" t="inlineStr">
        <is>
          <t>3</t>
        </is>
      </c>
      <c r="F187" t="inlineStr">
        <is>
          <t/>
        </is>
      </c>
      <c r="G187" t="inlineStr">
        <is>
          <t>úhrada</t>
        </is>
      </c>
      <c r="H187" t="inlineStr">
        <is>
          <t>3</t>
        </is>
      </c>
      <c r="I187" t="inlineStr">
        <is>
          <t/>
        </is>
      </c>
      <c r="J187" t="inlineStr">
        <is>
          <t>kreditoverførsel</t>
        </is>
      </c>
      <c r="K187" t="inlineStr">
        <is>
          <t>3</t>
        </is>
      </c>
      <c r="L187" t="inlineStr">
        <is>
          <t/>
        </is>
      </c>
      <c r="M187" t="inlineStr">
        <is>
          <t>Überweisung</t>
        </is>
      </c>
      <c r="N187" t="inlineStr">
        <is>
          <t>3</t>
        </is>
      </c>
      <c r="O187" t="inlineStr">
        <is>
          <t/>
        </is>
      </c>
      <c r="P187" t="inlineStr">
        <is>
          <t>μεταφορά πιστώσεως</t>
        </is>
      </c>
      <c r="Q187" t="inlineStr">
        <is>
          <t>3</t>
        </is>
      </c>
      <c r="R187" t="inlineStr">
        <is>
          <t/>
        </is>
      </c>
      <c r="S187" t="inlineStr">
        <is>
          <t>credit transfer</t>
        </is>
      </c>
      <c r="T187" t="inlineStr">
        <is>
          <t>3</t>
        </is>
      </c>
      <c r="U187" t="inlineStr">
        <is>
          <t/>
        </is>
      </c>
      <c r="V187" t="inlineStr">
        <is>
          <t>transferencia</t>
        </is>
      </c>
      <c r="W187" t="inlineStr">
        <is>
          <t>3</t>
        </is>
      </c>
      <c r="X187" t="inlineStr">
        <is>
          <t/>
        </is>
      </c>
      <c r="Y187" t="inlineStr">
        <is>
          <t>kreeditkorraldus</t>
        </is>
      </c>
      <c r="Z187" t="inlineStr">
        <is>
          <t>3</t>
        </is>
      </c>
      <c r="AA187" t="inlineStr">
        <is>
          <t/>
        </is>
      </c>
      <c r="AB187" t="inlineStr">
        <is>
          <t>tilisiirto</t>
        </is>
      </c>
      <c r="AC187" t="inlineStr">
        <is>
          <t>3</t>
        </is>
      </c>
      <c r="AD187" t="inlineStr">
        <is>
          <t/>
        </is>
      </c>
      <c r="AE187" t="inlineStr">
        <is>
          <t>virement</t>
        </is>
      </c>
      <c r="AF187" t="inlineStr">
        <is>
          <t>4</t>
        </is>
      </c>
      <c r="AG187" t="inlineStr">
        <is>
          <t/>
        </is>
      </c>
      <c r="AH187" t="inlineStr">
        <is>
          <t>aistriú creidmheasa</t>
        </is>
      </c>
      <c r="AI187" t="inlineStr">
        <is>
          <t>3</t>
        </is>
      </c>
      <c r="AJ187" t="inlineStr">
        <is>
          <t/>
        </is>
      </c>
      <c r="AK187" t="inlineStr">
        <is>
          <t>kreditni transfer</t>
        </is>
      </c>
      <c r="AL187" t="inlineStr">
        <is>
          <t>3</t>
        </is>
      </c>
      <c r="AM187" t="inlineStr">
        <is>
          <t/>
        </is>
      </c>
      <c r="AN187" t="inlineStr">
        <is>
          <t>átutalás</t>
        </is>
      </c>
      <c r="AO187" t="inlineStr">
        <is>
          <t>4</t>
        </is>
      </c>
      <c r="AP187" t="inlineStr">
        <is>
          <t/>
        </is>
      </c>
      <c r="AQ187" t="inlineStr">
        <is>
          <t>bonifico</t>
        </is>
      </c>
      <c r="AR187" t="inlineStr">
        <is>
          <t>3</t>
        </is>
      </c>
      <c r="AS187" t="inlineStr">
        <is>
          <t/>
        </is>
      </c>
      <c r="AT187" t="inlineStr">
        <is>
          <t>kredito pervedimas</t>
        </is>
      </c>
      <c r="AU187" t="inlineStr">
        <is>
          <t>3</t>
        </is>
      </c>
      <c r="AV187" t="inlineStr">
        <is>
          <t/>
        </is>
      </c>
      <c r="AW187" t="inlineStr">
        <is>
          <t>kredīta pārvedums</t>
        </is>
      </c>
      <c r="AX187" t="inlineStr">
        <is>
          <t>3</t>
        </is>
      </c>
      <c r="AY187" t="inlineStr">
        <is>
          <t/>
        </is>
      </c>
      <c r="AZ187" t="inlineStr">
        <is>
          <t>trasferiment ta' kreditu</t>
        </is>
      </c>
      <c r="BA187" t="inlineStr">
        <is>
          <t>3</t>
        </is>
      </c>
      <c r="BB187" t="inlineStr">
        <is>
          <t/>
        </is>
      </c>
      <c r="BC187" t="inlineStr">
        <is>
          <t>overmaking</t>
        </is>
      </c>
      <c r="BD187" t="inlineStr">
        <is>
          <t>3</t>
        </is>
      </c>
      <c r="BE187" t="inlineStr">
        <is>
          <t/>
        </is>
      </c>
      <c r="BF187" t="inlineStr">
        <is>
          <t>polecenie przelewu</t>
        </is>
      </c>
      <c r="BG187" t="inlineStr">
        <is>
          <t>3</t>
        </is>
      </c>
      <c r="BH187" t="inlineStr">
        <is>
          <t/>
        </is>
      </c>
      <c r="BI187" t="inlineStr">
        <is>
          <t>transferência|transferência a crédito</t>
        </is>
      </c>
      <c r="BJ187" t="inlineStr">
        <is>
          <t>3|3</t>
        </is>
      </c>
      <c r="BK187" t="inlineStr">
        <is>
          <t>|</t>
        </is>
      </c>
      <c r="BL187" t="inlineStr">
        <is>
          <t>transfer credit</t>
        </is>
      </c>
      <c r="BM187" t="inlineStr">
        <is>
          <t>3</t>
        </is>
      </c>
      <c r="BN187" t="inlineStr">
        <is>
          <t/>
        </is>
      </c>
      <c r="BO187" t="inlineStr">
        <is>
          <t>úhrada</t>
        </is>
      </c>
      <c r="BP187" t="inlineStr">
        <is>
          <t>3</t>
        </is>
      </c>
      <c r="BQ187" t="inlineStr">
        <is>
          <t/>
        </is>
      </c>
      <c r="BR187" t="inlineStr">
        <is>
          <t>kreditno plačilo|kreditni prenos</t>
        </is>
      </c>
      <c r="BS187" t="inlineStr">
        <is>
          <t>3|3</t>
        </is>
      </c>
      <c r="BT187" t="inlineStr">
        <is>
          <t>|admitted</t>
        </is>
      </c>
      <c r="BU187" t="inlineStr">
        <is>
          <t>betalning</t>
        </is>
      </c>
      <c r="BV187" t="inlineStr">
        <is>
          <t>3</t>
        </is>
      </c>
      <c r="BW187" t="inlineStr">
        <is>
          <t/>
        </is>
      </c>
      <c r="BX187" t="inlineStr">
        <is>
          <t>платежна услуга по заверяване на платежна сметка на получателя посредством една или няколко платежни операции, извършвани по платежна сметка на платеца от доставчика на платежни услуги, който води платежната сметка на платеца, въз основа на дадено от платеца нареждане</t>
        </is>
      </c>
      <c r="BY187" t="inlineStr">
        <is>
          <t>platební služba za účelem připsání částky na platební účet příjemce prostřednictvím platební transakce nebo řady platebních transakcí z platebního účtu plátce provedených na základě pokynů plátce poskytovatelem platebních služeb, u něhož má plátce veden platební účet</t>
        </is>
      </c>
      <c r="BZ187" t="inlineStr">
        <is>
          <t>betalingstjeneste til at kreditere en betalingsmodtagers betalingskonto
 med en betalingstransaktion på grundlag af en instruks fra betaleren</t>
        </is>
      </c>
      <c r="CA187" t="inlineStr">
        <is>
          <t>Zahlungsdienst, mit dem der Zahlende sein kontoführendes Institut anweisen kann, dem Begünstigten Geldmittel zu überweisen</t>
        </is>
      </c>
      <c r="CB187" t="inlineStr">
        <is>
          <t>Πληρωμή αποτελούμενη από σειρά πράξεων που αρχίζει με την έκδοση εντολής πληρωμής από τον εντολέα και έχει ως σκοπό να θέσει χρηματικό ποσό στη διάθεση δικαιούχου. &lt;br&gt; Οι οδηγίες για την εκτέλεση της πληρωμής και τα ποσά που ορίζονται σ'αυτές διαβιβάζονται από την τράπεζα του εντολέα στην τράπεζα του δικαιούχου, ενδεχομένως μέσω άλλων ενδιάμεσων τραπεζών και/ή μέσω περισσοτέρων συστημάτων μεταφοράς πίστωσης. &lt;br&gt; Η μεταφορά πιστώσεως διαφέρει από την επιταγή η οποία είναι πληρωτέα στον κομιστή, όπως και από την τραπεζική εντολή (ordre de paiement, money order) η οποία απαιτεί την κατάθεση χρήματος από ένα πρόσωπο και την είσπραξή του από ένα άλλο.</t>
        </is>
      </c>
      <c r="CC187" t="inlineStr">
        <is>
          <t>payment of funds from one bank account to another, based on an instruction given by the payer</t>
        </is>
      </c>
      <c r="CD187" t="inlineStr">
        <is>
          <t>Pago efectuado a una cuenta bancaria del beneficiario, con cargo a una cuenta bancaria del ordenante, atendiendo a una orden de pago o una sucesión de órdenes de pago de este último.&lt;br&gt;Las instrucciones de pago y el correspondiente pasan del banco del ordenante al del beneficiario.</t>
        </is>
      </c>
      <c r="CE187" t="inlineStr">
        <is>
          <t>riigisisene või piiriülene makseteenus, millega makseteenuse pakkuja, kelle juures maksja maksekonto asub, krediteerib makse saaja maksekontot maksetehingu või järjestikuste maksetehingutega maksja maksekontolt maksja antud juhise alusel</t>
        </is>
      </c>
      <c r="CF187" t="inlineStr">
        <is>
          <t>"Asiakkaan tililtä tapahtuva maksu, joka veloitetaan maksajan tililtä ja kirjataan saajan tilille."</t>
        </is>
      </c>
      <c r="CG187" t="inlineStr">
        <is>
          <t>service de paiement fourni par le prestataire de services de paiement qui détient le compte de paiement du payeur et consistant à créditer, sur la base d’une instruction du payeur, le compte de paiement d’un bénéficiaire par une opération ou une série d’opérations de paiement réalisées à partir du compte de paiement du payeur</t>
        </is>
      </c>
      <c r="CH187" t="inlineStr">
        <is>
          <t>seirbhís íocaíochta náisiúnta nó trasteorann chun cuntas íocaíochta íocaí a chreidiúnú le hidirbheart íocaíochta nó sraith idirbheart íocaíochta ó chuntas íocaíochta íocóra ó SHSI ar leis cuntas íocaíochta an íocóra, ar bhonn treorach ón íocóir</t>
        </is>
      </c>
      <c r="CI187" t="inlineStr">
        <is>
          <t>platna usluga kojom se račun za plaćanje primatelja plaćanja odobrava za platnu transakciju ili niz platnih transakcija na teret platiteljevog računa za plaćanje, od strane pružatelja platnih usluga kod kojeg se vodi platiteljev račun za plaćanje, na osnovi instrukcije koju daje platitelj</t>
        </is>
      </c>
      <c r="CJ187" t="inlineStr">
        <is>
          <t>fizető fél rendelkezése alapján végzett olyan pénzforgalmi szolgáltatás, amelynek során a fizető fél pénzforgalmi szolgáltatónál vezetett fizetési számláját fizetési művelettel vagy ilyen műveletek sorozatával a kedvezményezett fizetési számlájának javára megterhelik</t>
        </is>
      </c>
      <c r="CK187" t="inlineStr">
        <is>
          <t>servizio di pagamento per l'accredito sul conto di pagamento del beneficiario tramite un'operazione di pagamento o una serie di operazioni di pagamento dal conto di pagamento del pagatore eseguite dal prestatore di servizi di pagamento detentore del conto di pagamento del pagatore, sulla base di un'istruzione impartita dal pagatore</t>
        </is>
      </c>
      <c r="CL187" t="inlineStr">
        <is>
          <t>mokėjimo paslauga, kai mokėtojo iniciatyva lėšos pervedamos į gavėjo mokėjimo sąskaitą</t>
        </is>
      </c>
      <c r="CM187" t="inlineStr">
        <is>
          <t>maksājumu pakalpojums maksājuma saņēmēja maksājumu konta kreditēšanai ar tādu maksājumu darījumu vai virkni maksājumu darījumu no maksātāja maksājumu konta, kuru, pamatojoties uz maksātāja sniegtu rīkojumu, veic tas maksājumu pakalpojumu sniedzējs, kurš ir maksātāja maksājumu konta turētājs</t>
        </is>
      </c>
      <c r="CN187" t="inlineStr">
        <is>
          <t>servizz ta’ pagament għall-ikkreditar ta’ kont ta’ pagament ta’ benefiċjarju bi tranżazzjoni ta’ pagament jew sensiela ta’ tranżazzjonijiet ta’ pagament minn kont ta’ pagament ta’ pagatur mill-fornitur ta’ servizzi ta’ pagament li jżomm il-kont ta’ pagament tal-pagatur, abbażi ta’ struzzjoni mogħtija mill-pagatur</t>
        </is>
      </c>
      <c r="CO187" t="inlineStr">
        <is>
          <t>een binnenlandse of grensoverschrijdende betaaldienst voor het crediteren van de betaalrekening van een begunstigde met een betalingstransactie of een reeks betalingstransacties van een betaalrekening van een betaler door de betaaldienstverlener die de betaalrekening van de betaler beheert, op basis van een door de betaler gegeven instructie</t>
        </is>
      </c>
      <c r="CP187" t="inlineStr">
        <is>
          <t>usługa płatnicza polegająca na uznaniu rachunku płatniczego odbiorcy transakcją płatniczą lub serią transakcji płatniczych z rachunku płatniczego płatnika przez dostawcę usług płatniczych prowadzącego rachunek płatniczy płatnika, na podstawie dyspozycji udzielonych przez płatnika</t>
        </is>
      </c>
      <c r="CQ187" t="inlineStr">
        <is>
          <t>Operação bancária efetuada por iniciativa de um ordenante (por exemplo, um particular ou uma empresa) destinada a movimentar fundos entre contas de pagamento, colocando-os à disposição do beneficiário.</t>
        </is>
      </c>
      <c r="CR187" t="inlineStr">
        <is>
          <t>o serie de operațiuni care începe prin emiterea de către plătitor a unui ordin de plată dat unei instituții de a pune la dispoziția unui beneficiar o anumită sumă de bani și care se finalizează prin acceptarea respectivului ordin de plată de către instituția destinatară</t>
        </is>
      </c>
      <c r="CS187" t="inlineStr">
        <is>
          <t>platobná služba pripísania finančných prostriedkov platobnej transakcie alebo série platobných transakcií z platobného účtu platiteľa na platobný účet príjemcu platby prostredníctvom poskytovateľa platobných služieb, ktorý vedie platobný účet platiteľa, na základe pokynu platiteľa</t>
        </is>
      </c>
      <c r="CT187" t="inlineStr">
        <is>
          <t>plačilo, ki ga odredi plačnik v breme svojega računa ter ga pošlje v izvršitev svojemu ponudniku plačilnih storitev z namenom prenosa denarnih sredstev prejemniku plačila</t>
        </is>
      </c>
      <c r="CU187" t="inlineStr">
        <is>
          <t>betaltjänst för kreditering av en betalningsmottagares betalkonto med en betalningstransaktion eller en rad betalningstransaktioner från en betalares betalkonto, som utförs av en betaltjänstleverantör som har tillgång till betalarens betalkonto på grundval av en instruktion som lämnats av betalaren</t>
        </is>
      </c>
    </row>
    <row r="188">
      <c r="A188" s="1" t="str">
        <f>HYPERLINK("https://iate.europa.eu/entry/result/1125872/all", "1125872")</f>
        <v>1125872</v>
      </c>
      <c r="B188" t="inlineStr">
        <is>
          <t>FINANCE</t>
        </is>
      </c>
      <c r="C188" t="inlineStr">
        <is>
          <t>FINANCE</t>
        </is>
      </c>
      <c r="D188" t="inlineStr">
        <is>
          <t>клиринг</t>
        </is>
      </c>
      <c r="E188" t="inlineStr">
        <is>
          <t>4</t>
        </is>
      </c>
      <c r="F188" t="inlineStr">
        <is>
          <t/>
        </is>
      </c>
      <c r="G188" t="inlineStr">
        <is>
          <t>clearing</t>
        </is>
      </c>
      <c r="H188" t="inlineStr">
        <is>
          <t>3</t>
        </is>
      </c>
      <c r="I188" t="inlineStr">
        <is>
          <t/>
        </is>
      </c>
      <c r="J188" t="inlineStr">
        <is>
          <t>clearing-forretninger|clearing</t>
        </is>
      </c>
      <c r="K188" t="inlineStr">
        <is>
          <t>3|3</t>
        </is>
      </c>
      <c r="L188" t="inlineStr">
        <is>
          <t>|</t>
        </is>
      </c>
      <c r="M188" t="inlineStr">
        <is>
          <t>Clearing</t>
        </is>
      </c>
      <c r="N188" t="inlineStr">
        <is>
          <t>2</t>
        </is>
      </c>
      <c r="O188" t="inlineStr">
        <is>
          <t/>
        </is>
      </c>
      <c r="P188" t="inlineStr">
        <is>
          <t>συναλλαγές κλήριγκ</t>
        </is>
      </c>
      <c r="Q188" t="inlineStr">
        <is>
          <t>3</t>
        </is>
      </c>
      <c r="R188" t="inlineStr">
        <is>
          <t/>
        </is>
      </c>
      <c r="S188" t="inlineStr">
        <is>
          <t>clearing</t>
        </is>
      </c>
      <c r="T188" t="inlineStr">
        <is>
          <t>3</t>
        </is>
      </c>
      <c r="U188" t="inlineStr">
        <is>
          <t/>
        </is>
      </c>
      <c r="V188" t="inlineStr">
        <is>
          <t>compensación|compensación</t>
        </is>
      </c>
      <c r="W188" t="inlineStr">
        <is>
          <t>3|3</t>
        </is>
      </c>
      <c r="X188" t="inlineStr">
        <is>
          <t>|</t>
        </is>
      </c>
      <c r="Y188" t="inlineStr">
        <is>
          <t>kliirimine|kliiring</t>
        </is>
      </c>
      <c r="Z188" t="inlineStr">
        <is>
          <t>3|3</t>
        </is>
      </c>
      <c r="AA188" t="inlineStr">
        <is>
          <t>|</t>
        </is>
      </c>
      <c r="AB188" t="inlineStr">
        <is>
          <t>selvitys|määritys</t>
        </is>
      </c>
      <c r="AC188" t="inlineStr">
        <is>
          <t>3|3</t>
        </is>
      </c>
      <c r="AD188" t="inlineStr">
        <is>
          <t>|</t>
        </is>
      </c>
      <c r="AE188" t="inlineStr">
        <is>
          <t>dénouement|compensation</t>
        </is>
      </c>
      <c r="AF188" t="inlineStr">
        <is>
          <t>3|3</t>
        </is>
      </c>
      <c r="AG188" t="inlineStr">
        <is>
          <t>|</t>
        </is>
      </c>
      <c r="AH188" t="inlineStr">
        <is>
          <t>imréiteach</t>
        </is>
      </c>
      <c r="AI188" t="inlineStr">
        <is>
          <t>3</t>
        </is>
      </c>
      <c r="AJ188" t="inlineStr">
        <is>
          <t/>
        </is>
      </c>
      <c r="AK188" t="inlineStr">
        <is>
          <t/>
        </is>
      </c>
      <c r="AL188" t="inlineStr">
        <is>
          <t/>
        </is>
      </c>
      <c r="AM188" t="inlineStr">
        <is>
          <t/>
        </is>
      </c>
      <c r="AN188" t="inlineStr">
        <is>
          <t>klíring|elszámolás</t>
        </is>
      </c>
      <c r="AO188" t="inlineStr">
        <is>
          <t>3|3</t>
        </is>
      </c>
      <c r="AP188" t="inlineStr">
        <is>
          <t>preferred|</t>
        </is>
      </c>
      <c r="AQ188" t="inlineStr">
        <is>
          <t>clearing|compensazione</t>
        </is>
      </c>
      <c r="AR188" t="inlineStr">
        <is>
          <t>3|3</t>
        </is>
      </c>
      <c r="AS188" t="inlineStr">
        <is>
          <t>|</t>
        </is>
      </c>
      <c r="AT188" t="inlineStr">
        <is>
          <t>tarpuskaita</t>
        </is>
      </c>
      <c r="AU188" t="inlineStr">
        <is>
          <t>3</t>
        </is>
      </c>
      <c r="AV188" t="inlineStr">
        <is>
          <t/>
        </is>
      </c>
      <c r="AW188" t="inlineStr">
        <is>
          <t>tīrvērte|klīrings</t>
        </is>
      </c>
      <c r="AX188" t="inlineStr">
        <is>
          <t>3|3</t>
        </is>
      </c>
      <c r="AY188" t="inlineStr">
        <is>
          <t>preferred|</t>
        </is>
      </c>
      <c r="AZ188" t="inlineStr">
        <is>
          <t>(i)kklerjar</t>
        </is>
      </c>
      <c r="BA188" t="inlineStr">
        <is>
          <t>3</t>
        </is>
      </c>
      <c r="BB188" t="inlineStr">
        <is>
          <t/>
        </is>
      </c>
      <c r="BC188" t="inlineStr">
        <is>
          <t>vereffening|verrekening|clearing</t>
        </is>
      </c>
      <c r="BD188" t="inlineStr">
        <is>
          <t>3|3|3</t>
        </is>
      </c>
      <c r="BE188" t="inlineStr">
        <is>
          <t>||</t>
        </is>
      </c>
      <c r="BF188" t="inlineStr">
        <is>
          <t>rozliczenie</t>
        </is>
      </c>
      <c r="BG188" t="inlineStr">
        <is>
          <t>3</t>
        </is>
      </c>
      <c r="BH188" t="inlineStr">
        <is>
          <t/>
        </is>
      </c>
      <c r="BI188" t="inlineStr">
        <is>
          <t>compensação</t>
        </is>
      </c>
      <c r="BJ188" t="inlineStr">
        <is>
          <t>3</t>
        </is>
      </c>
      <c r="BK188" t="inlineStr">
        <is>
          <t/>
        </is>
      </c>
      <c r="BL188" t="inlineStr">
        <is>
          <t>compensare</t>
        </is>
      </c>
      <c r="BM188" t="inlineStr">
        <is>
          <t>3</t>
        </is>
      </c>
      <c r="BN188" t="inlineStr">
        <is>
          <t/>
        </is>
      </c>
      <c r="BO188" t="inlineStr">
        <is>
          <t>zúčtovanie</t>
        </is>
      </c>
      <c r="BP188" t="inlineStr">
        <is>
          <t>3</t>
        </is>
      </c>
      <c r="BQ188" t="inlineStr">
        <is>
          <t/>
        </is>
      </c>
      <c r="BR188" t="inlineStr">
        <is>
          <t>kliring|obračunavanje</t>
        </is>
      </c>
      <c r="BS188" t="inlineStr">
        <is>
          <t>3|2</t>
        </is>
      </c>
      <c r="BT188" t="inlineStr">
        <is>
          <t>|</t>
        </is>
      </c>
      <c r="BU188" t="inlineStr">
        <is>
          <t>clearing</t>
        </is>
      </c>
      <c r="BV188" t="inlineStr">
        <is>
          <t>2</t>
        </is>
      </c>
      <c r="BW188" t="inlineStr">
        <is>
          <t/>
        </is>
      </c>
      <c r="BX188" t="inlineStr">
        <is>
          <t>взаимно прихващане на насрещните вземания на страните по сделките с ценни книжа</t>
        </is>
      </c>
      <c r="BY188" t="inlineStr">
        <is>
          <t>fáze obchodu s cennými papíry, která předchází samotnému fyzickému vypořádání převodem aktiv z účtu na účet ve vypořádacích systémech (securities settlement systems) a při níž jsou zjišťovány vzájemné závazky a pohledávky jednotlivých stran, jsou vzájemně porovnávány a případně započítány</t>
        </is>
      </c>
      <c r="BZ188" t="inlineStr">
        <is>
          <t>afvikling af modstående fordringer i form af indløste checks på hinanden mellem flere pengeinstitutter</t>
        </is>
      </c>
      <c r="CA188" t="inlineStr">
        <is>
          <t>Verfahren zur Übermittlung, Abstimmung und - in einigen Fällen - Bestätigung von Zahlungsaufträgen oder Wertpapierübertragungsanweisungen, bevor die tatsächliche Abwicklung erfolgt. Dabei kann auch die Möglichkeit vorgesehen sein, Anweisungen (Aufträge) aufzurechnen und Schlusspositionen für die Abwicklung zu ermitteln.</t>
        </is>
      </c>
      <c r="CB188" t="inlineStr">
        <is>
          <t/>
        </is>
      </c>
      <c r="CC188" t="inlineStr">
        <is>
          <t>process of transmitting, reconciling and, in some cases, confirming financial asset transfer instructions prior to settlement, possibly including the netting of instructions and the establishment of final positions for settlement</t>
        </is>
      </c>
      <c r="CD188" t="inlineStr">
        <is>
          <t>"Procedimiento para transmitir, cuadrar y, en algunos casos, confirmar las órdenes de pagos o de transferencia de valores antes de su liquidación, incluyendo posiblemente la obtención de saldos netos y posiciones finales para su liquidación."</t>
        </is>
      </c>
      <c r="CE188" t="inlineStr">
        <is>
          <t>positsioonide kindlaksmääramise protsess, sealhulgas netokohustuste arvutamine, ning selle tagamine, et finantsinstrumendid, sularaha või mõlemad on kättesaadavad nendest positsioonidest tulenevate riskide maandamiseks</t>
        </is>
      </c>
      <c r="CF188" t="inlineStr">
        <is>
          <t>arvopaperikaupan jälkeinen arvopapereiden selvittely välittäjien kesken, kaupan toteuttaminen myyjän ja ostajan välillä</t>
        </is>
      </c>
      <c r="CG188" t="inlineStr">
        <is>
          <t>processus de transmission, de rapprochement et, dans certains cas, de confirmation des ordres de paiement ou de transfert de titres préalable au règlement et pouvant inclure la compensation des ordres et la détermination des positions définitives pour le règlement</t>
        </is>
      </c>
      <c r="CH188" t="inlineStr">
        <is>
          <t/>
        </is>
      </c>
      <c r="CI188" t="inlineStr">
        <is>
          <t/>
        </is>
      </c>
      <c r="CJ188" t="inlineStr">
        <is>
          <t>a fizetési megbízásokra, pénz- és tőkepiaci ügyletek elszámolására, átutalásokra (transzferekre) vonatkozó megbízások feldolgozásának, egyeztetésének és megerősítésének a folyamata, a teljesítés alapjául szolgáló végső elszámolandó pozíció kialakítása a tényleges teljesítést megelőzően (bruttó vagy nettó elven)</t>
        </is>
      </c>
      <c r="CK188" t="inlineStr">
        <is>
          <t>insieme delle procedure per lo scambio, il riscontro e, in alcuni casi, la conferma degli ordini di pagamento o delle istruzioni di trasferimento di titoli allo scopo di determinare la posizione netta dei partecipanti ai fini del regolamento. Nei mercati dei titoli tale processo viene spesso denominato "liquidazione"</t>
        </is>
      </c>
      <c r="CL188" t="inlineStr">
        <is>
          <t>į mokėjimų sistemą pateiktų ir į mokėjimo nurodymų eilę įtrauktų mokėjimo nurodymų apdorojimas, kai sudaromas grynųjų likučių pozicijų mokėjimo nurodymų paketas</t>
        </is>
      </c>
      <c r="CM188" t="inlineStr">
        <is>
          <t>maksājuma dokumentu nosūtīšanas, apstrādes un savstarpējās saskaņošanas process, kas notiek pirms norēķiniem un kura rezultātā, balstoties uz visiem iesniegtajiem maksājuma dokumentiem, aprēķina katras kredītiestādes klīringa neto pozīciju (&lt;i&gt;multilateral net position&lt;/i&gt;), t. i., kopējās naudas līdzekļu saistības vai prasības pret pārējām kredītiestādēm</t>
        </is>
      </c>
      <c r="CN188" t="inlineStr">
        <is>
          <t>il-proċess biex jiġu stabbiliti pożizzjonijiet tas-saldu, inkluż il-kalkolu tal-pożizzjonijiet netti, u l-proċess tal-iċċekkjar ta’ dawk l-istrumenti finanzjarji, flus jew it-tnejn li huma, ikunu disponibbli biex jiżguraw l-iskoperturi li joħorġu minn tranżazzjoni</t>
        </is>
      </c>
      <c r="CO188" t="inlineStr">
        <is>
          <t>proces waarbij een centrale tegenpartij (CTP) posities vaststelt, inclusief het berekenen van nettoverplichtingen, en ervoor zorgt dat financiële instrumenten, contanten of beide beschikbaar zijn om de uit deze posities voortkomende risicopositie zeker te stellen</t>
        </is>
      </c>
      <c r="CP188" t="inlineStr">
        <is>
          <t>Obsługa procesów związanych z obrotem zdematerializowanymi papierami wartościowymi obejmuje głównie zawarcie przez inwestorów transakcji (trading), której przedmiotem są papiery wartościowe, oraz czynności posttransakcyjne (post-trading activities), w szczególności &lt;b&gt;rozliczenie (clearing) transakcji, czyli ustalenie wielkości wzajemnych zobowiązań stron transakcji&lt;/b&gt;, i rozrachunek (settlement), czyli przeniesienie papierów wartościowych i środków pieniężnych między kontami stron transakcji.</t>
        </is>
      </c>
      <c r="CQ188" t="inlineStr">
        <is>
          <t>Processo de apuramento das posições devedores ou credoras, através do qual os bancos participantes efectuam entre si cobranças e pagamentos mútuos, designadamente dos cheques recebidos em depósito de outros bancos.</t>
        </is>
      </c>
      <c r="CR188" t="inlineStr">
        <is>
          <t>înlocuire a creanțelor și obligațiilor rezultând din ordine de transfer pe care unul sau mai mulți participanți le emit în favoarea altui participant sau altor participanți, sau pe care le primesc de la aceștia, cu o creanță sau o obligație netă unică, astfel încât această unică creanță netă să fie pretinsă, respectiv această unică obligație netă să fie datorată</t>
        </is>
      </c>
      <c r="CS188" t="inlineStr">
        <is>
          <t>proces zasielania, odsúhlasovania a v niektorých prípadoch potvrdzovania pokynov na prevod finančných aktív, zahŕňajúci aj pokyny na vzájomné započítanie a stanovenie konečných pozícií pre vyrovnanie</t>
        </is>
      </c>
      <c r="CT188" t="inlineStr">
        <is>
          <t>(pri poslih z vrednostnimi papirji) izračun obveznosti in terjatev posameznih strank v poslu, ki obsega denarno poravnavo ter prenos vrednostnih papirjev z računa prodajalca na račun kupca; denarna poravnava poteka preko centralne ustanove (v Sloveniji KDD), v njej pa prodajalci vrednostnih papirjev prejmejo ustrezne denarne zneske, ki jih plačajo kupci</t>
        </is>
      </c>
      <c r="CU188" t="inlineStr">
        <is>
          <t>"När ett avslut skett i ett finansiellt instrument på värdepappersmarknaden, till exempel på en börs, återstår det flera moment innan det kan anses som avslutad. Affären ska verifieras, äganderätten ska övergå från säljaren till köparen åtföljt av motsvarande överföring av betalning från köparen till säljaren. Dessa moment benämns clearing och avveckling (på engelska settlement). Det första steget i denna process är att affären ska matchas (köpare och säljare ska vara överens om vad som överlåtits och till vilket pris etc.). Därefter räknas ut vilka förpliktelser som affären innebär i form av betalning av pengar och leverans av värdepapper. Detta första steg brukar sammanfattas i begreppet clearing. När clearingen är färdig kan avvecklingen påbörjas. (...)"</t>
        </is>
      </c>
    </row>
    <row r="189">
      <c r="A189" s="1" t="str">
        <f>HYPERLINK("https://iate.europa.eu/entry/result/3590957/all", "3590957")</f>
        <v>3590957</v>
      </c>
      <c r="B189" t="inlineStr">
        <is>
          <t>FINANCE</t>
        </is>
      </c>
      <c r="C189" t="inlineStr">
        <is>
          <t>FINANCE|free movement of capital|free movement of capital|capital market;FINANCE|financial institutions and credit|financial services</t>
        </is>
      </c>
      <c r="D189" t="inlineStr">
        <is>
          <t>форум на високо равнище на съюза на капиталовите пазари</t>
        </is>
      </c>
      <c r="E189" t="inlineStr">
        <is>
          <t>3</t>
        </is>
      </c>
      <c r="F189" t="inlineStr">
        <is>
          <t/>
        </is>
      </c>
      <c r="G189" t="inlineStr">
        <is>
          <t>fórum na vysoké úrovni pro UKT|fórum na vysoké úrovni pro unii kapitálových trhů</t>
        </is>
      </c>
      <c r="H189" t="inlineStr">
        <is>
          <t>3|3</t>
        </is>
      </c>
      <c r="I189" t="inlineStr">
        <is>
          <t>|</t>
        </is>
      </c>
      <c r="J189" t="inlineStr">
        <is>
          <t>Forummet på Højt Plan om Kapitalmarkedsunionen</t>
        </is>
      </c>
      <c r="K189" t="inlineStr">
        <is>
          <t>3</t>
        </is>
      </c>
      <c r="L189" t="inlineStr">
        <is>
          <t/>
        </is>
      </c>
      <c r="M189" t="inlineStr">
        <is>
          <t>Hochrangiges Forum zur Kapitalmarktunion</t>
        </is>
      </c>
      <c r="N189" t="inlineStr">
        <is>
          <t>3</t>
        </is>
      </c>
      <c r="O189" t="inlineStr">
        <is>
          <t/>
        </is>
      </c>
      <c r="P189" t="inlineStr">
        <is>
          <t>φόρουμ υψηλού επιπέδου για την Ένωση Κεφαλαιαγορών</t>
        </is>
      </c>
      <c r="Q189" t="inlineStr">
        <is>
          <t>3</t>
        </is>
      </c>
      <c r="R189" t="inlineStr">
        <is>
          <t/>
        </is>
      </c>
      <c r="S189" t="inlineStr">
        <is>
          <t>CMU High-Level Forum|high-level forum on the CMU|Capital Markets Union High Level Forum|High Level Forum on Capital Markets Union|High Level Forum on the Capital Markets Union|High-level Forum on CMU</t>
        </is>
      </c>
      <c r="T189" t="inlineStr">
        <is>
          <t>3|1|3|3|3|3</t>
        </is>
      </c>
      <c r="U189" t="inlineStr">
        <is>
          <t>|||||</t>
        </is>
      </c>
      <c r="V189" t="inlineStr">
        <is>
          <t>Foro de Alto Nivel sobre la Unión de los Mercados de Capitales</t>
        </is>
      </c>
      <c r="W189" t="inlineStr">
        <is>
          <t>3</t>
        </is>
      </c>
      <c r="X189" t="inlineStr">
        <is>
          <t/>
        </is>
      </c>
      <c r="Y189" t="inlineStr">
        <is>
          <t>kapitaliturgude liidu kõrgetasemeline foorum</t>
        </is>
      </c>
      <c r="Z189" t="inlineStr">
        <is>
          <t>3</t>
        </is>
      </c>
      <c r="AA189" t="inlineStr">
        <is>
          <t/>
        </is>
      </c>
      <c r="AB189" t="inlineStr">
        <is>
          <t>pääomamarkkinaunionia käsittelevä korkean tason foorumi</t>
        </is>
      </c>
      <c r="AC189" t="inlineStr">
        <is>
          <t>3</t>
        </is>
      </c>
      <c r="AD189" t="inlineStr">
        <is>
          <t/>
        </is>
      </c>
      <c r="AE189" t="inlineStr">
        <is>
          <t>forum de haut niveau sur l'UMC|forum de haut niveau sur l'union des marchés des capitaux</t>
        </is>
      </c>
      <c r="AF189" t="inlineStr">
        <is>
          <t>3|3</t>
        </is>
      </c>
      <c r="AG189" t="inlineStr">
        <is>
          <t>|</t>
        </is>
      </c>
      <c r="AH189" t="inlineStr">
        <is>
          <t>Fóram Ardleibhéil maidir le hAontas na Margaí Caipitil</t>
        </is>
      </c>
      <c r="AI189" t="inlineStr">
        <is>
          <t>3</t>
        </is>
      </c>
      <c r="AJ189" t="inlineStr">
        <is>
          <t/>
        </is>
      </c>
      <c r="AK189" t="inlineStr">
        <is>
          <t>Forum na visokoj razini o uniji tržišta kapitala</t>
        </is>
      </c>
      <c r="AL189" t="inlineStr">
        <is>
          <t>3</t>
        </is>
      </c>
      <c r="AM189" t="inlineStr">
        <is>
          <t/>
        </is>
      </c>
      <c r="AN189" t="inlineStr">
        <is>
          <t>a tőkepiaci unióval foglalkozó magas szintű fórum</t>
        </is>
      </c>
      <c r="AO189" t="inlineStr">
        <is>
          <t>3</t>
        </is>
      </c>
      <c r="AP189" t="inlineStr">
        <is>
          <t/>
        </is>
      </c>
      <c r="AQ189" t="inlineStr">
        <is>
          <t>forum di alto livello sull'Unione dei mercati dei capitali|forum ad alto livello sull'Unione dei mercati dei capitali</t>
        </is>
      </c>
      <c r="AR189" t="inlineStr">
        <is>
          <t>3|3</t>
        </is>
      </c>
      <c r="AS189" t="inlineStr">
        <is>
          <t>|</t>
        </is>
      </c>
      <c r="AT189" t="inlineStr">
        <is>
          <t>Kapitalo rinkų sąjungos aukšto lygio forumas</t>
        </is>
      </c>
      <c r="AU189" t="inlineStr">
        <is>
          <t>3</t>
        </is>
      </c>
      <c r="AV189" t="inlineStr">
        <is>
          <t/>
        </is>
      </c>
      <c r="AW189" t="inlineStr">
        <is>
          <t>Augsta līmeņa forums kapitāla tirgu savienības jomā</t>
        </is>
      </c>
      <c r="AX189" t="inlineStr">
        <is>
          <t>3</t>
        </is>
      </c>
      <c r="AY189" t="inlineStr">
        <is>
          <t/>
        </is>
      </c>
      <c r="AZ189" t="inlineStr">
        <is>
          <t>Forum ta’ Livell Għoli dwar l-Unjoni tas-Swieq Kapitali</t>
        </is>
      </c>
      <c r="BA189" t="inlineStr">
        <is>
          <t>3</t>
        </is>
      </c>
      <c r="BB189" t="inlineStr">
        <is>
          <t/>
        </is>
      </c>
      <c r="BC189" t="inlineStr">
        <is>
          <t>Forum op hoog niveau over de kapitaalmarktenunie|Forum op hoog niveau over de KMU</t>
        </is>
      </c>
      <c r="BD189" t="inlineStr">
        <is>
          <t>3|3</t>
        </is>
      </c>
      <c r="BE189" t="inlineStr">
        <is>
          <t>|</t>
        </is>
      </c>
      <c r="BF189" t="inlineStr">
        <is>
          <t>Forum Wysokiego Szczebla ds. Unii Rynków Kapitałowych</t>
        </is>
      </c>
      <c r="BG189" t="inlineStr">
        <is>
          <t>3</t>
        </is>
      </c>
      <c r="BH189" t="inlineStr">
        <is>
          <t/>
        </is>
      </c>
      <c r="BI189" t="inlineStr">
        <is>
          <t>Fórum de Alto Nível da União dos Mercados de Capitais</t>
        </is>
      </c>
      <c r="BJ189" t="inlineStr">
        <is>
          <t>3</t>
        </is>
      </c>
      <c r="BK189" t="inlineStr">
        <is>
          <t/>
        </is>
      </c>
      <c r="BL189" t="inlineStr">
        <is>
          <t>Forumul la nivel înalt privind uniunea piețelor de capital</t>
        </is>
      </c>
      <c r="BM189" t="inlineStr">
        <is>
          <t>3</t>
        </is>
      </c>
      <c r="BN189" t="inlineStr">
        <is>
          <t/>
        </is>
      </c>
      <c r="BO189" t="inlineStr">
        <is>
          <t>fórum na vysokej úrovni pre úniu kapitálových trhov</t>
        </is>
      </c>
      <c r="BP189" t="inlineStr">
        <is>
          <t>3</t>
        </is>
      </c>
      <c r="BQ189" t="inlineStr">
        <is>
          <t/>
        </is>
      </c>
      <c r="BR189" t="inlineStr">
        <is>
          <t>forum na visoki ravni o uniji kapitalskih trgov</t>
        </is>
      </c>
      <c r="BS189" t="inlineStr">
        <is>
          <t>3</t>
        </is>
      </c>
      <c r="BT189" t="inlineStr">
        <is>
          <t/>
        </is>
      </c>
      <c r="BU189" t="inlineStr">
        <is>
          <t>högnivåforumet om kapitalmarknadsunionen</t>
        </is>
      </c>
      <c r="BV189" t="inlineStr">
        <is>
          <t>3</t>
        </is>
      </c>
      <c r="BW189" t="inlineStr">
        <is>
          <t/>
        </is>
      </c>
      <c r="BX189" t="inlineStr">
        <is>
          <t/>
        </is>
      </c>
      <c r="BY189" t="inlineStr">
        <is>
          <t>.</t>
        </is>
      </c>
      <c r="BZ189" t="inlineStr">
        <is>
          <t/>
        </is>
      </c>
      <c r="CA189" t="inlineStr">
        <is>
          <t/>
        </is>
      </c>
      <c r="CB189" t="inlineStr">
        <is>
          <t/>
        </is>
      </c>
      <c r="CC189" t="inlineStr">
        <is>
          <t>expert
 group composed of highly experienced industry executives and top
 international experts and scholars to feed into the work on the future
 &lt;a href="http://iate.europa.eu/entry/result/3561494/en" target="_blank"&gt;CMU&lt;/a&gt; policies</t>
        </is>
      </c>
      <c r="CD189" t="inlineStr">
        <is>
          <t>Grupo creado por la Comisión Europea e integrado por 28 expertos de diferentes ámbitos profesionales y nacionalidades con el cometido de recomendar medidas para la construcción de un mercado de capitales de la UE.</t>
        </is>
      </c>
      <c r="CE189" t="inlineStr">
        <is>
          <t/>
        </is>
      </c>
      <c r="CF189" t="inlineStr">
        <is>
          <t>asiantuntijaryhmä, joka koostuu erittäin kokeneista rahoitusalan johtajista sekä kansainvälisistä huippuasiantuntijoista ja tutkijoista, joiden tehtävänä on antaa neuvoja päämarkkinaunionin tulevien polittikkaohjelmien valmistelussa</t>
        </is>
      </c>
      <c r="CG189" t="inlineStr">
        <is>
          <t>groupe d'experts composé de dirigeants d'entreprise expérimentés et d'experts et d'universitaires internationaux de premier plan et chargé de contribuer aux travaux sur les politiques futures de l'&lt;a href="https://iate.europa.eu/entry/result/3561494/fr" target="_blank"&gt;union des marchés des capitaux&lt;time datetime="21.9.2020"&gt; (21.9.2020)&lt;/time&gt;&lt;/a&gt;</t>
        </is>
      </c>
      <c r="CH189" t="inlineStr">
        <is>
          <t/>
        </is>
      </c>
      <c r="CI189" t="inlineStr">
        <is>
          <t/>
        </is>
      </c>
      <c r="CJ189" t="inlineStr">
        <is>
          <t>tapasztalt iparági vezetőkből, nemzetközi szakértőkből és tudósokból álló csoport, amely a tőkepiaci unióra jövőjére vonatkozóan ad tanácsot</t>
        </is>
      </c>
      <c r="CK189" t="inlineStr">
        <is>
          <t>gruppo di esperti
composto da dirigenti d’azienda di grande esperienza e da esperti
internazionali e studiosi di alto livello chiamato a fornire un contributo al
lavoro sulle future politiche in materia di Unione dei mercati dei capitali</t>
        </is>
      </c>
      <c r="CL189" t="inlineStr">
        <is>
          <t/>
        </is>
      </c>
      <c r="CM189" t="inlineStr">
        <is>
          <t/>
        </is>
      </c>
      <c r="CN189" t="inlineStr">
        <is>
          <t>grupp ta' esperti magħmul minn eżekuttivi tal-industrija b'ħafna esperjenza u esperti u studjużi internazzjonali mill-aqwa biex jagħtu l-kontribut tagħhom għall-ġidma fuq il-poltiki tal-Unjoni tas-Swieq Kapitali għall-ġejjieni</t>
        </is>
      </c>
      <c r="CO189" t="inlineStr">
        <is>
          <t>deskundigengroep die bestaat uit topindustriëlen, deskundigen, consumentenvertegenwoordigers en academici uit verschillende (financiële) sectoren die werkt aan voorstellen voor concrete maatregelen voor het toekomstige beleid inzake de kapitaalmarktenunie</t>
        </is>
      </c>
      <c r="CP189" t="inlineStr">
        <is>
          <t>powołana przez Komisję Europejską grupa ekspertów, przedstawicieli branży i środowisk naukowych, zapewniająca doradztwo na temat przyszłej polityki dotyczącej unii rynków kapitałowych</t>
        </is>
      </c>
      <c r="CQ189" t="inlineStr">
        <is>
          <t>Grupo de peritos composto por gestores industriais altamente experientes e peritos e académicos internacionais de alto nível, a fim de contribuir para os trabalhos sobre as futuras políticas da União dos Mercados de Capitais.</t>
        </is>
      </c>
      <c r="CR189" t="inlineStr">
        <is>
          <t/>
        </is>
      </c>
      <c r="CS189" t="inlineStr">
        <is>
          <t>skupina expertov, ktorú tvoria skúsení odborníci z odvetvia a špičkoví medzinárodní odborníci a vedci a ktorá prispieva k práci na budúcich politikách v rámci &lt;a href="https://iate.europa.eu/entry/result/3561494/sk" target="_blank"&gt;únie kapitálových trhov&lt;/a&gt;</t>
        </is>
      </c>
      <c r="CT189" t="inlineStr">
        <is>
          <t/>
        </is>
      </c>
      <c r="CU189" t="inlineStr">
        <is>
          <t/>
        </is>
      </c>
    </row>
    <row r="190">
      <c r="A190" s="1" t="str">
        <f>HYPERLINK("https://iate.europa.eu/entry/result/768522/all", "768522")</f>
        <v>768522</v>
      </c>
      <c r="B190" t="inlineStr">
        <is>
          <t>FINANCE</t>
        </is>
      </c>
      <c r="C190" t="inlineStr">
        <is>
          <t>FINANCE|budget;FINANCE</t>
        </is>
      </c>
      <c r="D190" t="inlineStr">
        <is>
          <t>събиране на вземания</t>
        </is>
      </c>
      <c r="E190" t="inlineStr">
        <is>
          <t>3</t>
        </is>
      </c>
      <c r="F190" t="inlineStr">
        <is>
          <t/>
        </is>
      </c>
      <c r="G190" t="inlineStr">
        <is>
          <t>inkaso|inkaso pohledávek</t>
        </is>
      </c>
      <c r="H190" t="inlineStr">
        <is>
          <t>3|3</t>
        </is>
      </c>
      <c r="I190" t="inlineStr">
        <is>
          <t>|</t>
        </is>
      </c>
      <c r="J190" t="inlineStr">
        <is>
          <t>inkassering|inddrivelse|opkrævning</t>
        </is>
      </c>
      <c r="K190" t="inlineStr">
        <is>
          <t>3|3|4</t>
        </is>
      </c>
      <c r="L190" t="inlineStr">
        <is>
          <t>||</t>
        </is>
      </c>
      <c r="M190" t="inlineStr">
        <is>
          <t>Einziehung von Forderungen|Einziehung</t>
        </is>
      </c>
      <c r="N190" t="inlineStr">
        <is>
          <t>3|3</t>
        </is>
      </c>
      <c r="O190" t="inlineStr">
        <is>
          <t>|</t>
        </is>
      </c>
      <c r="P190" t="inlineStr">
        <is>
          <t>είσπραξη|είσπραξη των απαιτήσεων</t>
        </is>
      </c>
      <c r="Q190" t="inlineStr">
        <is>
          <t>4|4</t>
        </is>
      </c>
      <c r="R190" t="inlineStr">
        <is>
          <t>|</t>
        </is>
      </c>
      <c r="S190" t="inlineStr">
        <is>
          <t>recovery of receivables|recovery</t>
        </is>
      </c>
      <c r="T190" t="inlineStr">
        <is>
          <t>3|3</t>
        </is>
      </c>
      <c r="U190" t="inlineStr">
        <is>
          <t>|</t>
        </is>
      </c>
      <c r="V190" t="inlineStr">
        <is>
          <t>cobro</t>
        </is>
      </c>
      <c r="W190" t="inlineStr">
        <is>
          <t>3</t>
        </is>
      </c>
      <c r="X190" t="inlineStr">
        <is>
          <t/>
        </is>
      </c>
      <c r="Y190" t="inlineStr">
        <is>
          <t/>
        </is>
      </c>
      <c r="Z190" t="inlineStr">
        <is>
          <t/>
        </is>
      </c>
      <c r="AA190" t="inlineStr">
        <is>
          <t/>
        </is>
      </c>
      <c r="AB190" t="inlineStr">
        <is>
          <t>perintä</t>
        </is>
      </c>
      <c r="AC190" t="inlineStr">
        <is>
          <t>3</t>
        </is>
      </c>
      <c r="AD190" t="inlineStr">
        <is>
          <t/>
        </is>
      </c>
      <c r="AE190" t="inlineStr">
        <is>
          <t>recouvrement</t>
        </is>
      </c>
      <c r="AF190" t="inlineStr">
        <is>
          <t>3</t>
        </is>
      </c>
      <c r="AG190" t="inlineStr">
        <is>
          <t/>
        </is>
      </c>
      <c r="AH190" t="inlineStr">
        <is>
          <t>aisghabháil infháltas</t>
        </is>
      </c>
      <c r="AI190" t="inlineStr">
        <is>
          <t>0</t>
        </is>
      </c>
      <c r="AJ190" t="inlineStr">
        <is>
          <t/>
        </is>
      </c>
      <c r="AK190" t="inlineStr">
        <is>
          <t/>
        </is>
      </c>
      <c r="AL190" t="inlineStr">
        <is>
          <t/>
        </is>
      </c>
      <c r="AM190" t="inlineStr">
        <is>
          <t/>
        </is>
      </c>
      <c r="AN190" t="inlineStr">
        <is>
          <t>követelés beszedése|behajtás</t>
        </is>
      </c>
      <c r="AO190" t="inlineStr">
        <is>
          <t>4|4</t>
        </is>
      </c>
      <c r="AP190" t="inlineStr">
        <is>
          <t>|</t>
        </is>
      </c>
      <c r="AQ190" t="inlineStr">
        <is>
          <t>riscossione|recupero</t>
        </is>
      </c>
      <c r="AR190" t="inlineStr">
        <is>
          <t>3|3</t>
        </is>
      </c>
      <c r="AS190" t="inlineStr">
        <is>
          <t>|</t>
        </is>
      </c>
      <c r="AT190" t="inlineStr">
        <is>
          <t>susigrąžinimas|išieškojimas</t>
        </is>
      </c>
      <c r="AU190" t="inlineStr">
        <is>
          <t>3|3</t>
        </is>
      </c>
      <c r="AV190" t="inlineStr">
        <is>
          <t>|</t>
        </is>
      </c>
      <c r="AW190" t="inlineStr">
        <is>
          <t>piedziņa</t>
        </is>
      </c>
      <c r="AX190" t="inlineStr">
        <is>
          <t>3</t>
        </is>
      </c>
      <c r="AY190" t="inlineStr">
        <is>
          <t/>
        </is>
      </c>
      <c r="AZ190" t="inlineStr">
        <is>
          <t>rkupru|rkupru ta' riċevibbli</t>
        </is>
      </c>
      <c r="BA190" t="inlineStr">
        <is>
          <t>3|3</t>
        </is>
      </c>
      <c r="BB190" t="inlineStr">
        <is>
          <t>|</t>
        </is>
      </c>
      <c r="BC190" t="inlineStr">
        <is>
          <t/>
        </is>
      </c>
      <c r="BD190" t="inlineStr">
        <is>
          <t/>
        </is>
      </c>
      <c r="BE190" t="inlineStr">
        <is>
          <t/>
        </is>
      </c>
      <c r="BF190" t="inlineStr">
        <is>
          <t>odzyskanie środków</t>
        </is>
      </c>
      <c r="BG190" t="inlineStr">
        <is>
          <t>3</t>
        </is>
      </c>
      <c r="BH190" t="inlineStr">
        <is>
          <t/>
        </is>
      </c>
      <c r="BI190" t="inlineStr">
        <is>
          <t>cobrança</t>
        </is>
      </c>
      <c r="BJ190" t="inlineStr">
        <is>
          <t>3</t>
        </is>
      </c>
      <c r="BK190" t="inlineStr">
        <is>
          <t/>
        </is>
      </c>
      <c r="BL190" t="inlineStr">
        <is>
          <t/>
        </is>
      </c>
      <c r="BM190" t="inlineStr">
        <is>
          <t/>
        </is>
      </c>
      <c r="BN190" t="inlineStr">
        <is>
          <t/>
        </is>
      </c>
      <c r="BO190" t="inlineStr">
        <is>
          <t>vymáhanie|vymáhanie pohľadávok</t>
        </is>
      </c>
      <c r="BP190" t="inlineStr">
        <is>
          <t>3|3</t>
        </is>
      </c>
      <c r="BQ190" t="inlineStr">
        <is>
          <t>|</t>
        </is>
      </c>
      <c r="BR190" t="inlineStr">
        <is>
          <t>izterjava terjatev|izterjava</t>
        </is>
      </c>
      <c r="BS190" t="inlineStr">
        <is>
          <t>3|3</t>
        </is>
      </c>
      <c r="BT190" t="inlineStr">
        <is>
          <t>|</t>
        </is>
      </c>
      <c r="BU190" t="inlineStr">
        <is>
          <t>återvinning|uppbörd|indrivning</t>
        </is>
      </c>
      <c r="BV190" t="inlineStr">
        <is>
          <t>3|3|3</t>
        </is>
      </c>
      <c r="BW190" t="inlineStr">
        <is>
          <t>||</t>
        </is>
      </c>
      <c r="BX190" t="inlineStr">
        <is>
          <t/>
        </is>
      </c>
      <c r="BY190" t="inlineStr">
        <is>
          <t>výběr pohledávky</t>
        </is>
      </c>
      <c r="BZ190" t="inlineStr">
        <is>
          <t/>
        </is>
      </c>
      <c r="CA190" t="inlineStr">
        <is>
          <t/>
        </is>
      </c>
      <c r="CB190" t="inlineStr">
        <is>
          <t/>
        </is>
      </c>
      <c r="CC190" t="inlineStr">
        <is>
          <t>collection of an amount receivable</t>
        </is>
      </c>
      <c r="CD190" t="inlineStr">
        <is>
          <t>Recepción del pago de una cantidad o deuda. Recuperación, rescate.</t>
        </is>
      </c>
      <c r="CE190" t="inlineStr">
        <is>
          <t/>
        </is>
      </c>
      <c r="CF190" t="inlineStr">
        <is>
          <t>määräsumman vaatiminen tai ottaminen jklta saamisena, maksuna, korvauksena tms.</t>
        </is>
      </c>
      <c r="CG190" t="inlineStr">
        <is>
          <t>Perception de sommes dues.</t>
        </is>
      </c>
      <c r="CH190" t="inlineStr">
        <is>
          <t/>
        </is>
      </c>
      <c r="CI190" t="inlineStr">
        <is>
          <t/>
        </is>
      </c>
      <c r="CJ190" t="inlineStr">
        <is>
          <t>Esedékességé váló követelés megfizettetése.</t>
        </is>
      </c>
      <c r="CK190" t="inlineStr">
        <is>
          <t>recupero di un credito</t>
        </is>
      </c>
      <c r="CL190" t="inlineStr">
        <is>
          <t>Lėšų susigrąžinimas, pavyzdžiui, iš gavėjo, kuris lėšas gavo apgaulės būdu ar jas išmokant buvo padaryti pažeidimai.</t>
        </is>
      </c>
      <c r="CM190" t="inlineStr">
        <is>
          <t/>
        </is>
      </c>
      <c r="CN190" t="inlineStr">
        <is>
          <t>il-ġbir ta' ammont riċevibbli</t>
        </is>
      </c>
      <c r="CO190" t="inlineStr">
        <is>
          <t/>
        </is>
      </c>
      <c r="CP190" t="inlineStr">
        <is>
          <t/>
        </is>
      </c>
      <c r="CQ190" t="inlineStr">
        <is>
          <t>Coleta de um montante devido.</t>
        </is>
      </c>
      <c r="CR190" t="inlineStr">
        <is>
          <t/>
        </is>
      </c>
      <c r="CS190" t="inlineStr">
        <is>
          <t/>
        </is>
      </c>
      <c r="CT190" t="inlineStr">
        <is>
          <t/>
        </is>
      </c>
      <c r="CU190" t="inlineStr">
        <is>
          <t/>
        </is>
      </c>
    </row>
    <row r="191">
      <c r="A191" s="1" t="str">
        <f>HYPERLINK("https://iate.europa.eu/entry/result/3519351/all", "3519351")</f>
        <v>3519351</v>
      </c>
      <c r="B191" t="inlineStr">
        <is>
          <t>FINANCE;LAW;BUSINESS AND COMPETITION</t>
        </is>
      </c>
      <c r="C191" t="inlineStr">
        <is>
          <t>FINANCE|taxation;LAW|civil law|civil law|contract|contract terms;BUSINESS AND COMPETITION|accounting</t>
        </is>
      </c>
      <c r="D191" t="inlineStr">
        <is>
          <t>възнаграждение</t>
        </is>
      </c>
      <c r="E191" t="inlineStr">
        <is>
          <t>4</t>
        </is>
      </c>
      <c r="F191" t="inlineStr">
        <is>
          <t/>
        </is>
      </c>
      <c r="G191" t="inlineStr">
        <is>
          <t>protiplnění</t>
        </is>
      </c>
      <c r="H191" t="inlineStr">
        <is>
          <t>3</t>
        </is>
      </c>
      <c r="I191" t="inlineStr">
        <is>
          <t/>
        </is>
      </c>
      <c r="J191" t="inlineStr">
        <is>
          <t>modydelse|vederlag</t>
        </is>
      </c>
      <c r="K191" t="inlineStr">
        <is>
          <t>3|3</t>
        </is>
      </c>
      <c r="L191" t="inlineStr">
        <is>
          <t>|</t>
        </is>
      </c>
      <c r="M191" t="inlineStr">
        <is>
          <t>Gegenleistung</t>
        </is>
      </c>
      <c r="N191" t="inlineStr">
        <is>
          <t>3</t>
        </is>
      </c>
      <c r="O191" t="inlineStr">
        <is>
          <t/>
        </is>
      </c>
      <c r="P191" t="inlineStr">
        <is>
          <t>αντίτιμο|αντάλλαγμα</t>
        </is>
      </c>
      <c r="Q191" t="inlineStr">
        <is>
          <t>3|3</t>
        </is>
      </c>
      <c r="R191" t="inlineStr">
        <is>
          <t>|</t>
        </is>
      </c>
      <c r="S191" t="inlineStr">
        <is>
          <t>consideration</t>
        </is>
      </c>
      <c r="T191" t="inlineStr">
        <is>
          <t>3</t>
        </is>
      </c>
      <c r="U191" t="inlineStr">
        <is>
          <t/>
        </is>
      </c>
      <c r="V191" t="inlineStr">
        <is>
          <t>contraprestación</t>
        </is>
      </c>
      <c r="W191" t="inlineStr">
        <is>
          <t>3</t>
        </is>
      </c>
      <c r="X191" t="inlineStr">
        <is>
          <t/>
        </is>
      </c>
      <c r="Y191" t="inlineStr">
        <is>
          <t>tasu</t>
        </is>
      </c>
      <c r="Z191" t="inlineStr">
        <is>
          <t>3</t>
        </is>
      </c>
      <c r="AA191" t="inlineStr">
        <is>
          <t/>
        </is>
      </c>
      <c r="AB191" t="inlineStr">
        <is>
          <t>vastike</t>
        </is>
      </c>
      <c r="AC191" t="inlineStr">
        <is>
          <t>3</t>
        </is>
      </c>
      <c r="AD191" t="inlineStr">
        <is>
          <t/>
        </is>
      </c>
      <c r="AE191" t="inlineStr">
        <is>
          <t>contrepartie</t>
        </is>
      </c>
      <c r="AF191" t="inlineStr">
        <is>
          <t>3</t>
        </is>
      </c>
      <c r="AG191" t="inlineStr">
        <is>
          <t/>
        </is>
      </c>
      <c r="AH191" t="inlineStr">
        <is>
          <t>comaoin</t>
        </is>
      </c>
      <c r="AI191" t="inlineStr">
        <is>
          <t>3</t>
        </is>
      </c>
      <c r="AJ191" t="inlineStr">
        <is>
          <t/>
        </is>
      </c>
      <c r="AK191" t="inlineStr">
        <is>
          <t>naknada</t>
        </is>
      </c>
      <c r="AL191" t="inlineStr">
        <is>
          <t>3</t>
        </is>
      </c>
      <c r="AM191" t="inlineStr">
        <is>
          <t/>
        </is>
      </c>
      <c r="AN191" t="inlineStr">
        <is>
          <t>ellenérték</t>
        </is>
      </c>
      <c r="AO191" t="inlineStr">
        <is>
          <t>4</t>
        </is>
      </c>
      <c r="AP191" t="inlineStr">
        <is>
          <t/>
        </is>
      </c>
      <c r="AQ191" t="inlineStr">
        <is>
          <t>corrispettivo</t>
        </is>
      </c>
      <c r="AR191" t="inlineStr">
        <is>
          <t>3</t>
        </is>
      </c>
      <c r="AS191" t="inlineStr">
        <is>
          <t/>
        </is>
      </c>
      <c r="AT191" t="inlineStr">
        <is>
          <t>atlygis</t>
        </is>
      </c>
      <c r="AU191" t="inlineStr">
        <is>
          <t>3</t>
        </is>
      </c>
      <c r="AV191" t="inlineStr">
        <is>
          <t/>
        </is>
      </c>
      <c r="AW191" t="inlineStr">
        <is>
          <t>atlīdzība</t>
        </is>
      </c>
      <c r="AX191" t="inlineStr">
        <is>
          <t>3</t>
        </is>
      </c>
      <c r="AY191" t="inlineStr">
        <is>
          <t/>
        </is>
      </c>
      <c r="AZ191" t="inlineStr">
        <is>
          <t>korrispettiv</t>
        </is>
      </c>
      <c r="BA191" t="inlineStr">
        <is>
          <t>3</t>
        </is>
      </c>
      <c r="BB191" t="inlineStr">
        <is>
          <t/>
        </is>
      </c>
      <c r="BC191" t="inlineStr">
        <is>
          <t>tegenprestatie</t>
        </is>
      </c>
      <c r="BD191" t="inlineStr">
        <is>
          <t>3</t>
        </is>
      </c>
      <c r="BE191" t="inlineStr">
        <is>
          <t/>
        </is>
      </c>
      <c r="BF191" t="inlineStr">
        <is>
          <t>zapłata|wynagrodzenie</t>
        </is>
      </c>
      <c r="BG191" t="inlineStr">
        <is>
          <t>3|3</t>
        </is>
      </c>
      <c r="BH191" t="inlineStr">
        <is>
          <t>|preferred</t>
        </is>
      </c>
      <c r="BI191" t="inlineStr">
        <is>
          <t>retribuição|contrapartida</t>
        </is>
      </c>
      <c r="BJ191" t="inlineStr">
        <is>
          <t>3|3</t>
        </is>
      </c>
      <c r="BK191" t="inlineStr">
        <is>
          <t>|</t>
        </is>
      </c>
      <c r="BL191" t="inlineStr">
        <is>
          <t>contraprestație|contravaloare</t>
        </is>
      </c>
      <c r="BM191" t="inlineStr">
        <is>
          <t>3|3</t>
        </is>
      </c>
      <c r="BN191" t="inlineStr">
        <is>
          <t>|</t>
        </is>
      </c>
      <c r="BO191" t="inlineStr">
        <is>
          <t>odplata</t>
        </is>
      </c>
      <c r="BP191" t="inlineStr">
        <is>
          <t>3</t>
        </is>
      </c>
      <c r="BQ191" t="inlineStr">
        <is>
          <t/>
        </is>
      </c>
      <c r="BR191" t="inlineStr">
        <is>
          <t>nadomestilo</t>
        </is>
      </c>
      <c r="BS191" t="inlineStr">
        <is>
          <t>3</t>
        </is>
      </c>
      <c r="BT191" t="inlineStr">
        <is>
          <t/>
        </is>
      </c>
      <c r="BU191" t="inlineStr">
        <is>
          <t>ersättning</t>
        </is>
      </c>
      <c r="BV191" t="inlineStr">
        <is>
          <t>3</t>
        </is>
      </c>
      <c r="BW191" t="inlineStr">
        <is>
          <t/>
        </is>
      </c>
      <c r="BX191" t="inlineStr">
        <is>
          <t/>
        </is>
      </c>
      <c r="BY191" t="inlineStr">
        <is>
          <t>cokoliv, co má nějakou hodnotu a je poskytnuto za něco</t>
        </is>
      </c>
      <c r="BZ191" t="inlineStr">
        <is>
          <t/>
        </is>
      </c>
      <c r="CA191" t="inlineStr">
        <is>
          <t/>
        </is>
      </c>
      <c r="CB191" t="inlineStr">
        <is>
          <t>οτιδήποτε αξίας, συμπεριλαμβανόμενης της ακίνητης περιουσίας, το οποίο δίνεται σε ανταπόδοση για υπόσχεση ή εκτέλεση σύναψης συμφωνίας την οποία έδωσε ή πραγματοποίησε το άλλο μέρος</t>
        </is>
      </c>
      <c r="CC191" t="inlineStr">
        <is>
          <t>anything of value, including property, given in return for a promise or performance by another party to form a contract</t>
        </is>
      </c>
      <c r="CD191" t="inlineStr">
        <is>
          <t>Todo tipo de compensación, neta de tasas, comisiones o impuestos retenidos o cobrados por el «operador de plataforma obligado a comunicar información», que se pague o abone a un «vendedor» en relación con la «actividad pertinente», cuyo importe conozca o pueda razonablemente conocer el «operador de plataforma».</t>
        </is>
      </c>
      <c r="CE191" t="inlineStr">
        <is>
          <t>mis tahes vormis tasu, millest on maha arvatud kõik teenustasud, vahendustasud või maksud, mille aruandev platvormihaldur on kinni pidanud või sisse nõudnud ja mis on asjaomase tegevusega seoses müüjale makstud või krediteeritud ning mille summa on platvormihaldurile teada või peaks talle mõistlikult eeldades teada olema</t>
        </is>
      </c>
      <c r="CF191" t="inlineStr">
        <is>
          <t>missä tahansa muodossa oleva korvaus, josta on vähennetty kaikki raportoivan alustaoperaattorin pidättämät tai perimät maksut, palkkiot tai verot ja joka maksetaan tai hyvitetään myyjälle olennaisen toimen yhteydessä ja jonka määrän alustaoperaattori tietää tai saa kohtuullisen helposti tietoonsa</t>
        </is>
      </c>
      <c r="CG191" t="inlineStr">
        <is>
          <t>compensation, sous quelque forme que ce soit, hors redevances, commissions ou taxes retenues ou prélevées par l’&lt;a href="https://iate.europa.eu/entry/slideshow/1609939291748/3590317/fr" target="_blank"&gt;opérateur de plateforme déclarant&lt;/a&gt;, qui est versée ou créditée à un &lt;a href="https://iate.europa.eu/entry/slideshow/1609939195725/3590329/fr" target="_blank"&gt;vendeur&lt;/a&gt; dans le cadre de l’&lt;a href="https://iate.europa.eu/entry/slideshow/1609939155384/3590323/fr" target="_blank"&gt;activité concernée&lt;/a&gt;, dont le montant est connu ou peut être raisonnablement connu de l’&lt;a href="https://iate.europa.eu/entry/slideshow/1609939240085/3590315/fr" target="_blank"&gt;opérateur de plateforme&lt;/a&gt;</t>
        </is>
      </c>
      <c r="CH191" t="inlineStr">
        <is>
          <t>cúiteamh
 in aon fhoirm, glan i ndiaidh d’aon táille, coimisiúin nó cánacha a bheith
 coinnithe siar nó gearrtha ag an Oibreoir Ardán Tuairiscithe, is é sin
 cúiteamh a íoctar le Díoltóir nó a chuirtear chun sochair do Dhíoltóir maidir
 leis an nGníomhaíocht Ábhartha, ar méid é arb eol don Oibreoir Ardán nó arb
 eol go réasúnta don Oibreoir Ardán</t>
        </is>
      </c>
      <c r="CI191" t="inlineStr">
        <is>
          <t/>
        </is>
      </c>
      <c r="CJ191" t="inlineStr">
        <is>
          <t>szerződéses fél ígérete vagy teljesítése ellenében adott viszonzás (pl. ingatlan, készpénz)</t>
        </is>
      </c>
      <c r="CK191" t="inlineStr">
        <is>
          <t>compensazione, in qualsiasi forma, al netto di 
spese, commissioni o imposte trattenute o addebitate dal gestore di 
piattaforma con obbligo di comunicazione, che sia pagata o accreditata a
 un venditore in relazione all'&lt;a href="https://iate.europa.eu/entry/result/3590323/en-it" target="_blank"&gt;attività pertinente&lt;/a&gt; e il cui importo sia 
noto o ragionevolmente conoscibile dal gestore di piattaforma</t>
        </is>
      </c>
      <c r="CL191" t="inlineStr">
        <is>
          <t>viskas, kas pinigais ar bet kokia kita forma gauta arba gautina kaip atlyginimas už tiekiamas prekes ir (arba) teikiamas paslaugas iš pirkėjų (klientų) ir (arba) trečiosios šalies</t>
        </is>
      </c>
      <c r="CM191" t="inlineStr">
        <is>
          <t/>
        </is>
      </c>
      <c r="CN191" t="inlineStr">
        <is>
          <t>&lt;div&gt;kwalunkwe ħaġa ta' valur, inkluż proprjetà, li titpartat volontarjament ma' xi prodott jew servizz, jew ma' xi att, dritt, interess, wegħda jew benefiċċju ieħor minn parti oħra biex jiġi ffurmat kuntratt&lt;/div&gt;</t>
        </is>
      </c>
      <c r="CO191" t="inlineStr">
        <is>
          <t>"compensatie onder welke vorm ook, met aftrek van alle honoraria, commissielonen of belastingen die door de rapporterende platformexploitant worden ingehouden of geheven, die wordt betaald of gecrediteerd aan een verkoper in verband met de relevante activiteit, en waarvan het bedrag door de platformexploitant gekend is of redelijkerwijs gekend kan worden"</t>
        </is>
      </c>
      <c r="CP191" t="inlineStr">
        <is>
          <t/>
        </is>
      </c>
      <c r="CQ191" t="inlineStr">
        <is>
          <t>Forma de compensação, isenta de quaisquer taxas, comissões ou impostos retidos ou cobrados pelo operador de plataforma reportante, que é paga ou creditada a um vendedor no âmbito da atividade relevante, cujo montante é conhecido ou pode ser razoavelmente conhecido pelo operador de plataforma.</t>
        </is>
      </c>
      <c r="CR191" t="inlineStr">
        <is>
          <t/>
        </is>
      </c>
      <c r="CS191" t="inlineStr">
        <is>
          <t>ľubovoľná odmena bez všetkých prípadných poplatkov, provízií a daní odpočítaných alebo zaúčtovaných &lt;a href="https://iate.europa.eu/entry/result/3590317/sk" target="_blank"&gt;oznamujúcim prevádzkovateľom platformy&lt;/a&gt;, ktorá sa vypláca alebo pripisuje &lt;a href="https://iate.europa.eu/entry/result/3590329/sk" target="_blank"&gt;predávajúcemu&lt;/a&gt; v súvislosti s &lt;a href="https://iate.europa.eu/entry/result/3590323/sk" target="_blank"&gt;príslušnou činnosťou&lt;/a&gt;, pričom &lt;a href="https://iate.europa.eu/entry/result/3590315/sk" target="_blank"&gt;prevádzkovateľ platformy&lt;/a&gt; pozná výšku tejto odmeny alebo ju dokáže primerane určiť</t>
        </is>
      </c>
      <c r="CT191" t="inlineStr">
        <is>
          <t>igra odločilno vlogo pri sklenitvi pogodbe; pomembna je vzajemnost, kar pomeni, da stranka, ki ji je bila dana obljuba, ne more izterjati obljube, če sama ni ničesar dala ali ni obljubila, da bo v prihodnje nekaj dala v zameno za dobljeno obljubo</t>
        </is>
      </c>
      <c r="CU191" t="inlineStr">
        <is>
          <t/>
        </is>
      </c>
    </row>
    <row r="192">
      <c r="A192" s="1" t="str">
        <f>HYPERLINK("https://iate.europa.eu/entry/result/3590329/all", "3590329")</f>
        <v>3590329</v>
      </c>
      <c r="B192" t="inlineStr">
        <is>
          <t>FINANCE;EDUCATION AND COMMUNICATIONS;BUSINESS AND COMPETITION</t>
        </is>
      </c>
      <c r="C192" t="inlineStr">
        <is>
          <t>FINANCE|taxation;EDUCATION AND COMMUNICATIONS|communications|communications industry|information technology;BUSINESS AND COMPETITION|business organisation|business activity</t>
        </is>
      </c>
      <c r="D192" t="inlineStr">
        <is>
          <t>продавач</t>
        </is>
      </c>
      <c r="E192" t="inlineStr">
        <is>
          <t>4</t>
        </is>
      </c>
      <c r="F192" t="inlineStr">
        <is>
          <t/>
        </is>
      </c>
      <c r="G192" t="inlineStr">
        <is>
          <t>prodejce</t>
        </is>
      </c>
      <c r="H192" t="inlineStr">
        <is>
          <t>3</t>
        </is>
      </c>
      <c r="I192" t="inlineStr">
        <is>
          <t/>
        </is>
      </c>
      <c r="J192" t="inlineStr">
        <is>
          <t>sælger</t>
        </is>
      </c>
      <c r="K192" t="inlineStr">
        <is>
          <t>3</t>
        </is>
      </c>
      <c r="L192" t="inlineStr">
        <is>
          <t/>
        </is>
      </c>
      <c r="M192" t="inlineStr">
        <is>
          <t>Verkäufer</t>
        </is>
      </c>
      <c r="N192" t="inlineStr">
        <is>
          <t>3</t>
        </is>
      </c>
      <c r="O192" t="inlineStr">
        <is>
          <t/>
        </is>
      </c>
      <c r="P192" t="inlineStr">
        <is>
          <t>πωλητής</t>
        </is>
      </c>
      <c r="Q192" t="inlineStr">
        <is>
          <t>3</t>
        </is>
      </c>
      <c r="R192" t="inlineStr">
        <is>
          <t/>
        </is>
      </c>
      <c r="S192" t="inlineStr">
        <is>
          <t>seller</t>
        </is>
      </c>
      <c r="T192" t="inlineStr">
        <is>
          <t>3</t>
        </is>
      </c>
      <c r="U192" t="inlineStr">
        <is>
          <t/>
        </is>
      </c>
      <c r="V192" t="inlineStr">
        <is>
          <t>vendedor</t>
        </is>
      </c>
      <c r="W192" t="inlineStr">
        <is>
          <t>3</t>
        </is>
      </c>
      <c r="X192" t="inlineStr">
        <is>
          <t/>
        </is>
      </c>
      <c r="Y192" t="inlineStr">
        <is>
          <t>müüja</t>
        </is>
      </c>
      <c r="Z192" t="inlineStr">
        <is>
          <t>3</t>
        </is>
      </c>
      <c r="AA192" t="inlineStr">
        <is>
          <t/>
        </is>
      </c>
      <c r="AB192" t="inlineStr">
        <is>
          <t>myyjä</t>
        </is>
      </c>
      <c r="AC192" t="inlineStr">
        <is>
          <t>3</t>
        </is>
      </c>
      <c r="AD192" t="inlineStr">
        <is>
          <t/>
        </is>
      </c>
      <c r="AE192" t="inlineStr">
        <is>
          <t>vendeur</t>
        </is>
      </c>
      <c r="AF192" t="inlineStr">
        <is>
          <t>3</t>
        </is>
      </c>
      <c r="AG192" t="inlineStr">
        <is>
          <t/>
        </is>
      </c>
      <c r="AH192" t="inlineStr">
        <is>
          <t>díoltóir</t>
        </is>
      </c>
      <c r="AI192" t="inlineStr">
        <is>
          <t>3</t>
        </is>
      </c>
      <c r="AJ192" t="inlineStr">
        <is>
          <t/>
        </is>
      </c>
      <c r="AK192" t="inlineStr">
        <is>
          <t>prodavatelj</t>
        </is>
      </c>
      <c r="AL192" t="inlineStr">
        <is>
          <t>2</t>
        </is>
      </c>
      <c r="AM192" t="inlineStr">
        <is>
          <t/>
        </is>
      </c>
      <c r="AN192" t="inlineStr">
        <is>
          <t>értékesítő</t>
        </is>
      </c>
      <c r="AO192" t="inlineStr">
        <is>
          <t>3</t>
        </is>
      </c>
      <c r="AP192" t="inlineStr">
        <is>
          <t/>
        </is>
      </c>
      <c r="AQ192" t="inlineStr">
        <is>
          <t>venditore</t>
        </is>
      </c>
      <c r="AR192" t="inlineStr">
        <is>
          <t>3</t>
        </is>
      </c>
      <c r="AS192" t="inlineStr">
        <is>
          <t/>
        </is>
      </c>
      <c r="AT192" t="inlineStr">
        <is>
          <t>pardavėjas</t>
        </is>
      </c>
      <c r="AU192" t="inlineStr">
        <is>
          <t>3</t>
        </is>
      </c>
      <c r="AV192" t="inlineStr">
        <is>
          <t/>
        </is>
      </c>
      <c r="AW192" t="inlineStr">
        <is>
          <t>pārdevējs</t>
        </is>
      </c>
      <c r="AX192" t="inlineStr">
        <is>
          <t>3</t>
        </is>
      </c>
      <c r="AY192" t="inlineStr">
        <is>
          <t/>
        </is>
      </c>
      <c r="AZ192" t="inlineStr">
        <is>
          <t>bejjiegħ</t>
        </is>
      </c>
      <c r="BA192" t="inlineStr">
        <is>
          <t>3</t>
        </is>
      </c>
      <c r="BB192" t="inlineStr">
        <is>
          <t/>
        </is>
      </c>
      <c r="BC192" t="inlineStr">
        <is>
          <t>verkoper</t>
        </is>
      </c>
      <c r="BD192" t="inlineStr">
        <is>
          <t>3</t>
        </is>
      </c>
      <c r="BE192" t="inlineStr">
        <is>
          <t/>
        </is>
      </c>
      <c r="BF192" t="inlineStr">
        <is>
          <t>sprzedawca</t>
        </is>
      </c>
      <c r="BG192" t="inlineStr">
        <is>
          <t>3</t>
        </is>
      </c>
      <c r="BH192" t="inlineStr">
        <is>
          <t/>
        </is>
      </c>
      <c r="BI192" t="inlineStr">
        <is>
          <t>vendedor</t>
        </is>
      </c>
      <c r="BJ192" t="inlineStr">
        <is>
          <t>3</t>
        </is>
      </c>
      <c r="BK192" t="inlineStr">
        <is>
          <t/>
        </is>
      </c>
      <c r="BL192" t="inlineStr">
        <is>
          <t>vânzător</t>
        </is>
      </c>
      <c r="BM192" t="inlineStr">
        <is>
          <t>3</t>
        </is>
      </c>
      <c r="BN192" t="inlineStr">
        <is>
          <t/>
        </is>
      </c>
      <c r="BO192" t="inlineStr">
        <is>
          <t>predávajúci</t>
        </is>
      </c>
      <c r="BP192" t="inlineStr">
        <is>
          <t>3</t>
        </is>
      </c>
      <c r="BQ192" t="inlineStr">
        <is>
          <t/>
        </is>
      </c>
      <c r="BR192" t="inlineStr">
        <is>
          <t>prodajalec</t>
        </is>
      </c>
      <c r="BS192" t="inlineStr">
        <is>
          <t>3</t>
        </is>
      </c>
      <c r="BT192" t="inlineStr">
        <is>
          <t/>
        </is>
      </c>
      <c r="BU192" t="inlineStr">
        <is>
          <t>säljare</t>
        </is>
      </c>
      <c r="BV192" t="inlineStr">
        <is>
          <t>3</t>
        </is>
      </c>
      <c r="BW192" t="inlineStr">
        <is>
          <t/>
        </is>
      </c>
      <c r="BX192" t="inlineStr">
        <is>
          <t>ползвател на платформа – физическо лице или образувание, който е регистриран в платформата в даден момент по време на периода, за който се предоставя информация, и извършва относимата дейност</t>
        </is>
      </c>
      <c r="BY192" t="inlineStr">
        <is>
          <t>uživatel platformy, buď fyzická osoba, nebo subjekt, který je 
zaregistrován kdykoli v průběhu oznamovacího období v rámci platformy 
a vykonává příslušnou činnost</t>
        </is>
      </c>
      <c r="BZ192" t="inlineStr">
        <is>
          <t>platformsbruger, enten en fysisk person eller en enhed, der registreres på &lt;a href="https://iate.europa.eu/entry/result/156877/da" target="_blank"&gt;platformen&lt;/a&gt; på et hvilket som helst tidspunkt i den indberetningspligtige periode, og som udfører en &lt;a href="https://iate.europa.eu/entry/result/3590323/da" target="_blank"&gt;relevant aktivitet&lt;/a&gt;</t>
        </is>
      </c>
      <c r="CA192" t="inlineStr">
        <is>
          <t>Plattformnutzer, der auf der Plattform registriert ist und eine &lt;a href="https://iate.europa.eu/entry/result/3590323/de" target="_blank"&gt;relevante Tätigkeit&lt;/a&gt; ausübt</t>
        </is>
      </c>
      <c r="CB192" t="inlineStr">
        <is>
          <t>χρήστης Πλατφόρμας, είτε φυσικό πρόσωπο είτε οντότητα, που είναι εγγεγραμμένος στην &lt;a href="https://iate.europa.eu/entry/result/156877/en-el" target="_blank"&gt;Πλατφόρμα&lt;/a&gt; ανά πάσα στιγμή κατά τη διάρκεια της περιόδου αναφοράς και διεξάγει τη &lt;a href="https://iate.europa.eu/entry/result/3590323/en-el" target="_blank"&gt;σχετική δραστηριότητα&lt;/a&gt;</t>
        </is>
      </c>
      <c r="CC192" t="inlineStr">
        <is>
          <t>platform user, either an individual or an entity, that is registered at
any moment during the reportable period on the &lt;a href="https://iate.europa.eu/entry/result/156877/en" target="_blank"&gt;platform&lt;/a&gt; and carries out the &lt;a href="https://iate.europa.eu/entry/result/3590323/en" target="_blank"&gt;relevant activity&lt;/a&gt;</t>
        </is>
      </c>
      <c r="CD192" t="inlineStr">
        <is>
          <t>Usuario de una plataforma, ya sea una persona o una entidad, que está registrado en cualquier momento durante el período de referencia en la &lt;a href="https://iate.europa.eu/entry/result/156877/es" target="_blank"&gt;plataforma &lt;/a&gt;y que realiza la &lt;a href="https://iate.europa.eu/entry/result/3590323/es" target="_blank"&gt;actividad pertinente&lt;/a&gt;.</t>
        </is>
      </c>
      <c r="CE192" t="inlineStr">
        <is>
          <t>platvormi kasutaja, kas üksikisik või üksus, kes on aruandlusperioodi jooksul platvormil registreeritud ja viib läbi asjaomast tegevust</t>
        </is>
      </c>
      <c r="CF192" t="inlineStr">
        <is>
          <t>&lt;a href="https://iate.europa.eu/entry/result/3590323/fi" target="_blank"&gt;olennaisen toimen&lt;/a&gt; suorittava alustan käyttäjä, joka on luonnollinen henkilö tai yksikkö ja joka rekisteröidään &lt;a href="https://iate.europa.eu/entry/result/156877/fi" target="_blank"&gt;alustalle &lt;/a&gt;milloin tahansa raportointikauden aikana</t>
        </is>
      </c>
      <c r="CG192" t="inlineStr">
        <is>
          <t>utilisateur de &lt;a href="https://iate.europa.eu/entry/result/156877/fr" target="_blank"&gt;plateforme numérique&lt;/a&gt;, qu’il s’agisse d’une personne physique ou d’une entité, qui est enregistré sur la plateforme à tout moment au cours de la période devant faire l’objet d’une déclaration et qui exerce l’&lt;a href="https://iate.europa.eu/entry/result/3590323/fr" target="_blank"&gt;activité concernée&lt;/a&gt;</t>
        </is>
      </c>
      <c r="CH192" t="inlineStr">
        <is>
          <t/>
        </is>
      </c>
      <c r="CI192" t="inlineStr">
        <is>
          <t>korisnik platforme, koji može biti fizička ili pravna osoba, koji je u bilo kojem trenutku tijekom izvještajnog razdoblja registriran na platformi i obavlja predmetnu djelatnost</t>
        </is>
      </c>
      <c r="CJ192" t="inlineStr">
        <is>
          <t>olyan – magánszemélyként vagy szervezetként eljáró – 
platformfelhasználó, amely az adatszolgáltatási kötelezettség alá 
tartozó időszak során bármikor regisztrált a platformra, és amely az 
érintett tevékenységet végzi</t>
        </is>
      </c>
      <c r="CK192" t="inlineStr">
        <is>
          <t>ai fini delle norme di comunicazione per i gestori delle piattaforme nel quadro della
cooperazione amministrativa nel settore fiscale, utente della piattaforma, sia esso una persona singola o un'entità, che è
 registrato sulla piattaforma in qualsiasi momento nel periodo oggetto 
di comunicazione e svolge l'&lt;a href="https://iate.europa.eu/entry/result/3590323/en-it" target="_blank"&gt;attività pertinente&lt;/a&gt;</t>
        </is>
      </c>
      <c r="CL192" t="inlineStr">
        <is>
          <t>platformos naudotojas (asmuo arba subjektas), kuris bet kuriuo ataskaitinio laikotarpio momentu yra registruotas platformoje ir vykdo atitinkamą veiklą</t>
        </is>
      </c>
      <c r="CM192" t="inlineStr">
        <is>
          <t>platformas lietotājs (vai nu indivīds, vai vienība), kas jebkurā brīdī pārskata perioda laikā ir reģistrēts &lt;a href="https://iate.europa.eu/entry/result/156877/en" target="_blank"&gt;platformā&lt;/a&gt; un veic &lt;a href="https://iate.europa.eu/entry/result/3590323/en" target="_blank"&gt;attiecīgo darbību&lt;/a&gt;</t>
        </is>
      </c>
      <c r="CN192" t="inlineStr">
        <is>
          <t>utent ta’ pjattaforma, li jkun individwu jew entità, li jkun irreġistrat fuq il-&lt;a href="https://iate.europa.eu/entry/result/156877/mt" target="_blank"&gt;&lt;i&gt;pjattaforma&lt;/i&gt;&lt;/a&gt; fi kwalunkwe mument matul il-perjodu rapportabbli u li jwettaq l-attività rilevanti</t>
        </is>
      </c>
      <c r="CO192" t="inlineStr">
        <is>
          <t>"gebruiker van een platform, hetzij een natuurlijke persoon, hetzij een entiteit, die op enig ogenblik tijdens de rapportageperiode op het platform is geregistreerd en een relevante activiteit verricht"</t>
        </is>
      </c>
      <c r="CP192" t="inlineStr">
        <is>
          <t>użytkownik platformy będący albo osobą fizyczną, albo podmiotem, który to użytkownik w każdym momencie okresu sprawozdawczego jest zarejestrowany na &lt;a href="https://iate.europa.eu/entry/result/156877/pl" target="_blank"&gt;platformie &lt;/a&gt;i prowadzi &lt;a href="https://iate.europa.eu/entry/result/3590323/pl" target="_blank"&gt;stosowną czynność&lt;/a&gt;</t>
        </is>
      </c>
      <c r="CQ192" t="inlineStr">
        <is>
          <t>No contexto da troca automática, entre Estados-Membros, de informações
fiscais comunicadas pelos &lt;a href="https://iate.europa.eu/entry/result/3590315/en-pt" target="_blank"&gt;operadores de plataformas&lt;/a&gt;, um utilizador de uma plataforma, quer seja
uma pessoa singular ou uma entidade, que se encontra registado na plataforma em
qualquer momento durante o período sujeito a comunicação e que exerce, através da plataforma, uma &lt;a href="https://iate.europa.eu/entry/result/3590323/en-pt" target="_blank"&gt;atividade relevante&lt;/a&gt; (arrendamento de bens imóveis, prestação de serviços pessoais, venda de bens ou aluguer de modos de transporte).</t>
        </is>
      </c>
      <c r="CR192" t="inlineStr">
        <is>
          <t/>
        </is>
      </c>
      <c r="CS192" t="inlineStr">
        <is>
          <t>používateľ platformy, ktorý je na &lt;a href="https://iate.europa.eu/entry/result/156877/sk" target="_blank"&gt;platforme&lt;/a&gt; zaregistrovaný a vykonáva ktorúkoľvek z &lt;a href="https://iate.europa.eu/entry/result/3590323/sk" target="_blank"&gt;príslušných činností&lt;/a&gt;</t>
        </is>
      </c>
      <c r="CT192" t="inlineStr">
        <is>
          <t>uporabnik platforme, bodisi posameznik bodisi subjekt, ki je kadar koli v pročevalnem obdobju registriran na &lt;a href="https://iate.europa.eu/entry/result/156877/sl" target="_blank"&gt;platformi&lt;/a&gt; in izvaja &lt;a href="https://iate.europa.eu/entry/result/3590323/sl" target="_blank"&gt;zadevno dejavnost&lt;/a&gt;</t>
        </is>
      </c>
      <c r="CU192" t="inlineStr">
        <is>
          <t>plattformsanvändare som är registrerad på &lt;a href="https://iate.europa.eu/entry/result/156877" target="_blank"&gt;plattformen &lt;/a&gt;och bedriver någon av de &lt;a href="https://iate.europa.eu/entry/result/3590323" target="_blank"&gt;berörda verksamheterna&lt;/a&gt;</t>
        </is>
      </c>
    </row>
    <row r="193">
      <c r="A193" s="1" t="str">
        <f>HYPERLINK("https://iate.europa.eu/entry/result/3511291/all", "3511291")</f>
        <v>3511291</v>
      </c>
      <c r="B193" t="inlineStr">
        <is>
          <t>FINANCE;BUSINESS AND COMPETITION</t>
        </is>
      </c>
      <c r="C193" t="inlineStr">
        <is>
          <t>FINANCE|financial institutions and credit;BUSINESS AND COMPETITION|business organisation</t>
        </is>
      </c>
      <c r="D193" t="inlineStr">
        <is>
          <t>правила за управление|управленска процедура</t>
        </is>
      </c>
      <c r="E193" t="inlineStr">
        <is>
          <t>3|3</t>
        </is>
      </c>
      <c r="F193" t="inlineStr">
        <is>
          <t>|</t>
        </is>
      </c>
      <c r="G193" t="inlineStr">
        <is>
          <t>systém správy a řízení|systém řízení a správy</t>
        </is>
      </c>
      <c r="H193" t="inlineStr">
        <is>
          <t>3|3</t>
        </is>
      </c>
      <c r="I193" t="inlineStr">
        <is>
          <t>|</t>
        </is>
      </c>
      <c r="J193" t="inlineStr">
        <is>
          <t>ledelsesordning</t>
        </is>
      </c>
      <c r="K193" t="inlineStr">
        <is>
          <t>3</t>
        </is>
      </c>
      <c r="L193" t="inlineStr">
        <is>
          <t/>
        </is>
      </c>
      <c r="M193" t="inlineStr">
        <is>
          <t>Unternehmensführung und -kontrolle|Regelung für die Unternehmensführung und -kontrolle|Unternehmensführungsregelung</t>
        </is>
      </c>
      <c r="N193" t="inlineStr">
        <is>
          <t>3|3|3</t>
        </is>
      </c>
      <c r="O193" t="inlineStr">
        <is>
          <t>||</t>
        </is>
      </c>
      <c r="P193" t="inlineStr">
        <is>
          <t>οργανωτικό πλαίσιο διακυβέρνησης</t>
        </is>
      </c>
      <c r="Q193" t="inlineStr">
        <is>
          <t>3</t>
        </is>
      </c>
      <c r="R193" t="inlineStr">
        <is>
          <t/>
        </is>
      </c>
      <c r="S193" t="inlineStr">
        <is>
          <t>governance arrangements|governance arrangement</t>
        </is>
      </c>
      <c r="T193" t="inlineStr">
        <is>
          <t>1|3</t>
        </is>
      </c>
      <c r="U193" t="inlineStr">
        <is>
          <t>|</t>
        </is>
      </c>
      <c r="V193" t="inlineStr">
        <is>
          <t>sistema de gobierno corporativo|sistema de gobernanza</t>
        </is>
      </c>
      <c r="W193" t="inlineStr">
        <is>
          <t>3|3</t>
        </is>
      </c>
      <c r="X193" t="inlineStr">
        <is>
          <t>|</t>
        </is>
      </c>
      <c r="Y193" t="inlineStr">
        <is>
          <t>halduskord|juhtimiskord</t>
        </is>
      </c>
      <c r="Z193" t="inlineStr">
        <is>
          <t>2|3</t>
        </is>
      </c>
      <c r="AA193" t="inlineStr">
        <is>
          <t>|preferred</t>
        </is>
      </c>
      <c r="AB193" t="inlineStr">
        <is>
          <t>hallintojärjestelyt|ohjaus- ja hallintojärjestelmä|hallinto- ja ohjausjärjestelmä</t>
        </is>
      </c>
      <c r="AC193" t="inlineStr">
        <is>
          <t>3|3|3</t>
        </is>
      </c>
      <c r="AD193" t="inlineStr">
        <is>
          <t>||</t>
        </is>
      </c>
      <c r="AE193" t="inlineStr">
        <is>
          <t>dispositif de gouvernance</t>
        </is>
      </c>
      <c r="AF193" t="inlineStr">
        <is>
          <t>3</t>
        </is>
      </c>
      <c r="AG193" t="inlineStr">
        <is>
          <t/>
        </is>
      </c>
      <c r="AH193" t="inlineStr">
        <is>
          <t>socrú rialachais</t>
        </is>
      </c>
      <c r="AI193" t="inlineStr">
        <is>
          <t>3</t>
        </is>
      </c>
      <c r="AJ193" t="inlineStr">
        <is>
          <t/>
        </is>
      </c>
      <c r="AK193" t="inlineStr">
        <is>
          <t/>
        </is>
      </c>
      <c r="AL193" t="inlineStr">
        <is>
          <t/>
        </is>
      </c>
      <c r="AM193" t="inlineStr">
        <is>
          <t/>
        </is>
      </c>
      <c r="AN193" t="inlineStr">
        <is>
          <t>irányítási rendszer|irányítási intézkedés</t>
        </is>
      </c>
      <c r="AO193" t="inlineStr">
        <is>
          <t>2|2</t>
        </is>
      </c>
      <c r="AP193" t="inlineStr">
        <is>
          <t>|</t>
        </is>
      </c>
      <c r="AQ193" t="inlineStr">
        <is>
          <t>meccanismo di governance|sistema di governance|dispositivo di governo societario</t>
        </is>
      </c>
      <c r="AR193" t="inlineStr">
        <is>
          <t>3|3|3</t>
        </is>
      </c>
      <c r="AS193" t="inlineStr">
        <is>
          <t>||</t>
        </is>
      </c>
      <c r="AT193" t="inlineStr">
        <is>
          <t>valdymo priemonė</t>
        </is>
      </c>
      <c r="AU193" t="inlineStr">
        <is>
          <t>3</t>
        </is>
      </c>
      <c r="AV193" t="inlineStr">
        <is>
          <t/>
        </is>
      </c>
      <c r="AW193" t="inlineStr">
        <is>
          <t>pārvaldības kārtība|pārvaldības mehānisms</t>
        </is>
      </c>
      <c r="AX193" t="inlineStr">
        <is>
          <t>3|3</t>
        </is>
      </c>
      <c r="AY193" t="inlineStr">
        <is>
          <t>|</t>
        </is>
      </c>
      <c r="AZ193" t="inlineStr">
        <is>
          <t>arranġament ta’ governanza</t>
        </is>
      </c>
      <c r="BA193" t="inlineStr">
        <is>
          <t>3</t>
        </is>
      </c>
      <c r="BB193" t="inlineStr">
        <is>
          <t/>
        </is>
      </c>
      <c r="BC193" t="inlineStr">
        <is>
          <t>governancesysteem|governanceregeling</t>
        </is>
      </c>
      <c r="BD193" t="inlineStr">
        <is>
          <t>3|3</t>
        </is>
      </c>
      <c r="BE193" t="inlineStr">
        <is>
          <t>|</t>
        </is>
      </c>
      <c r="BF193" t="inlineStr">
        <is>
          <t>zasady zarządzania|ład korporacyjny</t>
        </is>
      </c>
      <c r="BG193" t="inlineStr">
        <is>
          <t>3|3</t>
        </is>
      </c>
      <c r="BH193" t="inlineStr">
        <is>
          <t>|</t>
        </is>
      </c>
      <c r="BI193" t="inlineStr">
        <is>
          <t>sistema de governança|sistema de governo</t>
        </is>
      </c>
      <c r="BJ193" t="inlineStr">
        <is>
          <t>3|3</t>
        </is>
      </c>
      <c r="BK193" t="inlineStr">
        <is>
          <t>|</t>
        </is>
      </c>
      <c r="BL193" t="inlineStr">
        <is>
          <t>cadru de guvernanță</t>
        </is>
      </c>
      <c r="BM193" t="inlineStr">
        <is>
          <t>2</t>
        </is>
      </c>
      <c r="BN193" t="inlineStr">
        <is>
          <t/>
        </is>
      </c>
      <c r="BO193" t="inlineStr">
        <is>
          <t>mechanizmus správy a riadenia</t>
        </is>
      </c>
      <c r="BP193" t="inlineStr">
        <is>
          <t>3</t>
        </is>
      </c>
      <c r="BQ193" t="inlineStr">
        <is>
          <t/>
        </is>
      </c>
      <c r="BR193" t="inlineStr">
        <is>
          <t>ureditev upravljanja</t>
        </is>
      </c>
      <c r="BS193" t="inlineStr">
        <is>
          <t>3</t>
        </is>
      </c>
      <c r="BT193" t="inlineStr">
        <is>
          <t/>
        </is>
      </c>
      <c r="BU193" t="inlineStr">
        <is>
          <t>styrform</t>
        </is>
      </c>
      <c r="BV193" t="inlineStr">
        <is>
          <t>3</t>
        </is>
      </c>
      <c r="BW193" t="inlineStr">
        <is>
          <t/>
        </is>
      </c>
      <c r="BX193" t="inlineStr">
        <is>
          <t/>
        </is>
      </c>
      <c r="BY193" t="inlineStr">
        <is>
          <t>systém zajišťující účinné a obezřetné řízení organizace, včetně oddělení neslučitelných funkcí a předcházení střetu zájmů v dané organizaci</t>
        </is>
      </c>
      <c r="BZ193" t="inlineStr">
        <is>
          <t>struktur med procedurer og interne kontrolmekanismer, som sikrer effektiv og forsigtig ledelse af et institut</t>
        </is>
      </c>
      <c r="CA193" t="inlineStr">
        <is>
          <t>Vorschriften und Regeln für die umsichtige Führung eines Unternehmens, insb. in Bezug auf Organisation und Zuständigkeiten, Risikomanagement und Kontrolle dieser Aufgaben</t>
        </is>
      </c>
      <c r="CB193" t="inlineStr">
        <is>
          <t/>
        </is>
      </c>
      <c r="CC193" t="inlineStr">
        <is>
          <t>structure, procedures, methods and practices by means of which an organisation is able to ensure its effective and prudent management</t>
        </is>
      </c>
      <c r="CD193" t="inlineStr">
        <is>
          <t>En el ámbito de las medidas prudenciales aplicadas a las entidades financieras, conjunto de procedimientos destinados a garantizar una gestión eficaz y prudente de la entidad.</t>
        </is>
      </c>
      <c r="CE193" t="inlineStr">
        <is>
          <t/>
        </is>
      </c>
      <c r="CF193" t="inlineStr">
        <is>
          <t>rakenne, menettelyt, menetelmät ja käytännöt, joiden avulla organisaatio kykenee varmistamaan organisaationsa tehokkaan ja vakaan hoidon</t>
        </is>
      </c>
      <c r="CG193" t="inlineStr">
        <is>
          <t>structure organisationnelle, processus, mécanismes de contrôles internes, y compris procédures administratives et comtables, et politiques et pratiques de rémunération permettant et favorisant une gestion saine et efficace des risques</t>
        </is>
      </c>
      <c r="CH193" t="inlineStr">
        <is>
          <t/>
        </is>
      </c>
      <c r="CI193" t="inlineStr">
        <is>
          <t/>
        </is>
      </c>
      <c r="CJ193" t="inlineStr">
        <is>
          <t>mindazon struktúrák, folyamatok, módszerek és gyakorlatok, amelyeken keresztül a szervezet biztosítani tudja hatékony és prudens irányítását</t>
        </is>
      </c>
      <c r="CK193" t="inlineStr">
        <is>
          <t>dispositivi, processi e meccanismi volti ad assicurare un'efficace e prudente gestione dell'ente</t>
        </is>
      </c>
      <c r="CL193" t="inlineStr">
        <is>
          <t>priemonė, kuria užtikrinamas veiksmingas ir riziką ribojantis įstaigos valdymas, įskaitant pareigų atskyrimą organizacijoje ar interesų konfliktų prevenciją</t>
        </is>
      </c>
      <c r="CM193" t="inlineStr">
        <is>
          <t/>
        </is>
      </c>
      <c r="CN193" t="inlineStr">
        <is>
          <t>arranġament li jkopri struttura organizzattiva, proċeduri, metodi u prattiki li jiżguraw ġestjoni effikaċi u prudenti ta’ organizzazzjoni, inklużi s-segregazzjoni tad-dmirijiet fl-organizzazzjoni u l-prevenzjoni ta’ kunflitti ta’ interess</t>
        </is>
      </c>
      <c r="CO193" t="inlineStr">
        <is>
          <t>geheel van structuren, procedures, methoden en praktijken waardoor een organisatie in staat is een doeltreffend en prudent bestuur te garanderen</t>
        </is>
      </c>
      <c r="CP193" t="inlineStr">
        <is>
          <t>zbiór instytucji prawnych i ekonomicznych mających na celu zapewnienie prawidłowego i ekonomicznie efektywnego funkcjonowania spółek akcyjnych oraz rozwiązywanie konfliktów interesów osób zaangażowanych w spółce (akcjonariuszy i innych interesariuszy takich jak pracownicy, wierzyciele, społeczności lokalne, państwo)</t>
        </is>
      </c>
      <c r="CQ193" t="inlineStr">
        <is>
          <t/>
        </is>
      </c>
      <c r="CR193" t="inlineStr">
        <is>
          <t>structură, proceduri, metode și practici prin care o instituție asigură administrarea sa eficace și prudentă</t>
        </is>
      </c>
      <c r="CS193" t="inlineStr">
        <is>
          <t>opatrenia, procesy a štruktúry, ktorými sa zabezpečí účinné a obozretné riadenie organizácie</t>
        </is>
      </c>
      <c r="CT193" t="inlineStr">
        <is>
          <t/>
        </is>
      </c>
      <c r="CU193" t="inlineStr">
        <is>
          <t/>
        </is>
      </c>
    </row>
    <row r="194">
      <c r="A194" s="1" t="str">
        <f>HYPERLINK("https://iate.europa.eu/entry/result/900644/all", "900644")</f>
        <v>900644</v>
      </c>
      <c r="B194" t="inlineStr">
        <is>
          <t>FINANCE;BUSINESS AND COMPETITION</t>
        </is>
      </c>
      <c r="C194" t="inlineStr">
        <is>
          <t>FINANCE;BUSINESS AND COMPETITION|management|management</t>
        </is>
      </c>
      <c r="D194" t="inlineStr">
        <is>
          <t>проверка на място</t>
        </is>
      </c>
      <c r="E194" t="inlineStr">
        <is>
          <t>4</t>
        </is>
      </c>
      <c r="F194" t="inlineStr">
        <is>
          <t/>
        </is>
      </c>
      <c r="G194" t="inlineStr">
        <is>
          <t>kontrola na místě|ověřování na místě|inspekce na místě</t>
        </is>
      </c>
      <c r="H194" t="inlineStr">
        <is>
          <t>3|3|3</t>
        </is>
      </c>
      <c r="I194" t="inlineStr">
        <is>
          <t>||</t>
        </is>
      </c>
      <c r="J194" t="inlineStr">
        <is>
          <t>kontrol på stedet</t>
        </is>
      </c>
      <c r="K194" t="inlineStr">
        <is>
          <t>3</t>
        </is>
      </c>
      <c r="L194" t="inlineStr">
        <is>
          <t/>
        </is>
      </c>
      <c r="M194" t="inlineStr">
        <is>
          <t>Überprüfung vor Ort|Prüfung vor Ort|örtliche Prüfung|Nachprüfung vor Ort</t>
        </is>
      </c>
      <c r="N194" t="inlineStr">
        <is>
          <t>3|2|2|2</t>
        </is>
      </c>
      <c r="O194" t="inlineStr">
        <is>
          <t>|||</t>
        </is>
      </c>
      <c r="P194" t="inlineStr">
        <is>
          <t>επιτόπια έρευνα|επιτόπου επιθεώρηση|επιτόπια επαλήθευση|επιτόπια εξακρίβωση|επιτόπιος έλεγχος</t>
        </is>
      </c>
      <c r="Q194" t="inlineStr">
        <is>
          <t>3|3|3|3|3</t>
        </is>
      </c>
      <c r="R194" t="inlineStr">
        <is>
          <t>||||</t>
        </is>
      </c>
      <c r="S194" t="inlineStr">
        <is>
          <t>on-site inspection|on-the-spot verification|on-site verification|on-site check|on-site examination</t>
        </is>
      </c>
      <c r="T194" t="inlineStr">
        <is>
          <t>3|3|3|3|3</t>
        </is>
      </c>
      <c r="U194" t="inlineStr">
        <is>
          <t>||||</t>
        </is>
      </c>
      <c r="V194" t="inlineStr">
        <is>
          <t>comprobación &lt;i&gt;in situ&lt;/i&gt;|verificacion &lt;i&gt;in situ&lt;/i&gt;|inspección &lt;i&gt;in situ&lt;/i&gt;</t>
        </is>
      </c>
      <c r="W194" t="inlineStr">
        <is>
          <t>3|3|3</t>
        </is>
      </c>
      <c r="X194" t="inlineStr">
        <is>
          <t>||</t>
        </is>
      </c>
      <c r="Y194" t="inlineStr">
        <is>
          <t>kohapealne kontroll|kohapealne kontrollimine</t>
        </is>
      </c>
      <c r="Z194" t="inlineStr">
        <is>
          <t>3|3</t>
        </is>
      </c>
      <c r="AA194" t="inlineStr">
        <is>
          <t>|</t>
        </is>
      </c>
      <c r="AB194" t="inlineStr">
        <is>
          <t>paikalla tehtävä tarkastus|paikalla tehty tarkastus</t>
        </is>
      </c>
      <c r="AC194" t="inlineStr">
        <is>
          <t>3|3</t>
        </is>
      </c>
      <c r="AD194" t="inlineStr">
        <is>
          <t>|</t>
        </is>
      </c>
      <c r="AE194" t="inlineStr">
        <is>
          <t>contrôle sur place|vérification sur place</t>
        </is>
      </c>
      <c r="AF194" t="inlineStr">
        <is>
          <t>3|3</t>
        </is>
      </c>
      <c r="AG194" t="inlineStr">
        <is>
          <t>|</t>
        </is>
      </c>
      <c r="AH194" t="inlineStr">
        <is>
          <t>cigireacht ar an láthair</t>
        </is>
      </c>
      <c r="AI194" t="inlineStr">
        <is>
          <t>3</t>
        </is>
      </c>
      <c r="AJ194" t="inlineStr">
        <is>
          <t/>
        </is>
      </c>
      <c r="AK194" t="inlineStr">
        <is>
          <t/>
        </is>
      </c>
      <c r="AL194" t="inlineStr">
        <is>
          <t/>
        </is>
      </c>
      <c r="AM194" t="inlineStr">
        <is>
          <t/>
        </is>
      </c>
      <c r="AN194" t="inlineStr">
        <is>
          <t>helyszíni vizsgálat|helyszíni ellenőrzés</t>
        </is>
      </c>
      <c r="AO194" t="inlineStr">
        <is>
          <t>3|3</t>
        </is>
      </c>
      <c r="AP194" t="inlineStr">
        <is>
          <t>|</t>
        </is>
      </c>
      <c r="AQ194" t="inlineStr">
        <is>
          <t>ispezione in loco</t>
        </is>
      </c>
      <c r="AR194" t="inlineStr">
        <is>
          <t>3</t>
        </is>
      </c>
      <c r="AS194" t="inlineStr">
        <is>
          <t/>
        </is>
      </c>
      <c r="AT194" t="inlineStr">
        <is>
          <t>patikrinimas vietoje</t>
        </is>
      </c>
      <c r="AU194" t="inlineStr">
        <is>
          <t>3</t>
        </is>
      </c>
      <c r="AV194" t="inlineStr">
        <is>
          <t/>
        </is>
      </c>
      <c r="AW194" t="inlineStr">
        <is>
          <t>pārbaude uz vietas</t>
        </is>
      </c>
      <c r="AX194" t="inlineStr">
        <is>
          <t>3</t>
        </is>
      </c>
      <c r="AY194" t="inlineStr">
        <is>
          <t/>
        </is>
      </c>
      <c r="AZ194" t="inlineStr">
        <is>
          <t>verifika fuq il-post</t>
        </is>
      </c>
      <c r="BA194" t="inlineStr">
        <is>
          <t>3</t>
        </is>
      </c>
      <c r="BB194" t="inlineStr">
        <is>
          <t/>
        </is>
      </c>
      <c r="BC194" t="inlineStr">
        <is>
          <t>verificatie ter plaatse|controle ter plaatse|inspectie ter plaatse</t>
        </is>
      </c>
      <c r="BD194" t="inlineStr">
        <is>
          <t>3|3|3</t>
        </is>
      </c>
      <c r="BE194" t="inlineStr">
        <is>
          <t>||</t>
        </is>
      </c>
      <c r="BF194" t="inlineStr">
        <is>
          <t>czynności kontrolne na miejscu|kontrola na miejscu</t>
        </is>
      </c>
      <c r="BG194" t="inlineStr">
        <is>
          <t>2|3</t>
        </is>
      </c>
      <c r="BH194" t="inlineStr">
        <is>
          <t>|</t>
        </is>
      </c>
      <c r="BI194" t="inlineStr">
        <is>
          <t>verificação no local|inspeção no local|verificação &lt;i&gt;in loco&lt;/i&gt;</t>
        </is>
      </c>
      <c r="BJ194" t="inlineStr">
        <is>
          <t>3|3|3</t>
        </is>
      </c>
      <c r="BK194" t="inlineStr">
        <is>
          <t>||</t>
        </is>
      </c>
      <c r="BL194" t="inlineStr">
        <is>
          <t>verificare la fața locului</t>
        </is>
      </c>
      <c r="BM194" t="inlineStr">
        <is>
          <t>3</t>
        </is>
      </c>
      <c r="BN194" t="inlineStr">
        <is>
          <t/>
        </is>
      </c>
      <c r="BO194" t="inlineStr">
        <is>
          <t>kontrola na mieste</t>
        </is>
      </c>
      <c r="BP194" t="inlineStr">
        <is>
          <t>3</t>
        </is>
      </c>
      <c r="BQ194" t="inlineStr">
        <is>
          <t/>
        </is>
      </c>
      <c r="BR194" t="inlineStr">
        <is>
          <t>inšpekcijski pregled na kraju samem|preverjanje na kraju samem</t>
        </is>
      </c>
      <c r="BS194" t="inlineStr">
        <is>
          <t>3|3</t>
        </is>
      </c>
      <c r="BT194" t="inlineStr">
        <is>
          <t>|</t>
        </is>
      </c>
      <c r="BU194" t="inlineStr">
        <is>
          <t>kontroll på plats|inspektion på plats</t>
        </is>
      </c>
      <c r="BV194" t="inlineStr">
        <is>
          <t>3|3</t>
        </is>
      </c>
      <c r="BW194" t="inlineStr">
        <is>
          <t>|</t>
        </is>
      </c>
      <c r="BX194" t="inlineStr">
        <is>
          <t/>
        </is>
      </c>
      <c r="BY194" t="inlineStr">
        <is>
          <t>fyzická kontrola v prostorách úvěrové instituce nebo pojišťovny či zajišťovny, při níž je ověřována dokumentace pro účely zajištění souladu s právními požadavky</t>
        </is>
      </c>
      <c r="BZ194" t="inlineStr">
        <is>
          <t>fysisk kontrol, der foretages på stedet af et kreditinstituts dokumentation for, at de forskellige krav til finansielle aktiviteter eller transaktioner er overholdt</t>
        </is>
      </c>
      <c r="CA194" t="inlineStr">
        <is>
          <t>&lt;div&gt;Prüfung von Dokumenten, Berichten und weiteren Unterlagen in den Räumlichkeiten eines Kreditinstituts, um sicherzustellen, dass rechtliche Anforderungen eingehalten werden&lt;/div&gt;</t>
        </is>
      </c>
      <c r="CB194" t="inlineStr">
        <is>
          <t>έλεγχος, με φυσική παρουσία στις εγκαταστάσεις ενός πιστωτικού ιδρύματος, εκθέσεων, περιλήψεων και άλλων εγγράφων με σκοπό να διασφαλιστεί η συμμόρφωση με τις νομικές απαιτήσεις που διέπουν συγκεκριμένη πράξη ή συναλλαγή</t>
        </is>
      </c>
      <c r="CC194" t="inlineStr">
        <is>
          <t>physical check on the premises of a credit institution or insurance or reinsurance undertaking of documents, reports, summaries and other documentation to ensure compliance with legal requirements</t>
        </is>
      </c>
      <c r="CD194" t="inlineStr">
        <is>
          <t>Comprobación llevada a cabo por una autoridad de supervisión en las
instalaciones de una sucursal de una entidad de crédito o de una empresa de
seguro o reaseguro, o en los locales de un proveedor de servicios al que una
empresa de seguro o reaseguro haya externalizado una actividad de seguro o
reaseguro, para verificar la información relativa a la actividad de la sucursal,
a fin de poder llevar a cabo la supervisión financiera de la empresa.</t>
        </is>
      </c>
      <c r="CE194" t="inlineStr">
        <is>
          <t>krediidiasutuse aruannete, ülevaadete jm dokumentatsiooni füüsiline kohapealne kontrollimine kindla tehingu või toimingu õiguspärasuses veendumiseks</t>
        </is>
      </c>
      <c r="CF194" t="inlineStr">
        <is>
          <t/>
        </is>
      </c>
      <c r="CG194" t="inlineStr">
        <is>
          <t>vérfication, réalisée dans les locaux d'un établissement de crédit ou d'une entreprise d'assurance et de réassurance, des documents, rapports, et autres pièces permettant d'attester du respect des exigences légales</t>
        </is>
      </c>
      <c r="CH194" t="inlineStr">
        <is>
          <t/>
        </is>
      </c>
      <c r="CI194" t="inlineStr">
        <is>
          <t/>
        </is>
      </c>
      <c r="CJ194" t="inlineStr">
        <is>
          <t>a
hitelintézetek, biztosítók, illetve viszontbiztosítók helyiségeiben iratok, jelentések, összefoglalók és egyéb
dokumentáció fizikai ellenőrzése annak érdekében, hogy biztosítva legyen a jogszabályi előírások betartása</t>
        </is>
      </c>
      <c r="CK194" t="inlineStr">
        <is>
          <t>ispezione effettuata dall'autorità di vigilanza nei locali dell’azienda, al fine di garantire una vigilanza efficace</t>
        </is>
      </c>
      <c r="CL194" t="inlineStr">
        <is>
          <t>kompetentingos institucijos atstovų apsilankymas subjekte, siekiant įvertinti, ar subjekto įgyvendinamos priemonės atitinka reikalavimus</t>
        </is>
      </c>
      <c r="CM194" t="inlineStr">
        <is>
          <t>dokumentu, pārskatu, kopsavilkumu un citas dokumentācijas fiziska pārbaude kredītiestādes telpās nolūkā nodrošināt atbilstību juridiskajām prasībām, kas reglamentē konkrētu darbību vai darījumu</t>
        </is>
      </c>
      <c r="CN194" t="inlineStr">
        <is>
          <t>verifika fiżika ta' dokumenti, rapporti, sommarji u dokumentazzjoni oħra li ssir fil-proprjetà ta' istituzzjoni ta' kreditu biex tiġi żgurata l-konformità mar-rekwiżiti legali li jirregolaw operazzjoni jew tranżazzjoni speċifika</t>
        </is>
      </c>
      <c r="CO194" t="inlineStr">
        <is>
          <t>fysieke controle ter plaatse bij een kredietinstelling van documenten, rapporten, verslagen en andere documentatie, teneinde de naleving van de wettelijke vereisten van een specifieke operatie of transactie te controleren</t>
        </is>
      </c>
      <c r="CP194" t="inlineStr">
        <is>
          <t>przeprowadzanie w obiektach należących do instytucji
kredytowej weryfikacji określonych informacji, raportów i sprawozdań oraz
innych dokumentów w celu zapewnienia zgodności z wymogami prawnymi dotyczącymi
danej operacji lub transakcji</t>
        </is>
      </c>
      <c r="CQ194" t="inlineStr">
        <is>
          <t>Procedimento pelo qual documentos, relatórios, sínteses e outro tipo de documentação de instituições de crédito são verificados nas instalações das mesmas, garantindo o cumprimento dos requisitos legais de uma operação ou transação específica.</t>
        </is>
      </c>
      <c r="CR194" t="inlineStr">
        <is>
          <t/>
        </is>
      </c>
      <c r="CS194" t="inlineStr">
        <is>
          <t/>
        </is>
      </c>
      <c r="CT194" t="inlineStr">
        <is>
          <t/>
        </is>
      </c>
      <c r="CU194" t="inlineStr">
        <is>
          <t/>
        </is>
      </c>
    </row>
    <row r="195">
      <c r="A195" s="1" t="str">
        <f>HYPERLINK("https://iate.europa.eu/entry/result/3575771/all", "3575771")</f>
        <v>3575771</v>
      </c>
      <c r="B195" t="inlineStr">
        <is>
          <t>FINANCE;ENVIRONMENT;ECONOMICS</t>
        </is>
      </c>
      <c r="C195" t="inlineStr">
        <is>
          <t>FINANCE|financing and investment|financing|financing policy;ENVIRONMENT|environmental policy;ECONOMICS|economic policy|economic policy|development policy|sustainable development</t>
        </is>
      </c>
      <c r="D195" t="inlineStr">
        <is>
          <t>устойчиви финанси|финансиране за устойчиво развитие</t>
        </is>
      </c>
      <c r="E195" t="inlineStr">
        <is>
          <t>4|3</t>
        </is>
      </c>
      <c r="F195" t="inlineStr">
        <is>
          <t>|</t>
        </is>
      </c>
      <c r="G195" t="inlineStr">
        <is>
          <t>financování udržitelnosti|udržitelné financování</t>
        </is>
      </c>
      <c r="H195" t="inlineStr">
        <is>
          <t>3|4</t>
        </is>
      </c>
      <c r="I195" t="inlineStr">
        <is>
          <t>|</t>
        </is>
      </c>
      <c r="J195" t="inlineStr">
        <is>
          <t>bæredygtig finansiering</t>
        </is>
      </c>
      <c r="K195" t="inlineStr">
        <is>
          <t>3</t>
        </is>
      </c>
      <c r="L195" t="inlineStr">
        <is>
          <t/>
        </is>
      </c>
      <c r="M195" t="inlineStr">
        <is>
          <t>nachhaltiges Finanzwesen|nachhaltige Finanzierung|nachhaltige Finanzwirtschaft</t>
        </is>
      </c>
      <c r="N195" t="inlineStr">
        <is>
          <t>3|3|3</t>
        </is>
      </c>
      <c r="O195" t="inlineStr">
        <is>
          <t>||</t>
        </is>
      </c>
      <c r="P195" t="inlineStr">
        <is>
          <t>βιώσιμη χρηματοδότηση|βιώσιμα χρηματοοικονομικά</t>
        </is>
      </c>
      <c r="Q195" t="inlineStr">
        <is>
          <t>3|3</t>
        </is>
      </c>
      <c r="R195" t="inlineStr">
        <is>
          <t>|</t>
        </is>
      </c>
      <c r="S195" t="inlineStr">
        <is>
          <t>sustainable finance</t>
        </is>
      </c>
      <c r="T195" t="inlineStr">
        <is>
          <t>3</t>
        </is>
      </c>
      <c r="U195" t="inlineStr">
        <is>
          <t/>
        </is>
      </c>
      <c r="V195" t="inlineStr">
        <is>
          <t>finanzas sostenibles</t>
        </is>
      </c>
      <c r="W195" t="inlineStr">
        <is>
          <t>3</t>
        </is>
      </c>
      <c r="X195" t="inlineStr">
        <is>
          <t/>
        </is>
      </c>
      <c r="Y195" t="inlineStr">
        <is>
          <t>kestlik rahastamine|kestlik rahandus</t>
        </is>
      </c>
      <c r="Z195" t="inlineStr">
        <is>
          <t>2|3</t>
        </is>
      </c>
      <c r="AA195" t="inlineStr">
        <is>
          <t>|</t>
        </is>
      </c>
      <c r="AB195" t="inlineStr">
        <is>
          <t>kestävä rahoitus</t>
        </is>
      </c>
      <c r="AC195" t="inlineStr">
        <is>
          <t>4</t>
        </is>
      </c>
      <c r="AD195" t="inlineStr">
        <is>
          <t/>
        </is>
      </c>
      <c r="AE195" t="inlineStr">
        <is>
          <t>finance durable</t>
        </is>
      </c>
      <c r="AF195" t="inlineStr">
        <is>
          <t>3</t>
        </is>
      </c>
      <c r="AG195" t="inlineStr">
        <is>
          <t/>
        </is>
      </c>
      <c r="AH195" t="inlineStr">
        <is>
          <t>maoiniú inbhuanaithe</t>
        </is>
      </c>
      <c r="AI195" t="inlineStr">
        <is>
          <t>3</t>
        </is>
      </c>
      <c r="AJ195" t="inlineStr">
        <is>
          <t/>
        </is>
      </c>
      <c r="AK195" t="inlineStr">
        <is>
          <t>održivo financiranje</t>
        </is>
      </c>
      <c r="AL195" t="inlineStr">
        <is>
          <t>3</t>
        </is>
      </c>
      <c r="AM195" t="inlineStr">
        <is>
          <t/>
        </is>
      </c>
      <c r="AN195" t="inlineStr">
        <is>
          <t>fenntartható finanszírozás|a fenntarthatóság szempontjait érvényesítő finanszírozás|fenntarthatósági szempontú finanszírozás</t>
        </is>
      </c>
      <c r="AO195" t="inlineStr">
        <is>
          <t>3|2|2</t>
        </is>
      </c>
      <c r="AP195" t="inlineStr">
        <is>
          <t>||</t>
        </is>
      </c>
      <c r="AQ195" t="inlineStr">
        <is>
          <t>finanza sostenibile</t>
        </is>
      </c>
      <c r="AR195" t="inlineStr">
        <is>
          <t>4</t>
        </is>
      </c>
      <c r="AS195" t="inlineStr">
        <is>
          <t/>
        </is>
      </c>
      <c r="AT195" t="inlineStr">
        <is>
          <t>tvarus finansavimas</t>
        </is>
      </c>
      <c r="AU195" t="inlineStr">
        <is>
          <t>3</t>
        </is>
      </c>
      <c r="AV195" t="inlineStr">
        <is>
          <t/>
        </is>
      </c>
      <c r="AW195" t="inlineStr">
        <is>
          <t>ilgtspējīgs finansējums</t>
        </is>
      </c>
      <c r="AX195" t="inlineStr">
        <is>
          <t>4</t>
        </is>
      </c>
      <c r="AY195" t="inlineStr">
        <is>
          <t/>
        </is>
      </c>
      <c r="AZ195" t="inlineStr">
        <is>
          <t>finanzi sostenibbli|finanzjament sostenibbli</t>
        </is>
      </c>
      <c r="BA195" t="inlineStr">
        <is>
          <t>3|4</t>
        </is>
      </c>
      <c r="BB195" t="inlineStr">
        <is>
          <t>|</t>
        </is>
      </c>
      <c r="BC195" t="inlineStr">
        <is>
          <t>duurzame financiering</t>
        </is>
      </c>
      <c r="BD195" t="inlineStr">
        <is>
          <t>3</t>
        </is>
      </c>
      <c r="BE195" t="inlineStr">
        <is>
          <t/>
        </is>
      </c>
      <c r="BF195" t="inlineStr">
        <is>
          <t>zrównoważone finansowanie</t>
        </is>
      </c>
      <c r="BG195" t="inlineStr">
        <is>
          <t>4</t>
        </is>
      </c>
      <c r="BH195" t="inlineStr">
        <is>
          <t/>
        </is>
      </c>
      <c r="BI195" t="inlineStr">
        <is>
          <t>financiamento sustentável</t>
        </is>
      </c>
      <c r="BJ195" t="inlineStr">
        <is>
          <t>3</t>
        </is>
      </c>
      <c r="BK195" t="inlineStr">
        <is>
          <t/>
        </is>
      </c>
      <c r="BL195" t="inlineStr">
        <is>
          <t>finanțare durabilă</t>
        </is>
      </c>
      <c r="BM195" t="inlineStr">
        <is>
          <t>3</t>
        </is>
      </c>
      <c r="BN195" t="inlineStr">
        <is>
          <t/>
        </is>
      </c>
      <c r="BO195" t="inlineStr">
        <is>
          <t>udržateľné financovanie|udržateľné financie</t>
        </is>
      </c>
      <c r="BP195" t="inlineStr">
        <is>
          <t>3|4</t>
        </is>
      </c>
      <c r="BQ195" t="inlineStr">
        <is>
          <t>|</t>
        </is>
      </c>
      <c r="BR195" t="inlineStr">
        <is>
          <t>trajnostno financiranje</t>
        </is>
      </c>
      <c r="BS195" t="inlineStr">
        <is>
          <t>3</t>
        </is>
      </c>
      <c r="BT195" t="inlineStr">
        <is>
          <t/>
        </is>
      </c>
      <c r="BU195" t="inlineStr">
        <is>
          <t>hållbar finansmarknad|hållbar finansiering</t>
        </is>
      </c>
      <c r="BV195" t="inlineStr">
        <is>
          <t>3|3</t>
        </is>
      </c>
      <c r="BW195" t="inlineStr">
        <is>
          <t>|</t>
        </is>
      </c>
      <c r="BX195" t="inlineStr">
        <is>
          <t>процесът
 на вземане под внимание на екологичните и социалните аспекти при вземането на
 решения за инвестиции, което води до увеличаване на инвестициите в
 по-дъргосрочни и устойчиви дейности</t>
        </is>
      </c>
      <c r="BY195" t="inlineStr">
        <is>
          <t>poskytování financí na investice při zohlednění jejich environmentálních, sociálních a správních aspektů</t>
        </is>
      </c>
      <c r="BZ195" t="inlineStr">
        <is>
          <t>behørig hensyntagen til miljømæssige og sociale aspekter i forbindelse med investeringsbeslutninger, hvilket fører til øgede investeringer i de mere langsigtede og bæredygtige aktiviteter</t>
        </is>
      </c>
      <c r="CA195" t="inlineStr">
        <is>
          <t>Ansatz zur Integration von Nachhaltigkeitsaspekten in das Finanzsystem, indem bei Investitionsentscheidungen umweltbezogene und soziale Erwägungen berücksichtigt werden, was zu mehr Investitionen in längerfristige und nachhaltige Aktivitäten führt</t>
        </is>
      </c>
      <c r="CB195" t="inlineStr">
        <is>
          <t>η επιδίωξη να λαμβάνονται δεόντως υπόψη οι περιβαλλοντικές και κοινωνικές παράμετροι στη λήψη επενδυτικών αποφάσεων, με αποτέλεσμα την αύξηση των επενδύσεων σε πιο μακροπρόθεσμες και αειφόρες δραστηριότητες</t>
        </is>
      </c>
      <c r="CC195" t="inlineStr">
        <is>
          <t>process of taking due account of environmental and social considerations in investment decision-making, leading to increased investments in longer-term and sustainable activities</t>
        </is>
      </c>
      <c r="CD195" t="inlineStr">
        <is>
          <t>Proceso
de tener debidamente en cuenta las cuestiones ambientales y sociales en las
decisiones de inversión, lo que se traduce en una mayor inversión en
actividades sostenibles y a más largo plazo.</t>
        </is>
      </c>
      <c r="CE195" t="inlineStr">
        <is>
          <t>keskkonna- ja sotsiaalsete kaalutluste nõuetekohane arvessevõtmine investeerimisotsuste tegemisel, mille tulemusena suurenevad investeeringud pikemaajalistesse ja jätkusuutlikesse tegevustesse</t>
        </is>
      </c>
      <c r="CF195" t="inlineStr">
        <is>
          <t>yhteiskuntaan ja ympäristöön liittyvien näkökohtien huomioon ottaminen investointeja koskevassa päätöksenteossa, mikä tuo lisää investointeja pitkäjänteiseen ja kestävään toimintaan</t>
        </is>
      </c>
      <c r="CG195" t="inlineStr">
        <is>
          <t>processus consistant à tenir dûment compte des
considérations environnementales et sociales dans la prise de décisions
d’investissement, ce qui se traduit par une hausse des investissements dans des
activités à plus long terme et durables</t>
        </is>
      </c>
      <c r="CH195" t="inlineStr">
        <is>
          <t/>
        </is>
      </c>
      <c r="CI195" t="inlineStr">
        <is>
          <t>postupak uzimanja u obzir okolišnih i socijalnih aspekata u odlukama o ulaganju</t>
        </is>
      </c>
      <c r="CJ195" t="inlineStr">
        <is>
          <t>a környezeti, szociális és irányítási megfontolások befektetési döntéshozatalban való kellő figyelembevétele</t>
        </is>
      </c>
      <c r="CK195" t="inlineStr">
        <is>
          <t>processo di tenere in debita considerazione, nell’adozione di decisioni di investimento, i fattori ambientali e sociali, per ottenere maggiori investimenti in attività sostenibili e di più lungo termine</t>
        </is>
      </c>
      <c r="CL195" t="inlineStr">
        <is>
          <t>procesas, kai priimant sprendimus dėl investicijų atsižvelgiama
 į aplinkos ir socialinius aspektus, ir tai lemia didesnes investicijas į
 ilgalaikę ir tvarią veiklą</t>
        </is>
      </c>
      <c r="CM195" t="inlineStr">
        <is>
          <t>finansējums, kurā ņemti vērā vides, sociālie un pārvaldības apsvērumi</t>
        </is>
      </c>
      <c r="CN195" t="inlineStr">
        <is>
          <t>il-proċess li jqis kunsiderazzjonijiet ta' natura ambjentali u soċjali fit-teħid ta' deċiżijiet dwar l-investimenti, u li jwassal għal iżjed investimenti f'attivitajiet sostenibbli u ta' terminu itwal</t>
        </is>
      </c>
      <c r="CO195" t="inlineStr">
        <is>
          <t>"proces van naar behoren rekening houden met ecologische en
 sociale overwegingen bij besluitvorming over investeringen, wat leidt tot
 meer investeringen in op de langere termijn gerichte en duurzame
 activiteiten"</t>
        </is>
      </c>
      <c r="CP195" t="inlineStr">
        <is>
          <t>finansowanie, które zapewnia zrównoważony rozwój</t>
        </is>
      </c>
      <c r="CQ195" t="inlineStr">
        <is>
          <t>Processo pelo qual se integram devidamente as considerações ambientais e sociais na tomada de decisões de investimento, conduzindo a um maior investimento em atividades sustentáveis e de longo prazo.</t>
        </is>
      </c>
      <c r="CR195" t="inlineStr">
        <is>
          <t>luarea în calcul în mod corespunzător a considerentelor sociale (chestiuni legate de inegalitate, incluziune, relații de muncă, investiții în capitalul uman și în comunități) și de mediu (atenuarea schimbărilor climatice și adaptarea la acestea, precum și protejarea mediul înconjurător în sens mai larg) în procesul de luare a deciziilor de investiții, ceea ce antrenează investiții sporite în activități durabile și pe termen mai lung</t>
        </is>
      </c>
      <c r="CS195" t="inlineStr">
        <is>
          <t>zohľadnenie environmentálnych a sociálnych aspektov pri investičnom rozhodovaní, ktoré vedie k zvýšeným investíciám do dlhodobých a udržateľných činností</t>
        </is>
      </c>
      <c r="CT195" t="inlineStr">
        <is>
          <t>proces ustreznega upoštevanja okoljskih in družbenih vidikov pri
 odločanju o naložbah, kar privede do povečanja števila naložb v dolgoročnejše
 in trajnostne dejavnosti</t>
        </is>
      </c>
      <c r="CU195" t="inlineStr">
        <is>
          <t>process i vilken miljö och samhällsansvar vägs in i investeringsbesluten, vilket leder till ökade investeringar i mer långsiktig och hållbar verksamhet</t>
        </is>
      </c>
    </row>
    <row r="196">
      <c r="A196" s="1" t="str">
        <f>HYPERLINK("https://iate.europa.eu/entry/result/898075/all", "898075")</f>
        <v>898075</v>
      </c>
      <c r="B196" t="inlineStr">
        <is>
          <t>ECONOMICS;FINANCE</t>
        </is>
      </c>
      <c r="C196" t="inlineStr">
        <is>
          <t>ECONOMICS;FINANCE</t>
        </is>
      </c>
      <c r="D196" t="inlineStr">
        <is>
          <t>еднакви условия на конкуренция|равнопоставени условия на конкуренция</t>
        </is>
      </c>
      <c r="E196" t="inlineStr">
        <is>
          <t>3|2</t>
        </is>
      </c>
      <c r="F196" t="inlineStr">
        <is>
          <t>|</t>
        </is>
      </c>
      <c r="G196" t="inlineStr">
        <is>
          <t>rovné podmínky</t>
        </is>
      </c>
      <c r="H196" t="inlineStr">
        <is>
          <t>3</t>
        </is>
      </c>
      <c r="I196" t="inlineStr">
        <is>
          <t/>
        </is>
      </c>
      <c r="J196" t="inlineStr">
        <is>
          <t>lige vilkår|fælles spilleregler|lige konkurrencevilkår|"level playing field"</t>
        </is>
      </c>
      <c r="K196" t="inlineStr">
        <is>
          <t>4|3|4|3</t>
        </is>
      </c>
      <c r="L196" t="inlineStr">
        <is>
          <t>|||</t>
        </is>
      </c>
      <c r="M196" t="inlineStr">
        <is>
          <t>gleiche Rahmenbedingungen|faire Wettbewerbsbedingungen|gleiche Ausgangsbedingungen|gleiche Wettbewerbsbedingungen</t>
        </is>
      </c>
      <c r="N196" t="inlineStr">
        <is>
          <t>3|3|3|3</t>
        </is>
      </c>
      <c r="O196" t="inlineStr">
        <is>
          <t>|||</t>
        </is>
      </c>
      <c r="P196" t="inlineStr">
        <is>
          <t>ισότιμοι όροι ανταγωνισμού|ίσοι όροι ανταγωνισμού</t>
        </is>
      </c>
      <c r="Q196" t="inlineStr">
        <is>
          <t>3|4</t>
        </is>
      </c>
      <c r="R196" t="inlineStr">
        <is>
          <t>|</t>
        </is>
      </c>
      <c r="S196" t="inlineStr">
        <is>
          <t>level playing field|level playing-field</t>
        </is>
      </c>
      <c r="T196" t="inlineStr">
        <is>
          <t>3|1</t>
        </is>
      </c>
      <c r="U196" t="inlineStr">
        <is>
          <t>|</t>
        </is>
      </c>
      <c r="V196" t="inlineStr">
        <is>
          <t>igualdad de condiciones|condiciones de competencia equitativas</t>
        </is>
      </c>
      <c r="W196" t="inlineStr">
        <is>
          <t>3|3</t>
        </is>
      </c>
      <c r="X196" t="inlineStr">
        <is>
          <t>|</t>
        </is>
      </c>
      <c r="Y196" t="inlineStr">
        <is>
          <t>võrdsed võimalused|võrdsed tingimused</t>
        </is>
      </c>
      <c r="Z196" t="inlineStr">
        <is>
          <t>3|3</t>
        </is>
      </c>
      <c r="AA196" t="inlineStr">
        <is>
          <t>|</t>
        </is>
      </c>
      <c r="AB196" t="inlineStr">
        <is>
          <t>yhdenvertaiset mahdollisuudet|tasapuoliset toimintaedellytykset|yhtäläiset toimintaolosuhteet</t>
        </is>
      </c>
      <c r="AC196" t="inlineStr">
        <is>
          <t>2|3|3</t>
        </is>
      </c>
      <c r="AD196" t="inlineStr">
        <is>
          <t>||</t>
        </is>
      </c>
      <c r="AE196" t="inlineStr">
        <is>
          <t>conditions de concurrence équitables|égalité des conditions de concurrence|conditions équitables|égalité de concurrence</t>
        </is>
      </c>
      <c r="AF196" t="inlineStr">
        <is>
          <t>3|3|3|3</t>
        </is>
      </c>
      <c r="AG196" t="inlineStr">
        <is>
          <t>|||</t>
        </is>
      </c>
      <c r="AH196" t="inlineStr">
        <is>
          <t>cothrom na Féinne|machaire réidh|cothrom iomaíochta|cothroime iomaíochta|páirc imeartha chothrom</t>
        </is>
      </c>
      <c r="AI196" t="inlineStr">
        <is>
          <t>3|2|3|3|2</t>
        </is>
      </c>
      <c r="AJ196" t="inlineStr">
        <is>
          <t>||||</t>
        </is>
      </c>
      <c r="AK196" t="inlineStr">
        <is>
          <t>jednaki uvjeti|ravnopravni uvjet</t>
        </is>
      </c>
      <c r="AL196" t="inlineStr">
        <is>
          <t>3|3</t>
        </is>
      </c>
      <c r="AM196" t="inlineStr">
        <is>
          <t>|</t>
        </is>
      </c>
      <c r="AN196" t="inlineStr">
        <is>
          <t>egyenlő versenyfeltételek</t>
        </is>
      </c>
      <c r="AO196" t="inlineStr">
        <is>
          <t>4</t>
        </is>
      </c>
      <c r="AP196" t="inlineStr">
        <is>
          <t/>
        </is>
      </c>
      <c r="AQ196" t="inlineStr">
        <is>
          <t>condizioni di parità|par condicio|level playing field|parità di condizioni|parità di trattamento</t>
        </is>
      </c>
      <c r="AR196" t="inlineStr">
        <is>
          <t>3|3|3|3|3</t>
        </is>
      </c>
      <c r="AS196" t="inlineStr">
        <is>
          <t>||||</t>
        </is>
      </c>
      <c r="AT196" t="inlineStr">
        <is>
          <t>vienodos sąlygos</t>
        </is>
      </c>
      <c r="AU196" t="inlineStr">
        <is>
          <t>3</t>
        </is>
      </c>
      <c r="AV196" t="inlineStr">
        <is>
          <t/>
        </is>
      </c>
      <c r="AW196" t="inlineStr">
        <is>
          <t>vienlīdzīgi konkurences apstākļi|godīgas konkurences nosacījumi</t>
        </is>
      </c>
      <c r="AX196" t="inlineStr">
        <is>
          <t>3|2</t>
        </is>
      </c>
      <c r="AY196" t="inlineStr">
        <is>
          <t>|</t>
        </is>
      </c>
      <c r="AZ196" t="inlineStr">
        <is>
          <t>kondizzjonijiet ekwivalenti|kondizzjonijiet ekwivalenti ta' kompetizzjoni</t>
        </is>
      </c>
      <c r="BA196" t="inlineStr">
        <is>
          <t>3|3</t>
        </is>
      </c>
      <c r="BB196" t="inlineStr">
        <is>
          <t>|</t>
        </is>
      </c>
      <c r="BC196" t="inlineStr">
        <is>
          <t>gelijk speelveld|gelijke concurrentievoorwaarden</t>
        </is>
      </c>
      <c r="BD196" t="inlineStr">
        <is>
          <t>3|3</t>
        </is>
      </c>
      <c r="BE196" t="inlineStr">
        <is>
          <t>preferred|</t>
        </is>
      </c>
      <c r="BF196" t="inlineStr">
        <is>
          <t>równe warunki działania|równe szanse</t>
        </is>
      </c>
      <c r="BG196" t="inlineStr">
        <is>
          <t>3|3</t>
        </is>
      </c>
      <c r="BH196" t="inlineStr">
        <is>
          <t>|</t>
        </is>
      </c>
      <c r="BI196" t="inlineStr">
        <is>
          <t>condições de concorrência equitativas</t>
        </is>
      </c>
      <c r="BJ196" t="inlineStr">
        <is>
          <t>3</t>
        </is>
      </c>
      <c r="BK196" t="inlineStr">
        <is>
          <t/>
        </is>
      </c>
      <c r="BL196" t="inlineStr">
        <is>
          <t>condiții de concurență echitabile|condiții competitive egale|condiții echitabile</t>
        </is>
      </c>
      <c r="BM196" t="inlineStr">
        <is>
          <t>3|3|3</t>
        </is>
      </c>
      <c r="BN196" t="inlineStr">
        <is>
          <t>||</t>
        </is>
      </c>
      <c r="BO196" t="inlineStr">
        <is>
          <t>rovnaké podmienky</t>
        </is>
      </c>
      <c r="BP196" t="inlineStr">
        <is>
          <t>3</t>
        </is>
      </c>
      <c r="BQ196" t="inlineStr">
        <is>
          <t/>
        </is>
      </c>
      <c r="BR196" t="inlineStr">
        <is>
          <t>enaki konkurenčni pogoji</t>
        </is>
      </c>
      <c r="BS196" t="inlineStr">
        <is>
          <t>3</t>
        </is>
      </c>
      <c r="BT196" t="inlineStr">
        <is>
          <t/>
        </is>
      </c>
      <c r="BU196" t="inlineStr">
        <is>
          <t>lika villkor|likvärdiga förutsättningar</t>
        </is>
      </c>
      <c r="BV196" t="inlineStr">
        <is>
          <t>3|3</t>
        </is>
      </c>
      <c r="BW196" t="inlineStr">
        <is>
          <t>|</t>
        </is>
      </c>
      <c r="BX196" t="inlineStr">
        <is>
          <t/>
        </is>
      </c>
      <c r="BY196" t="inlineStr">
        <is>
          <t/>
        </is>
      </c>
      <c r="BZ196" t="inlineStr">
        <is>
          <t>situation med ensartede og fair konkurrencevilkår på markedet</t>
        </is>
      </c>
      <c r="CA196" t="inlineStr">
        <is>
          <t>Situation, in der für alle Wettbewerber (Unternehmen) die gleichen Regeln gelten, sodass ein fairer Wettbewerb gegeben ist</t>
        </is>
      </c>
      <c r="CB196" t="inlineStr">
        <is>
          <t/>
        </is>
      </c>
      <c r="CC196" t="inlineStr">
        <is>
          <t>fair competition, where no advantage is shown to either side</t>
        </is>
      </c>
      <c r="CD196" t="inlineStr">
        <is>
          <t>Situación en la que ninguna de las partes se ve favorecida respecto de las otras.</t>
        </is>
      </c>
      <c r="CE196" t="inlineStr">
        <is>
          <t/>
        </is>
      </c>
      <c r="CF196" t="inlineStr">
        <is>
          <t>tasapuolinen kilpailu, jossa ei suosita mitään osapuolta</t>
        </is>
      </c>
      <c r="CG196" t="inlineStr">
        <is>
          <t>conditions permettant sur un marché une concurrence qui ne soit pas faussée en veillant à ce que des règles similaires s'appliquent à l'ensemble des entreprises qui y opèrent</t>
        </is>
      </c>
      <c r="CH196" t="inlineStr">
        <is>
          <t/>
        </is>
      </c>
      <c r="CI196" t="inlineStr">
        <is>
          <t>pošteno tržišno natjecanje, u kojem niti jedna strana nije u nikakvoj prednosti u odnosu na ostale</t>
        </is>
      </c>
      <c r="CJ196" t="inlineStr">
        <is>
          <t>olyan helyzet, amelyben egyenlő esélyek és azonos szabályok vonatkoznak minden gazdasági szereplőre</t>
        </is>
      </c>
      <c r="CK196" t="inlineStr">
        <is>
          <t>Condizioni eque di concorrenza</t>
        </is>
      </c>
      <c r="CL196" t="inlineStr">
        <is>
          <t>sąžiningos konkurencijos sąlygos, kai nė vienas subjektas nėra proteguojamas</t>
        </is>
      </c>
      <c r="CM196" t="inlineStr">
        <is>
          <t/>
        </is>
      </c>
      <c r="CN196" t="inlineStr">
        <is>
          <t>kompetizzjoni ġusta, fejn ma jingħata ebda vantaġġ lil naħa minnhom</t>
        </is>
      </c>
      <c r="CO196" t="inlineStr">
        <is>
          <t/>
        </is>
      </c>
      <c r="CP196" t="inlineStr">
        <is>
          <t/>
        </is>
      </c>
      <c r="CQ196" t="inlineStr">
        <is>
          <t>Ambiente económico e jurídico em que todos os atores em jogo (p. ex., empresas de determinado setor) estão sujeitos às mesmas regras, de forma a disporem das mesmas oportunidades.</t>
        </is>
      </c>
      <c r="CR196" t="inlineStr">
        <is>
          <t>condiții menite să asigure că nu există distorsiuni ale concurenței pe piața internă, prin aplicarea unor norme similare tuturor societăților care își desfășoară activitatea pe această piață</t>
        </is>
      </c>
      <c r="CS196" t="inlineStr">
        <is>
          <t/>
        </is>
      </c>
      <c r="CT196" t="inlineStr">
        <is>
          <t/>
        </is>
      </c>
      <c r="CU196" t="inlineStr">
        <is>
          <t>neutral arena som ger parterna lika förutsättningar</t>
        </is>
      </c>
    </row>
    <row r="197">
      <c r="A197" s="1" t="str">
        <f>HYPERLINK("https://iate.europa.eu/entry/result/3571565/all", "3571565")</f>
        <v>3571565</v>
      </c>
      <c r="B197" t="inlineStr">
        <is>
          <t>FINANCE</t>
        </is>
      </c>
      <c r="C197" t="inlineStr">
        <is>
          <t>FINANCE|financial institutions and credit</t>
        </is>
      </c>
      <c r="D197" t="inlineStr">
        <is>
          <t>субект за преструктуриране</t>
        </is>
      </c>
      <c r="E197" t="inlineStr">
        <is>
          <t>3</t>
        </is>
      </c>
      <c r="F197" t="inlineStr">
        <is>
          <t/>
        </is>
      </c>
      <c r="G197" t="inlineStr">
        <is>
          <t>subjekt řešící krizi</t>
        </is>
      </c>
      <c r="H197" t="inlineStr">
        <is>
          <t>2</t>
        </is>
      </c>
      <c r="I197" t="inlineStr">
        <is>
          <t/>
        </is>
      </c>
      <c r="J197" t="inlineStr">
        <is>
          <t>afviklingsenhed</t>
        </is>
      </c>
      <c r="K197" t="inlineStr">
        <is>
          <t>3</t>
        </is>
      </c>
      <c r="L197" t="inlineStr">
        <is>
          <t/>
        </is>
      </c>
      <c r="M197" t="inlineStr">
        <is>
          <t>Abwicklungseinheit</t>
        </is>
      </c>
      <c r="N197" t="inlineStr">
        <is>
          <t>3</t>
        </is>
      </c>
      <c r="O197" t="inlineStr">
        <is>
          <t/>
        </is>
      </c>
      <c r="P197" t="inlineStr">
        <is>
          <t>οντότητα εξυγίανσης</t>
        </is>
      </c>
      <c r="Q197" t="inlineStr">
        <is>
          <t>3</t>
        </is>
      </c>
      <c r="R197" t="inlineStr">
        <is>
          <t/>
        </is>
      </c>
      <c r="S197" t="inlineStr">
        <is>
          <t>resolution entity</t>
        </is>
      </c>
      <c r="T197" t="inlineStr">
        <is>
          <t>3</t>
        </is>
      </c>
      <c r="U197" t="inlineStr">
        <is>
          <t/>
        </is>
      </c>
      <c r="V197" t="inlineStr">
        <is>
          <t>entidad de resolución</t>
        </is>
      </c>
      <c r="W197" t="inlineStr">
        <is>
          <t>3</t>
        </is>
      </c>
      <c r="X197" t="inlineStr">
        <is>
          <t/>
        </is>
      </c>
      <c r="Y197" t="inlineStr">
        <is>
          <t>kriisilahendussubjekt</t>
        </is>
      </c>
      <c r="Z197" t="inlineStr">
        <is>
          <t>3</t>
        </is>
      </c>
      <c r="AA197" t="inlineStr">
        <is>
          <t/>
        </is>
      </c>
      <c r="AB197" t="inlineStr">
        <is>
          <t>kriisinratkaisun kohteena oleva yhteisö</t>
        </is>
      </c>
      <c r="AC197" t="inlineStr">
        <is>
          <t>3</t>
        </is>
      </c>
      <c r="AD197" t="inlineStr">
        <is>
          <t/>
        </is>
      </c>
      <c r="AE197" t="inlineStr">
        <is>
          <t>entité de résolution</t>
        </is>
      </c>
      <c r="AF197" t="inlineStr">
        <is>
          <t>3</t>
        </is>
      </c>
      <c r="AG197" t="inlineStr">
        <is>
          <t/>
        </is>
      </c>
      <c r="AH197" t="inlineStr">
        <is>
          <t>eintiteas réitigh</t>
        </is>
      </c>
      <c r="AI197" t="inlineStr">
        <is>
          <t>3</t>
        </is>
      </c>
      <c r="AJ197" t="inlineStr">
        <is>
          <t/>
        </is>
      </c>
      <c r="AK197" t="inlineStr">
        <is>
          <t>subjekt u sanaciji</t>
        </is>
      </c>
      <c r="AL197" t="inlineStr">
        <is>
          <t>3</t>
        </is>
      </c>
      <c r="AM197" t="inlineStr">
        <is>
          <t/>
        </is>
      </c>
      <c r="AN197" t="inlineStr">
        <is>
          <t>szanálás alá vonható szervezet</t>
        </is>
      </c>
      <c r="AO197" t="inlineStr">
        <is>
          <t>3</t>
        </is>
      </c>
      <c r="AP197" t="inlineStr">
        <is>
          <t/>
        </is>
      </c>
      <c r="AQ197" t="inlineStr">
        <is>
          <t>entità di risoluzione</t>
        </is>
      </c>
      <c r="AR197" t="inlineStr">
        <is>
          <t>3</t>
        </is>
      </c>
      <c r="AS197" t="inlineStr">
        <is>
          <t/>
        </is>
      </c>
      <c r="AT197" t="inlineStr">
        <is>
          <t>pertvarkytinas subjektas</t>
        </is>
      </c>
      <c r="AU197" t="inlineStr">
        <is>
          <t>3</t>
        </is>
      </c>
      <c r="AV197" t="inlineStr">
        <is>
          <t/>
        </is>
      </c>
      <c r="AW197" t="inlineStr">
        <is>
          <t>noregulējuma vienība</t>
        </is>
      </c>
      <c r="AX197" t="inlineStr">
        <is>
          <t>2</t>
        </is>
      </c>
      <c r="AY197" t="inlineStr">
        <is>
          <t/>
        </is>
      </c>
      <c r="AZ197" t="inlineStr">
        <is>
          <t>entità ta' riżoluzzjoni</t>
        </is>
      </c>
      <c r="BA197" t="inlineStr">
        <is>
          <t>3</t>
        </is>
      </c>
      <c r="BB197" t="inlineStr">
        <is>
          <t/>
        </is>
      </c>
      <c r="BC197" t="inlineStr">
        <is>
          <t>afwikkelingsentiteit</t>
        </is>
      </c>
      <c r="BD197" t="inlineStr">
        <is>
          <t>3</t>
        </is>
      </c>
      <c r="BE197" t="inlineStr">
        <is>
          <t/>
        </is>
      </c>
      <c r="BF197" t="inlineStr">
        <is>
          <t>podmiot objęty planem restrukturyzacji i uporządkowanej likwidacji</t>
        </is>
      </c>
      <c r="BG197" t="inlineStr">
        <is>
          <t>3</t>
        </is>
      </c>
      <c r="BH197" t="inlineStr">
        <is>
          <t/>
        </is>
      </c>
      <c r="BI197" t="inlineStr">
        <is>
          <t>entidade de resolução</t>
        </is>
      </c>
      <c r="BJ197" t="inlineStr">
        <is>
          <t>3</t>
        </is>
      </c>
      <c r="BK197" t="inlineStr">
        <is>
          <t/>
        </is>
      </c>
      <c r="BL197" t="inlineStr">
        <is>
          <t>entitate de rezoluție</t>
        </is>
      </c>
      <c r="BM197" t="inlineStr">
        <is>
          <t>3</t>
        </is>
      </c>
      <c r="BN197" t="inlineStr">
        <is>
          <t/>
        </is>
      </c>
      <c r="BO197" t="inlineStr">
        <is>
          <t>subjekt, ktorého krízová situácia sa rieši</t>
        </is>
      </c>
      <c r="BP197" t="inlineStr">
        <is>
          <t>3</t>
        </is>
      </c>
      <c r="BQ197" t="inlineStr">
        <is>
          <t/>
        </is>
      </c>
      <c r="BR197" t="inlineStr">
        <is>
          <t>subjekt v postopku reševanja</t>
        </is>
      </c>
      <c r="BS197" t="inlineStr">
        <is>
          <t>3</t>
        </is>
      </c>
      <c r="BT197" t="inlineStr">
        <is>
          <t/>
        </is>
      </c>
      <c r="BU197" t="inlineStr">
        <is>
          <t>resolutionsenhet</t>
        </is>
      </c>
      <c r="BV197" t="inlineStr">
        <is>
          <t>3</t>
        </is>
      </c>
      <c r="BW197" t="inlineStr">
        <is>
          <t/>
        </is>
      </c>
      <c r="BX197" t="inlineStr">
        <is>
          <t>установен в Съюза субект, определен от Съвета за преструктуриране в съответствие с член 8 като субект, по отношение на който в плана за преструктуриране се предвиждат действия по преструктуриране</t>
        </is>
      </c>
      <c r="BY197" t="inlineStr">
        <is>
          <t>subjekt usazený v Unii, který je orgánem příslušným k řešení krize v souladu s článkem 12 směrnice 2014/59/EU identifikován jakožto subjekt, s ohledem na něhož plán řešení krize stanoví opatření k řešení krize</t>
        </is>
      </c>
      <c r="BZ197" t="inlineStr">
        <is>
          <t>enhed, der er etableret i Unionen, og som er identificeret af Afviklingsinstansen i henhold til artikel 8 [i forordning (EU) nr. 806/2014] som en enhed, der er omfattet af afviklingsforanstaltningerne i handlingsplanen</t>
        </is>
      </c>
      <c r="CA197" t="inlineStr">
        <is>
          <t>eine in der Union niedergelassene Einheit, die vom Ausschuss nach Artikel 8 als ein Unternehmen bestimmt wurde, für das im Abwicklungsplan Abwicklungsmaßnahmen vorgesehen sind</t>
        </is>
      </c>
      <c r="CB197" t="inlineStr">
        <is>
          <t>οντότητα που έχει συσταθεί στην Ένωση και έχει αναγνωριστεί από το Συμβούλιο Εξυγίανσης σύμφωνα με το άρθρο 8 ως οντότητα ως προς την οποία το σχέδιο εξυγίανσης προβλέπει δράση εξυγίανσης</t>
        </is>
      </c>
      <c r="CC197" t="inlineStr">
        <is>
          <t>entity established in the EU, identified by the Single Resolution Board 
&lt;sup&gt;1&lt;/sup&gt; in accordance with Article 8 of Regulation (EU) No 806/2014 as an entity in respect of which the resolution plan 
&lt;sup&gt;2&lt;/sup&gt; provides for resolution action 
&lt;sup&gt;3&lt;/sup&gt; 
&lt;p&gt;&lt;sup&gt;1&lt;/sup&gt; Single Resolution Board: &lt;a href="/entry/result/3551172/all" id="ENTRY_TO_ENTRY_CONVERTER" target="_blank"&gt;IATE:3551172&lt;/a&gt; &lt;br&gt; &lt;sup&gt;2&lt;/sup&gt; resolution plan: &lt;a href="/entry/result/3527931/all" id="ENTRY_TO_ENTRY_CONVERTER" target="_blank"&gt;IATE:3527931&lt;/a&gt; &lt;br&gt; &lt;sup&gt;3&lt;/sup&gt; resolution action: &lt;a href="/entry/result/3552830&lt;&gt;&lt;&gt;&lt;&gt;&lt;&gt;&lt;&gt;&lt;&gt;&lt;&gt;&lt;&gt;&lt;&gt;&lt;&gt;&lt;&gt;&lt;&gt;&lt;&gt;&lt;&gt;&lt;&gt;&lt;&gt;&lt;&gt;&lt;&gt;&lt;&gt;&lt;&gt;&lt;&gt;&lt;&gt;&lt;&gt;&lt;&gt;&lt;&gt;&lt;&gt;&lt;&gt;&lt;&gt;&lt;&gt;&lt;/all" id="ENTRY_TO_ENTRY_CONVERTER" target="_blank"&gt;IATE:3552830&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CD197" t="inlineStr">
        <is>
          <t>Entidad establecida en la Unión identificada por la Junta Única de Resolución [ &lt;a href="/entry/result/3551172/all" id="ENTRY_TO_ENTRY_CONVERTER" target="_blank"&gt;IATE:3551172&lt;/a&gt; ], de conformidad con el artículo 8 del Reglamento nº 806/2014, como entidad para la que el plan de resolución prevé una acción de resolución</t>
        </is>
      </c>
      <c r="CE197" t="inlineStr">
        <is>
          <t>liidus asutatud juriidiline isik, keda kriisilahendusasutus käsitab ettevõtjana, kelle suhtes on kriisilahenduse kavas ette nähtud kriisilahenduse meede</t>
        </is>
      </c>
      <c r="CF197" t="inlineStr">
        <is>
          <t>unioniin sijoittautunut yhteisö, jonka kriisinratkaisuneuvosto 
&lt;sup&gt;1&lt;/sup&gt; on 8 artiklan mukaisesti määrittänyt yhteisöksi, johon kriisinratkaisusuunnitelmassa 
&lt;sup&gt;2&lt;/sup&gt; kohdistetaan kriisinratkaisutoimia 
&lt;sup&gt;3&lt;/sup&gt; 
&lt;p&gt;&lt;sup&gt;1&lt;/sup&gt; kriisinratkaisuneuvosto: &lt;a href="/entry/result/3551172/all" id="ENTRY_TO_ENTRY_CONVERTER" target="_blank"&gt;IATE:3551172&lt;/a&gt; &lt;br&gt;&lt;sup&gt;2&lt;/sup&gt; kriisinratkaisusuunnitelma: &lt;a href="/entry/result/3527931/all" id="ENTRY_TO_ENTRY_CONVERTER" target="_blank"&gt;IATE:3527931&lt;/a&gt; &lt;br&gt;&lt;sup&gt;3&lt;/sup&gt; kriisinratkaisutoimi: &lt;a href="/entry/result/3552830/all" id="ENTRY_TO_ENTRY_CONVERTER" target="_blank"&gt;IATE:3552830&lt;/a&gt; &lt;br&gt;Ks. myös: kriisinratkaisu [ &lt;a href="/entry/result/3510811/all" id="ENTRY_TO_ENTRY_CONVERTER" target="_blank"&gt;IATE:3510811&lt;/a&gt; ]&lt;/p&gt;</t>
        </is>
      </c>
      <c r="CG197" t="inlineStr">
        <is>
          <t>entité établie dans l’Union, que le [conseil de résolution unique] désigne, conformément à l’article 8, comme une entité pour laquelle le plan de résolution prévoit une mesure de résolution</t>
        </is>
      </c>
      <c r="CH197" t="inlineStr">
        <is>
          <t>eintiteas atá suite san Aontas agus a shainaithníonn an t-údarás réitigh i gcomhréir le hAirteagal 8 mar eintiteas i gcomhthéacs an phlean réitigh lena bhforáiltear maidir le gníomhaíocht réitigh</t>
        </is>
      </c>
      <c r="CI197" t="inlineStr">
        <is>
          <t>subjekt s poslovnim nastanom u Uniji za koji Jedinstveni sanacijski odbor u skladu s člankom 8. Uredbe br. 806/2014 odredi da je subjekt na koji se primjenjuju sanacijske mjere iz sanacijskog plana</t>
        </is>
      </c>
      <c r="CJ197" t="inlineStr">
        <is>
          <t>a 806/2014/EU rendelet 8. cikke alapján azonosított olyan, az Unióban letelepedett szervezet, amellyel kapcsolatban a szanálási terv szanálási intézkedésről rendelkezik</t>
        </is>
      </c>
      <c r="CK197" t="inlineStr">
        <is>
          <t>entità stabilita nell'Unione che è designata dall'autorità di risoluzione come entità per la quale il piano di risoluzione prevede un'azione di risoluzione</t>
        </is>
      </c>
      <c r="CL197" t="inlineStr">
        <is>
          <t>Sąjungoje įsteigtas subjektas, kurį Bendra pertvarkymo valdyba 
&lt;sup&gt;1&lt;/sup&gt; nurodė kaip subjektą, kurio atžvilgiu pertvarkymo plane 
&lt;sup&gt;2&lt;/sup&gt; numatomi pertvarkymo veiksmai 
&lt;sup&gt;3&lt;/sup&gt; 
&lt;br&gt; 
&lt;sup&gt;1&lt;/sup&gt; Bendra pertvarkymo valdyba ( &lt;a href="/entry/result/3551172/all" id="ENTRY_TO_ENTRY_CONVERTER" target="_blank"&gt;IATE:3551172&lt;/a&gt; ) 
&lt;br&gt; 
&lt;sup&gt;2&lt;/sup&gt; pertvarkymo planas ( &lt;a href="/entry/result/3527931/all" id="ENTRY_TO_ENTRY_CONVERTER" target="_blank"&gt;IATE:3527931&lt;/a&gt; ) 
&lt;br&gt; 
&lt;sup&gt;3&lt;/sup&gt; pertvarkymo veiksmai ( &lt;a href="/entry/result/3552830/all" id="ENTRY_TO_ENTRY_CONVERTER" target="_blank"&gt;IATE:3552830&lt;/a&gt; )</t>
        </is>
      </c>
      <c r="CM197" t="inlineStr">
        <is>
          <t>vienība, kas veic uzņēmējdarbību Savienībā un ko Valde saskaņā ar Regulas (ES) Nr. 806/2014 8. pantu ir identificējusi kā vienību, attiecībā uz kuru noregulējuma plānā ir paredzēta noregulējuma darbība</t>
        </is>
      </c>
      <c r="CN197" t="inlineStr">
        <is>
          <t>entità stabbilita fl-UE, identifikata mill-Bord Uniku ta' Riżoluzzjoni 
&lt;sup&gt;1&lt;/sup&gt;, f'konformità mal-Artikolu 8 tar-Regolament (UE) Nru 806/2014 bħala entità li fir-rigward tagħha, il-pjan ta' riżoluzzjoni 
&lt;sup&gt;2&lt;/sup&gt; jipprevedi għal azzjoni ta' riżoluzzjoni 
&lt;sup&gt;3&lt;/sup&gt; 
&lt;p&gt;&lt;sup&gt;1&lt;/sup&gt; Bord Uniku ta' Riżoluzzjoni [ &lt;a href="/entry/result/3551172/all" id="ENTRY_TO_ENTRY_CONVERTER" target="_blank"&gt;IATE:3551172&lt;/a&gt; ] &lt;br&gt; &lt;sup&gt;2&lt;/sup&gt; pjan ta' riżoluzzjoni [ &lt;a href="/entry/result/3527931/all" id="ENTRY_TO_ENTRY_CONVERTER" target="_blank"&gt;IATE:3527931&lt;/a&gt; ] &lt;br&gt;&lt;sup&gt;3&lt;/sup&gt; azzjoni ta' riżoluzzjoni [ &lt;a href="/entry/result/3552830/all" id="ENTRY_TO_ENTRY_CONVERTER" target="_blank"&gt;IATE:3552830&lt;/a&gt; ]&lt;/p&gt;</t>
        </is>
      </c>
      <c r="CO197" t="inlineStr">
        <is>
          <t>in de Unie gevestigde entiteit die door de afwikkelingsautoriteit wordt geïdentificeerd als een entiteit waarvoor het afwikkelingsplan in een afwikkelingsactie voorziet</t>
        </is>
      </c>
      <c r="CP197" t="inlineStr">
        <is>
          <t>podmiot mający siedzibę w Unii, wskazany przez organ ds. restrukturyzacji i uporządkowanej likwidacji jako podmiot, w odniesieniu do którego w planie restrukturyzacji i uporządkowanej likwidacji przewidziano działanie w ramach restrukturyzacji i uporządkowanej likwidacji</t>
        </is>
      </c>
      <c r="CQ197" t="inlineStr">
        <is>
          <t>Pessoa coletiva estabelecida num Estado-Membro participante no &lt;a href="https://iate.europa.eu/entry/result/3547547/pt" target="_blank"&gt;Mecanismo Único de Resolução&lt;/a&gt; (MUR), que é identificada pelo &lt;a href="https://iate.europa.eu/entry/result/3551172/pt" target="_blank"&gt;Conselho Único de Resolução&lt;/a&gt; (CUR) como uma entidade em relação à qual o plano de resolução prevê medidas de resolução.</t>
        </is>
      </c>
      <c r="CR197" t="inlineStr">
        <is>
          <t>entitate care urmează să facă obiectul rezoluției, adică o entitate asupra cărora s-ar putea aplica măsurile de rezoluție, împreună cu filialele care aparțin acestei entități (&lt;a href="https://iate.europa.eu/entry/result/3571567" target="_blank"&gt;grup de rezoluție&lt;/a&gt;)</t>
        </is>
      </c>
      <c r="CS197" t="inlineStr">
        <is>
          <t>a) právnická osoba usadená v Únii, ktorá je v súlade s článkom 12 smernice 2014/59/EÚ identifikovaná orgánom pre riešenie krízových situácií ako subjekt, v súvislosti s ktorým sa v pláne riešenia krízových situácií stanovujú opatrenia na riešenie krízovej situácie; alebo 
&lt;div&gt;
 b) inštitúcia, ktorá nie je súčasťou skupiny podliehajúcej dohľadu na konsolidovanom základe podľa článkov 111 a 112 smernice 2013/36/EÚ, v prípade ktorej sa plánom riešenia krízovej situácie vypracovaným podľa článku 10 smernice 2014/59/EÚstanovuje opatrenie na riešenie krízovej situácie&lt;/div&gt;</t>
        </is>
      </c>
      <c r="CT197" t="inlineStr">
        <is>
          <t>subjekt s sedežem v Uniji, ki ga Enotni odbor za reševanje 
&lt;sup&gt;1&lt;/sup&gt; v skladu s členom 8 Uredbe (EU) št. 806/2014 opredeli kot subjekt, v zvezi s katerim je v načrtu reševanja določen ukrep za reševanje 
&lt;p&gt;&lt;sup&gt;1&lt;/sup&gt; Enotni odbor za reševanje: &lt;a href="/entry/result/3551172&lt;&gt;&lt;&gt;&lt;&gt;&lt;&gt;&lt;&gt;&lt;&gt;&lt;&gt;&lt;&gt;&lt;&gt;&lt;&gt;&lt;&gt;&lt;&gt;&lt;&gt;&lt;&gt;&lt;&gt;&lt;&gt;&lt;&gt;&lt;&gt;&lt;&gt;&lt;&gt;&lt;&gt;&lt;&gt;&lt;&gt;&lt;&gt;&lt;&gt;&lt;&gt;&lt;&gt;&lt;&gt;&lt;&gt;&lt;/all" id="ENTRY_TO_ENTRY_CONVERTER" target="_blank"&gt;IATE:3551172&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CU197" t="inlineStr">
        <is>
          <t>en i deltagande medlemsstat etablerad juridisk person som, i enlighet med artikel 8, av nämnden identifieras som en enhet för vilken resolutionsplanen föreskriver resolutionsåtgärder</t>
        </is>
      </c>
    </row>
    <row r="198">
      <c r="A198" s="1" t="str">
        <f>HYPERLINK("https://iate.europa.eu/entry/result/3571567/all", "3571567")</f>
        <v>3571567</v>
      </c>
      <c r="B198" t="inlineStr">
        <is>
          <t>FINANCE</t>
        </is>
      </c>
      <c r="C198" t="inlineStr">
        <is>
          <t>FINANCE|financial institutions and credit</t>
        </is>
      </c>
      <c r="D198" t="inlineStr">
        <is>
          <t>група за преструктуриране</t>
        </is>
      </c>
      <c r="E198" t="inlineStr">
        <is>
          <t>3</t>
        </is>
      </c>
      <c r="F198" t="inlineStr">
        <is>
          <t/>
        </is>
      </c>
      <c r="G198" t="inlineStr">
        <is>
          <t>skupina řešící krizi</t>
        </is>
      </c>
      <c r="H198" t="inlineStr">
        <is>
          <t>2</t>
        </is>
      </c>
      <c r="I198" t="inlineStr">
        <is>
          <t/>
        </is>
      </c>
      <c r="J198" t="inlineStr">
        <is>
          <t>afviklingskoncern</t>
        </is>
      </c>
      <c r="K198" t="inlineStr">
        <is>
          <t>3</t>
        </is>
      </c>
      <c r="L198" t="inlineStr">
        <is>
          <t/>
        </is>
      </c>
      <c r="M198" t="inlineStr">
        <is>
          <t>Abwicklungsgruppe</t>
        </is>
      </c>
      <c r="N198" t="inlineStr">
        <is>
          <t>3</t>
        </is>
      </c>
      <c r="O198" t="inlineStr">
        <is>
          <t/>
        </is>
      </c>
      <c r="P198" t="inlineStr">
        <is>
          <t>όμιλος εξυγίανσης</t>
        </is>
      </c>
      <c r="Q198" t="inlineStr">
        <is>
          <t>3</t>
        </is>
      </c>
      <c r="R198" t="inlineStr">
        <is>
          <t/>
        </is>
      </c>
      <c r="S198" t="inlineStr">
        <is>
          <t>resolution group</t>
        </is>
      </c>
      <c r="T198" t="inlineStr">
        <is>
          <t>3</t>
        </is>
      </c>
      <c r="U198" t="inlineStr">
        <is>
          <t/>
        </is>
      </c>
      <c r="V198" t="inlineStr">
        <is>
          <t>grupo de resolución</t>
        </is>
      </c>
      <c r="W198" t="inlineStr">
        <is>
          <t>3</t>
        </is>
      </c>
      <c r="X198" t="inlineStr">
        <is>
          <t/>
        </is>
      </c>
      <c r="Y198" t="inlineStr">
        <is>
          <t>kriisilahendusalune grupp</t>
        </is>
      </c>
      <c r="Z198" t="inlineStr">
        <is>
          <t>3</t>
        </is>
      </c>
      <c r="AA198" t="inlineStr">
        <is>
          <t/>
        </is>
      </c>
      <c r="AB198" t="inlineStr">
        <is>
          <t>kriisinratkaisun kohteena oleva konserni</t>
        </is>
      </c>
      <c r="AC198" t="inlineStr">
        <is>
          <t>3</t>
        </is>
      </c>
      <c r="AD198" t="inlineStr">
        <is>
          <t/>
        </is>
      </c>
      <c r="AE198" t="inlineStr">
        <is>
          <t>groupe de résolution</t>
        </is>
      </c>
      <c r="AF198" t="inlineStr">
        <is>
          <t>3</t>
        </is>
      </c>
      <c r="AG198" t="inlineStr">
        <is>
          <t/>
        </is>
      </c>
      <c r="AH198" t="inlineStr">
        <is>
          <t>grúpa réitigh</t>
        </is>
      </c>
      <c r="AI198" t="inlineStr">
        <is>
          <t>3</t>
        </is>
      </c>
      <c r="AJ198" t="inlineStr">
        <is>
          <t/>
        </is>
      </c>
      <c r="AK198" t="inlineStr">
        <is>
          <t>grupa u sanaciji</t>
        </is>
      </c>
      <c r="AL198" t="inlineStr">
        <is>
          <t>3</t>
        </is>
      </c>
      <c r="AM198" t="inlineStr">
        <is>
          <t/>
        </is>
      </c>
      <c r="AN198" t="inlineStr">
        <is>
          <t>szanálás alá vonható csoport</t>
        </is>
      </c>
      <c r="AO198" t="inlineStr">
        <is>
          <t>3</t>
        </is>
      </c>
      <c r="AP198" t="inlineStr">
        <is>
          <t/>
        </is>
      </c>
      <c r="AQ198" t="inlineStr">
        <is>
          <t>gruppo di risoluzione</t>
        </is>
      </c>
      <c r="AR198" t="inlineStr">
        <is>
          <t>3</t>
        </is>
      </c>
      <c r="AS198" t="inlineStr">
        <is>
          <t/>
        </is>
      </c>
      <c r="AT198" t="inlineStr">
        <is>
          <t>pertvarkytina grupė</t>
        </is>
      </c>
      <c r="AU198" t="inlineStr">
        <is>
          <t>3</t>
        </is>
      </c>
      <c r="AV198" t="inlineStr">
        <is>
          <t/>
        </is>
      </c>
      <c r="AW198" t="inlineStr">
        <is>
          <t>noregulējuma grupa</t>
        </is>
      </c>
      <c r="AX198" t="inlineStr">
        <is>
          <t>2</t>
        </is>
      </c>
      <c r="AY198" t="inlineStr">
        <is>
          <t/>
        </is>
      </c>
      <c r="AZ198" t="inlineStr">
        <is>
          <t>grupp ta' riżoluzzjoni</t>
        </is>
      </c>
      <c r="BA198" t="inlineStr">
        <is>
          <t>3</t>
        </is>
      </c>
      <c r="BB198" t="inlineStr">
        <is>
          <t/>
        </is>
      </c>
      <c r="BC198" t="inlineStr">
        <is>
          <t>afwikkelingsgroep</t>
        </is>
      </c>
      <c r="BD198" t="inlineStr">
        <is>
          <t>3</t>
        </is>
      </c>
      <c r="BE198" t="inlineStr">
        <is>
          <t/>
        </is>
      </c>
      <c r="BF198" t="inlineStr">
        <is>
          <t>grupa objęta planem restrukturyzacji i uporządkowanej likwidacji</t>
        </is>
      </c>
      <c r="BG198" t="inlineStr">
        <is>
          <t>3</t>
        </is>
      </c>
      <c r="BH198" t="inlineStr">
        <is>
          <t/>
        </is>
      </c>
      <c r="BI198" t="inlineStr">
        <is>
          <t>grupo de resolução</t>
        </is>
      </c>
      <c r="BJ198" t="inlineStr">
        <is>
          <t>3</t>
        </is>
      </c>
      <c r="BK198" t="inlineStr">
        <is>
          <t/>
        </is>
      </c>
      <c r="BL198" t="inlineStr">
        <is>
          <t>grup de rezoluție</t>
        </is>
      </c>
      <c r="BM198" t="inlineStr">
        <is>
          <t>3</t>
        </is>
      </c>
      <c r="BN198" t="inlineStr">
        <is>
          <t/>
        </is>
      </c>
      <c r="BO198" t="inlineStr">
        <is>
          <t>skupina, ktorej krízová situácia sa rieši</t>
        </is>
      </c>
      <c r="BP198" t="inlineStr">
        <is>
          <t>3</t>
        </is>
      </c>
      <c r="BQ198" t="inlineStr">
        <is>
          <t/>
        </is>
      </c>
      <c r="BR198" t="inlineStr">
        <is>
          <t>skupina v postopku reševanja</t>
        </is>
      </c>
      <c r="BS198" t="inlineStr">
        <is>
          <t>3</t>
        </is>
      </c>
      <c r="BT198" t="inlineStr">
        <is>
          <t/>
        </is>
      </c>
      <c r="BU198" t="inlineStr">
        <is>
          <t>resolutionsgrupp</t>
        </is>
      </c>
      <c r="BV198" t="inlineStr">
        <is>
          <t>3</t>
        </is>
      </c>
      <c r="BW198" t="inlineStr">
        <is>
          <t/>
        </is>
      </c>
      <c r="BX198" t="inlineStr">
        <is>
          <t>субект за преструктуриране и неговите дъщерни предприятия, които не са субекти за преструктуриране и не са дъщерни предприятия на друг субект за преструктуриране</t>
        </is>
      </c>
      <c r="BY198" t="inlineStr">
        <is>
          <t>subjekt řešící krizi a jeho dceřiné podniky, které samy o sobě nepředstavují subjekty řešící krizi, ani nejsou dceřinými podniky jiného subjektu řešícího krizi</t>
        </is>
      </c>
      <c r="BZ198" t="inlineStr">
        <is>
          <t>koncern af enheder identificeret af Afviklingsinstansen i henhold til artikel 8, der omfatter afviklingsenheden og dens datterselskaber, der ikke selv er afviklingsenheder og ikke er datterselskaber af en anden afviklingsenhed</t>
        </is>
      </c>
      <c r="CA198" t="inlineStr">
        <is>
          <t>eine vom Ausschuss nach Artikel 8 bestimmte Gruppe von Unternehmen, die sich aus einer Abwicklungseinheit und ihren Tochterunternehmen, die ihrerseits keine Abwicklungseinheiten oder Tochterunternehmen einer anderen Abwicklungseinheit sind, zusammensetzt</t>
        </is>
      </c>
      <c r="CB198" t="inlineStr">
        <is>
          <t>ομάδα από οντότητες η οποία αποτελείται από την οντότητα εξυγίανσης και τις θυγατρικές της που οι ίδιες δεν αποτελούν οντότητες εξυγίανσης και δεν είναι θυγατρικές άλλης οντότητας εξυγίανσης</t>
        </is>
      </c>
      <c r="CC198" t="inlineStr">
        <is>
          <t>resolution entity and its subsidiaries that are not resolution entities themselves and that are not subsidiaries of another resolution entity</t>
        </is>
      </c>
      <c r="CD198" t="inlineStr">
        <is>
          <t>Grupo de entidades identificadas por la Junta Única de Resolución [ &lt;a href="/entry/result/3551172/all" id="ENTRY_TO_ENTRY_CONVERTER" target="_blank"&gt;IATE:3551172&lt;/a&gt; ], de conformidad con el artículo 8 del Reglamento nº 806/2014, compuesto por la entidad de resolución y sus filiales que no sean entidades de resolución y no sean filiales de otra entidad de resolución</t>
        </is>
      </c>
      <c r="CE198" t="inlineStr">
        <is>
          <t>kriisilahendusalune ettevõtja ja selle tütarettevõtjad, mis ei ole ise kriisilahendusalused ettevõtjad ega teise kriisilahendusaluse ettevõtja tütarettevõtjad</t>
        </is>
      </c>
      <c r="CF198" t="inlineStr">
        <is>
          <t>kriisinratkaisun kohteena oleva yhteisö ja sen tytäryritykset jotka eivät ole kriisinratkaisun kohteena olevia yhteisöjä eivätkä toisen kriisinratkaisun kohteena olevan yhteisön tytäryhtiöitä</t>
        </is>
      </c>
      <c r="CG198" t="inlineStr">
        <is>
          <t>groupe d’entités désignées par le [conseil de résolution unique] conformément à l’article 8, qui se compose d’une entité de résolution et de ses filiales, qui ne sont pas elles-mêmes des entités de résolution ni des filiales d’une autre entité de résolution</t>
        </is>
      </c>
      <c r="CH198" t="inlineStr">
        <is>
          <t>grúpa eititeas arna shainaithint ag an mBord i gcomhréir le hAirteagal 8 arb é atá ann eintiteas réitigh agus a fhochuideachtaí nach eintitis réitigh iad féin iad agus nach fochuideachtaí de chuid eintitis réitigh eile iad</t>
        </is>
      </c>
      <c r="CI198" t="inlineStr">
        <is>
          <t>subjekt u sanaciji i njegova društva kćeri koja sama po sebi nisu subjekti u sanaciji niti su društva kćeri drugog subjekta u sanaciji</t>
        </is>
      </c>
      <c r="CJ198" t="inlineStr">
        <is>
          <t>a 806/2014/EU rendelet 8. cikke alapján azonosított olyan csoport, amely valamely szanálandó szervezetből és annak olyan leányvállalataiból áll, melyek maguk nem szanálandó szervezetek, és nem leányvállalatai egy másik szanálandó szervezetnek</t>
        </is>
      </c>
      <c r="CK198" t="inlineStr">
        <is>
          <t>entità di risoluzione e relative filiazioni che non sono né entità di risoluzione né filiazioni di un'altra entità di risoluzione</t>
        </is>
      </c>
      <c r="CL198" t="inlineStr">
        <is>
          <t>Valdybos nurodytų subjektų grupė, kurią sudaro pertvarkytinas subjektas ir jo patronuojamosios įmonės, kurios pačios nėra pertvarkytini subjektai ir nėra kito pertvarkytino subjekto patronuojamosios įmonės</t>
        </is>
      </c>
      <c r="CM198" t="inlineStr">
        <is>
          <t>tādu vienību grupa, ko Valde ir identificējusi saskaņā ar 8. pantu un kas sastāv no noregulējuma vienības un tās meitasuzņēmumiem, kuri paši nav noregulējuma vienības un kuri nav citas noregulējuma vienības meitasuzņēmumi</t>
        </is>
      </c>
      <c r="CN198" t="inlineStr">
        <is>
          <t>entità ta’ riżoluzzjoni u s-sussidjarji tagħha li ma jkunux entitajiet ta’ riżoluzzjoni huma stess u li ma jkunux sussidjarji ta’ entità ta’ riżoluzzjoni oħra</t>
        </is>
      </c>
      <c r="CO198" t="inlineStr">
        <is>
          <t>afwikkelingsentiteit en haar dochterondernemingen die zelf geen afwikkelingsentiteiten zijn en die geen dochterondernemingen van een andere afwikkelingsentiteit zijn</t>
        </is>
      </c>
      <c r="CP198" t="inlineStr">
        <is>
          <t>grupa podmiotów wskazanych przez organ ds. restrukturyzacji i uporządkowanej likwidacji, składająca się z podmiotu objętego planem restrukturyzacji i uporządkowanej likwidacji oraz jego jednostek zależnych, które same nie są podmiotami objętymi planem restrukturyzacji i uporządkowanej likwidacji oraz nie są jednostkami zależnymi innego podmiotu objętego planem restrukturyzacji i uporządkowanej likwidacji</t>
        </is>
      </c>
      <c r="CQ198" t="inlineStr">
        <is>
          <t>Grupo de entidades constituído por uma entidade de resolução e pelas suas filiais que não sejam:&lt;br&gt;i) elas próprias entidades de resolução,&lt;br&gt;ii) filiais de outras entidades de resolução, ou&lt;br&gt;iii) entidades estabelecidas num país terceiro que não estejam incluídas no grupo de resolução ao abrigo do plano de resolução e respetivas filiais.</t>
        </is>
      </c>
      <c r="CR198" t="inlineStr">
        <is>
          <t>o &lt;a href="https://iate.europa.eu/entry/result/3571565" target="_blank"&gt;entitate de rezoluție&lt;/a&gt; și filialele sale care nu sunt la rândul lor entități de rezoluție și nici filiale ale unei alte entități de rezoluție</t>
        </is>
      </c>
      <c r="CS198" t="inlineStr">
        <is>
          <t>a) subjekt, ktorého krízová situácia sa rieši, a jeho dcérske spoločnosti, ktoré nie sú: 
&lt;div&gt;
 i) samy subjektmi, ktorých krízová situácia sa rieši;&lt;/div&gt; 
&lt;div&gt;
 ii) dcérskymi spoločnosťami iných subjektov, ktorých krízová situácia sa rieši; alebo &lt;/div&gt; 
&lt;div&gt;
 iii) subjektmi usadenými v tretej krajine, ktoré nie sú súčasťou skupiny, ktorej krízová situácia sa rieši, v súlade s plánom riešenia krízovej situácie, ani ich dcérskymi spoločnosťami; alebo&lt;/div&gt; 
&lt;div&gt;
 b) úverové inštitúcie, ktoré sú trvalo pridružené k ústrednému orgánu a samotný ústredný orgán, ak aspoň jedna z týchto úverových inštitúcií alebo ústredný orgán je subjektom, ktorého krízová situácia sa rieši, a ich príslušné dcérske spoločnosti&lt;/div&gt;</t>
        </is>
      </c>
      <c r="CT198" t="inlineStr">
        <is>
          <t>skupina subjektov, ki jo opredeli Enotni odbor za reševanje 
&lt;sup&gt;1&lt;/sup&gt; v skladu s členom 8 ter jo sestavljajo subjekt v postopku reševanja 
&lt;sup&gt;2&lt;/sup&gt; in njegove podrejene družbe, ki same niso subjekti v postopku reševanja, in niso podrejene družbe drugega subjekta v postopku reševanja 
&lt;p&gt;&lt;sup&gt;1&lt;/sup&gt; Enotni odbor za reševanje: &lt;a href="/entry/result/3551172/all" id="ENTRY_TO_ENTRY_CONVERTER" target="_blank"&gt;IATE:3551172&lt;/a&gt; &lt;br&gt;&lt;sup&gt;2&lt;/sup&gt; subjekt v postopku reševanja: &lt;a href="/entry/result/3571565&lt;&gt;&lt;&gt;&lt;&gt;&lt;&gt;&lt;&gt;&lt;&gt;&lt;&gt;&lt;&gt;&lt;&gt;&lt;&gt;&lt;&gt;&lt;&gt;&lt;&gt;&lt;/all" id="ENTRY_TO_ENTRY_CONVERTER" target="_blank"&gt;IATE:3571565&amp;lt;&amp;gt;&amp;lt;&amp;gt;&amp;lt;&amp;gt;&amp;lt;&amp;gt;&amp;lt;&amp;gt;&amp;lt;&amp;gt;&amp;lt;&amp;gt;&amp;lt;&amp;gt;&amp;lt;&amp;gt;&amp;lt;&amp;gt;&amp;lt;&amp;gt;&amp;lt;&amp;gt;&amp;lt;&amp;gt;&amp;lt;&lt;/a&gt;&amp;gt;&lt;/p&gt;</t>
        </is>
      </c>
      <c r="CU198" t="inlineStr">
        <is>
          <t>en grupp av enheter, bestående av en resolutionsenhet och dess dotterföretag som inte själva utgör resolutionsenheter och som inte är dotterföretag till en annan resolutionsenhet</t>
        </is>
      </c>
    </row>
    <row r="199">
      <c r="A199" s="1" t="str">
        <f>HYPERLINK("https://iate.europa.eu/entry/result/3537886/all", "3537886")</f>
        <v>3537886</v>
      </c>
      <c r="B199" t="inlineStr">
        <is>
          <t>FINANCE</t>
        </is>
      </c>
      <c r="C199" t="inlineStr">
        <is>
          <t>FINANCE|financial institutions and credit</t>
        </is>
      </c>
      <c r="D199" t="inlineStr">
        <is>
          <t>комбинирано изискване за буфер</t>
        </is>
      </c>
      <c r="E199" t="inlineStr">
        <is>
          <t>3</t>
        </is>
      </c>
      <c r="F199" t="inlineStr">
        <is>
          <t/>
        </is>
      </c>
      <c r="G199" t="inlineStr">
        <is>
          <t>požadavek kombinovaných kapitálových rezerv</t>
        </is>
      </c>
      <c r="H199" t="inlineStr">
        <is>
          <t>3</t>
        </is>
      </c>
      <c r="I199" t="inlineStr">
        <is>
          <t/>
        </is>
      </c>
      <c r="J199" t="inlineStr">
        <is>
          <t>kombineret bufferkrav</t>
        </is>
      </c>
      <c r="K199" t="inlineStr">
        <is>
          <t>3</t>
        </is>
      </c>
      <c r="L199" t="inlineStr">
        <is>
          <t/>
        </is>
      </c>
      <c r="M199" t="inlineStr">
        <is>
          <t>kombinierte Kapitalpufferanforderung</t>
        </is>
      </c>
      <c r="N199" t="inlineStr">
        <is>
          <t>3</t>
        </is>
      </c>
      <c r="O199" t="inlineStr">
        <is>
          <t/>
        </is>
      </c>
      <c r="P199" t="inlineStr">
        <is>
          <t>συνδυασμένη απαίτηση αποθέματος ασφαλείας</t>
        </is>
      </c>
      <c r="Q199" t="inlineStr">
        <is>
          <t>3</t>
        </is>
      </c>
      <c r="R199" t="inlineStr">
        <is>
          <t/>
        </is>
      </c>
      <c r="S199" t="inlineStr">
        <is>
          <t>combined capital buffer requirement|combined buffer requirement</t>
        </is>
      </c>
      <c r="T199" t="inlineStr">
        <is>
          <t>1|3</t>
        </is>
      </c>
      <c r="U199" t="inlineStr">
        <is>
          <t>|</t>
        </is>
      </c>
      <c r="V199" t="inlineStr">
        <is>
          <t>requerimiento combinado de colchones|requisitos combinados de colchón</t>
        </is>
      </c>
      <c r="W199" t="inlineStr">
        <is>
          <t>3|3</t>
        </is>
      </c>
      <c r="X199" t="inlineStr">
        <is>
          <t>|preferred</t>
        </is>
      </c>
      <c r="Y199" t="inlineStr">
        <is>
          <t>kombineeritud puhvri nõue</t>
        </is>
      </c>
      <c r="Z199" t="inlineStr">
        <is>
          <t>3</t>
        </is>
      </c>
      <c r="AA199" t="inlineStr">
        <is>
          <t/>
        </is>
      </c>
      <c r="AB199" t="inlineStr">
        <is>
          <t>yhteenlaskettu puskurivaatimus</t>
        </is>
      </c>
      <c r="AC199" t="inlineStr">
        <is>
          <t>3</t>
        </is>
      </c>
      <c r="AD199" t="inlineStr">
        <is>
          <t/>
        </is>
      </c>
      <c r="AE199" t="inlineStr">
        <is>
          <t>exigence globale de coussin de fonds propres</t>
        </is>
      </c>
      <c r="AF199" t="inlineStr">
        <is>
          <t>3</t>
        </is>
      </c>
      <c r="AG199" t="inlineStr">
        <is>
          <t/>
        </is>
      </c>
      <c r="AH199" t="inlineStr">
        <is>
          <t>ceanglas maoláin chomhcheangailte</t>
        </is>
      </c>
      <c r="AI199" t="inlineStr">
        <is>
          <t>3</t>
        </is>
      </c>
      <c r="AJ199" t="inlineStr">
        <is>
          <t/>
        </is>
      </c>
      <c r="AK199" t="inlineStr">
        <is>
          <t>zahtjev za kombinirani zaštitni sloj</t>
        </is>
      </c>
      <c r="AL199" t="inlineStr">
        <is>
          <t>3</t>
        </is>
      </c>
      <c r="AM199" t="inlineStr">
        <is>
          <t/>
        </is>
      </c>
      <c r="AN199" t="inlineStr">
        <is>
          <t>kombinált pufferkövetelmény</t>
        </is>
      </c>
      <c r="AO199" t="inlineStr">
        <is>
          <t>4</t>
        </is>
      </c>
      <c r="AP199" t="inlineStr">
        <is>
          <t/>
        </is>
      </c>
      <c r="AQ199" t="inlineStr">
        <is>
          <t>requisito combinato di riserva di capitale</t>
        </is>
      </c>
      <c r="AR199" t="inlineStr">
        <is>
          <t>3</t>
        </is>
      </c>
      <c r="AS199" t="inlineStr">
        <is>
          <t/>
        </is>
      </c>
      <c r="AT199" t="inlineStr">
        <is>
          <t>jungtinio rezervo reikalavimas</t>
        </is>
      </c>
      <c r="AU199" t="inlineStr">
        <is>
          <t>3</t>
        </is>
      </c>
      <c r="AV199" t="inlineStr">
        <is>
          <t/>
        </is>
      </c>
      <c r="AW199" t="inlineStr">
        <is>
          <t>apvienoto rezervju prasība</t>
        </is>
      </c>
      <c r="AX199" t="inlineStr">
        <is>
          <t>3</t>
        </is>
      </c>
      <c r="AY199" t="inlineStr">
        <is>
          <t/>
        </is>
      </c>
      <c r="AZ199" t="inlineStr">
        <is>
          <t>rekwiżit ta' riżerva kombinata|rekwiżit ta’ bafer kombinat</t>
        </is>
      </c>
      <c r="BA199" t="inlineStr">
        <is>
          <t>3|3</t>
        </is>
      </c>
      <c r="BB199" t="inlineStr">
        <is>
          <t>|</t>
        </is>
      </c>
      <c r="BC199" t="inlineStr">
        <is>
          <t>gecombineerd buffervereiste</t>
        </is>
      </c>
      <c r="BD199" t="inlineStr">
        <is>
          <t>3</t>
        </is>
      </c>
      <c r="BE199" t="inlineStr">
        <is>
          <t/>
        </is>
      </c>
      <c r="BF199" t="inlineStr">
        <is>
          <t>wymóg połączonego bufora|łączny wymóg w zakresie buforów</t>
        </is>
      </c>
      <c r="BG199" t="inlineStr">
        <is>
          <t>3|3</t>
        </is>
      </c>
      <c r="BH199" t="inlineStr">
        <is>
          <t>preferred|</t>
        </is>
      </c>
      <c r="BI199" t="inlineStr">
        <is>
          <t>requisito combinado de reservas de fundos próprios</t>
        </is>
      </c>
      <c r="BJ199" t="inlineStr">
        <is>
          <t>3</t>
        </is>
      </c>
      <c r="BK199" t="inlineStr">
        <is>
          <t/>
        </is>
      </c>
      <c r="BL199" t="inlineStr">
        <is>
          <t>cerință a amortizorului combinat</t>
        </is>
      </c>
      <c r="BM199" t="inlineStr">
        <is>
          <t>3</t>
        </is>
      </c>
      <c r="BN199" t="inlineStr">
        <is>
          <t/>
        </is>
      </c>
      <c r="BO199" t="inlineStr">
        <is>
          <t>požiadavka na kombinovaný vankúš</t>
        </is>
      </c>
      <c r="BP199" t="inlineStr">
        <is>
          <t>3</t>
        </is>
      </c>
      <c r="BQ199" t="inlineStr">
        <is>
          <t/>
        </is>
      </c>
      <c r="BR199" t="inlineStr">
        <is>
          <t>zahteva po skupnem blažilniku</t>
        </is>
      </c>
      <c r="BS199" t="inlineStr">
        <is>
          <t>3</t>
        </is>
      </c>
      <c r="BT199" t="inlineStr">
        <is>
          <t/>
        </is>
      </c>
      <c r="BU199" t="inlineStr">
        <is>
          <t>kombinerat buffertkrav</t>
        </is>
      </c>
      <c r="BV199" t="inlineStr">
        <is>
          <t>3</t>
        </is>
      </c>
      <c r="BW199" t="inlineStr">
        <is>
          <t/>
        </is>
      </c>
      <c r="BX199" t="inlineStr">
        <is>
          <t>общият размер на базовия собствен капитал от първи ред, който е необходим за покриване на изискването за предпазния капиталов буфер, допълнен със следното, както е приложимо: а) специфичен за институцията антицикличен капиталов буфер; б) буфер за Г-СЗИ; в) буфер за Д-СЗИ; г) буфер за системен риск</t>
        </is>
      </c>
      <c r="BY199" t="inlineStr">
        <is>
          <t>celková výše kmenového kapitálu tier 1 nutná ke splnění požadavku bezpečnostní kapitálové rezervy a případně rozšířená o následující položky: 
&lt;br&gt;a) proticyklickou kapitálovou rezervu stanovenou konkrétně pro danou instituci; 
&lt;br&gt;b) kapitálovou rezervu pro G-SVI; 
&lt;br&gt;c) kapitálovou rezervu pro J-SVI; 
&lt;br&gt;d) kapitálovou rezervu pro krytí systémového rizika</t>
        </is>
      </c>
      <c r="BZ199" t="inlineStr">
        <is>
          <t>den samlede egentlige kernekapital, der er nødvendig for at opfylde kravet om en kapitalbevaringsbuffer forhøjet med følgende, alt efter hvad der er gældende: a) en institutspecifik kontracyklisk kapitalbuffer, b) en G-SII-buffer, c) en O-SII-buffer, d) en systemisk buffer</t>
        </is>
      </c>
      <c r="CA199" t="inlineStr">
        <is>
          <t>das
gesamte harte Kernkapital eines Institut, das erforderlich ist, um die
Anforderungen der folgenden Kapitalpuffer einzuhalten: &lt;div&gt;Kapitalerhaltungspuffer &lt;a href="/entry/result/3523244/all" id="ENTRY_TO_ENTRY_CONVERTER" target="_blank"&gt;IATE:3523244&lt;/a&gt; &lt;/div&gt;&lt;div&gt;antizyklischer Kapitalpuffer &lt;a href="/entry/result/3504803/all" id="ENTRY_TO_ENTRY_CONVERTER" target="_blank"&gt;IATE:3504803&lt;/a&gt; &lt;/div&gt;&lt;div&gt;Kapitalpuffer für systemische Risiken, &lt;/div&gt;&lt;div&gt;Kapitalpuffer
für global systemrelevante Institute und &lt;/div&gt;&lt;div&gt;Kapitalpuffer für anderweitig
systemrelevante Institute&lt;/div&gt;</t>
        </is>
      </c>
      <c r="CB199" t="inlineStr">
        <is>
          <t>το συνολικό Κεφάλαιο Κοινών Μετοχών της Κατηγορίας 1 που απαιτείται για να ικανοποιηθεί η απαίτηση του Αποθέματος Ασφαλείας Διατήρησης Κεφαλαίου, αυξημένου κατά το Αντικυκλικό Κεφαλαιακό Απόθεμα Ασφαλείας ειδικά για το κάθε ίδρυμα (αν είναι περισσότερο από 0% του σταθμισμένου ως προς τον κίνδυνο ενεργητικού)</t>
        </is>
      </c>
      <c r="CC199" t="inlineStr">
        <is>
          <t>total Common Equity Tier 1 capital required to meet the requirement for the capital conservation buffer extended by the following, as applicable: 
&lt;br&gt;(a) an institution-specific countercyclical capital buffer; 
&lt;br&gt;(b) a G-SII buffer; 
&lt;br&gt;(c) an O-SII buffer; 
&lt;br&gt;(d) a systemic risk buffer;</t>
        </is>
      </c>
      <c r="CD199" t="inlineStr">
        <is>
          <t>Total de &lt;a href="https://iate.europa.eu/entry/result/3537887/es" target="_blank"&gt;capital de nivel 1 ordinario&lt;/a&gt; exigido para cumplir con la obligación de disponer de un &lt;a href="https://iate.europa.eu/entry/result/3523244/es" target="_blank"&gt;colchón de conservación de capital&lt;/a&gt;, al que se suma, según corresponda, lo siguiente:&lt;div&gt;&lt;div&gt;a) en el caso de las entidades de crédito y las empresas de inversión, el &lt;a href="https://iate.europa.eu/entry/result/3504803/es" target="_blank"&gt;colchón de capital anticíclico&lt;/a&gt; específico de cada entidad,&lt;/div&gt;&lt;div&gt;b) en el caso de las entidades de importancia sistémica a escala mundial (EISM), el &lt;a href="https://iate.europa.eu/entry/result/3574048/es" target="_blank"&gt;colchón para EISM&lt;/a&gt;,&lt;/div&gt;&lt;div&gt;c) para otros tipos de entidades de importancia sistémica (OEIS), el &lt;a href="https://iate.europa.eu/entry/result/3576019/es" target="_blank"&gt;colchón para OEIS&lt;/a&gt;, y&lt;/div&gt;&lt;div&gt;d) el &lt;a href="https://iate.europa.eu/entry/result/3576022/es" target="_blank"&gt;colchón contra riesgos sistémicos&lt;/a&gt;.&lt;/div&gt;&lt;/div&gt;</t>
        </is>
      </c>
      <c r="CE199" t="inlineStr">
        <is>
          <t>kõik &lt;i&gt;esimese taseme põhiomavahendid&lt;/i&gt; &lt;a href="/entry/result/3537887/all" id="ENTRY_TO_ENTRY_CONVERTER" target="_blank"&gt;IATE:3537887&lt;/a&gt;, mida nõutakse, et täita &lt;i&gt;kapitali säilitamise puhvri&lt;/i&gt; &lt;a href="/entry/result/3523244/all" id="ENTRY_TO_ENTRY_CONVERTER" target="_blank"&gt;IATE:3523244&lt;/a&gt; nõue, millele lisanduvad järgmised, nagu kohaldatav:&lt;div&gt;a) finantsinstitutsioonipõhine &lt;i&gt;vastutsükliline kapitalipuhver&lt;/i&gt; &lt;a href="/entry/result/3504803/all" id="ENTRY_TO_ENTRY_CONVERTER" target="_blank"&gt;IATE:3504803&lt;/a&gt; ;&lt;/div&gt;&lt;div&gt;b) globaalse süsteemselt olulise ettevõtja puhver &lt;a href="/entry/result/3574048/all" id="ENTRY_TO_ENTRY_CONVERTER" target="_blank"&gt;IATE:3574048&lt;/a&gt; ;&lt;/div&gt;&lt;div&gt;c) &lt;i&gt;muu süsteemselt olulise ettevõtja puhver&lt;/i&gt; &lt;a href="/entry/result/3576019/all" id="ENTRY_TO_ENTRY_CONVERTER" target="_blank"&gt;IATE:3576019&lt;/a&gt;; &lt;/div&gt;&lt;div&gt;d) &lt;i&gt;süsteemse riski puhver &lt;/i&gt;&lt;a href="/entry/result/3576022/all" id="ENTRY_TO_ENTRY_CONVERTER" target="_blank"&gt;IATE:3576022&lt;/a&gt; &lt;/div&gt;</t>
        </is>
      </c>
      <c r="CF199" t="inlineStr">
        <is>
          <t>kaikki ydinpääoma (CET1), joka vaaditaan yleistä pääomapuskuria koskevan vaatimuksen täyttämiseksi, täydennettynä tapauksesta riippuen seuraavilla: a) laitoskohtainen vastasyklinen pääomapuskuri; b) G-SII-puskuri; c) O-SII-puskuri; d järjestelmäriskipuskuri</t>
        </is>
      </c>
      <c r="CG199" t="inlineStr">
        <is>
          <t>montant total des fonds propres de base de catégorie 1 nécessaire pour satisfaire à l'exigence de coussin de conservation des fonds propres, augmenté, le cas échéant: 
&lt;br&gt;a) du coussin de fonds propres contracyclique spécifique à l'établissement; 
&lt;br&gt;b) du coussin pour les EIS; 
&lt;br&gt;c) du coussin pour les autres EIS; 
&lt;br&gt;du coussin pour le risque systémique</t>
        </is>
      </c>
      <c r="CH199" t="inlineStr">
        <is>
          <t/>
        </is>
      </c>
      <c r="CI199" t="inlineStr">
        <is>
          <t>redovni osnovni kapital koji je potreban za ispunjavanje zahtjeva za zaštitni sloj za očuvanje kapitala, uvećan za zaštitne slojeve ovisno o tome što je primjenjivo: 
&lt;br&gt;(a) protuciklički zaštitni sloj kapitala specifičan za instituciju; 
&lt;br&gt;(b) zaštitni sloj za GSV instituciju; 
&lt;br&gt;(c) zaštitni sloj za OSV instituciju; 
&lt;br&gt;(d) zaštitni sloj za sistemski rizik;</t>
        </is>
      </c>
      <c r="CJ199" t="inlineStr">
        <is>
          <t>a tőkefenntartási pufferre vonatkozó követelmény teljesítéséhez szükséges összes elsődleges alapvető tőke, kibővítve az alábbiakkal, az adott esettől függően: 
&lt;br&gt;a) egy intézményspecifikus anticiklikus tőkepuffer; 
&lt;br&gt;b) egy globálisan rendszerszinten jelentős intézményekre vonatkozó tőkepuffer; 
&lt;br&gt;c) egy egyéb rendszerszinten jelentős intézményekre vonatkozó tőkepuffer; 
&lt;br&gt;d) egy rendszerkockázati tőkepuffer</t>
        </is>
      </c>
      <c r="CK199" t="inlineStr">
        <is>
          <t>importo totale del capitale primario di classe 1 necessario per soddisfare il requisito relativo alla riserva di conservazione del capitale, aumentato della riserva di capitale anticiclica specifica dell'ente, della riserva per i G-SII, della riserva per gli O-SII o della riserva di capitale a fronte del rischio sistemico, ove applicabili</t>
        </is>
      </c>
      <c r="CL199" t="inlineStr">
        <is>
          <t>viso bendro 1 lygio nuosavo kapitalo, kuris reikalingas kapitalo apsaugos rezervo reikalavimui patenkinti, dydis</t>
        </is>
      </c>
      <c r="CM199" t="inlineStr">
        <is>
          <t>kopējais pirmā līmeņa pamata kapitāls, kas vajadzīgs, lai izpildītu kapitāla saglabāšanas rezervju prasību, kura attiecīgi ir papildināta ar:&lt;div&gt;a) iestādes specifiskajām pretcikliskajām kapitāla rezervēm;&lt;/div&gt;&lt;div&gt;b) G-SII rezervi;&lt;/div&gt;&lt;div&gt;c) O-SII rezervi;&lt;br&gt;&lt;/div&gt;&lt;div&gt;d) sistēmiskā riska rezervi&lt;br&gt;&lt;/div&gt;</t>
        </is>
      </c>
      <c r="CN199" t="inlineStr">
        <is>
          <t>il-kapital totali tal-Grad 1 ta’ Ekwità Komuni meħtieġ biex jissodisfa r-rekwiżit għar-riżerva ta' konservazzjoni ta' kapital estiż b'dawn li ġejjin, skont il-każ:&lt;br&gt;(a)riżerva ta' kapital kontroċiklika speċifika għall-istituzzjoni;&lt;br&gt;(b)'riżerva ta' G-SII;&lt;br&gt;(c)riżerva ta' O-SII;&lt;br&gt;(d)riżerva għal riskju sistemiku;</t>
        </is>
      </c>
      <c r="CO199" t="inlineStr">
        <is>
          <t>totaal tier 1-kernkapitaal dat nodig is om te voldoen aan het vereiste voor de kapitaalconserveringsbuffer, uitgebreid met het volgende, naar gelang toepasselijk:&lt;div&gt;a) een instellingsspecifieke contracyclische kapitaalbuffer;&lt;/div&gt;&lt;div&gt;b) een MSI-buffer;&lt;/div&gt;&lt;div&gt;c) een ASI-buffer;&lt;/div&gt;&lt;div&gt;d) een systeemrisicobuffer&lt;/div&gt;</t>
        </is>
      </c>
      <c r="CP199" t="inlineStr">
        <is>
          <t>łączny kapitał podstawowy Tier I, który jest wymagany do pokrycia wymaganego bufora zabezpieczającego oraz specyficznego dla instytucji bufora antycyklicznego, jeżeli jego poziom jest wyższy niż 0 % aktywów ważonych ryzykiem</t>
        </is>
      </c>
      <c r="CQ199" t="inlineStr">
        <is>
          <t>Total dos fundos próprios principais de nível 1 necessário para cumprir o requisito de reserva de conservação de fundos próprios, aumentado, conforme o caso:&lt;br&gt;a) 
Pela reserva contracíclica de fundos próprios específica da instituição;&lt;br&gt;b) 
Pela reserva de G-SII;&lt;br&gt;c) 
Pela reserva de O-SII;&lt;br&gt;d) 
Pela reserva para risco sistémico.</t>
        </is>
      </c>
      <c r="CR199" t="inlineStr">
        <is>
          <t>total al fondurilor proprii de nivel 1 de bază necesare pentru a îndeplini cerința amortizorului de conservare a capitalului, căreia i se adaugă cerințele aferente următoarelor amortizoare, după caz: 
&lt;br&gt;a) amortizorul anticiclic de capital specific instituției de credit; 
&lt;br&gt;b) amortizorul G-SII; 
&lt;br&gt;c) amortizorul O-SII; 
&lt;br&gt;d) amortizorul de capital pentru riscul sistemic</t>
        </is>
      </c>
      <c r="CS199" t="inlineStr">
        <is>
          <t>celkový vlastný kapitál Tier 1 požadovaný na splnenie požiadavky na vankúš na zachovanie kapitálu rozšírený, podľa potreby, o: 
&lt;br&gt;a) proticyklický kapitálový vankúš špecifický pre inštitúciu; 
&lt;br&gt;b) vankúš pre G-SII; 
&lt;br&gt;c) vankúš pre O-SII, 
&lt;br&gt;d) vankúš na krytie systémového rizika</t>
        </is>
      </c>
      <c r="CT199" t="inlineStr">
        <is>
          <t>celoten kapital, ki ga mora banka zagotavljati za izpolnjevanje zahtev v zvezi z: 
&lt;br&gt;- varovalnim kapitalskim blažilnikom, 
&lt;br&gt;- posamezni banki lastnim proticikličnim kapitalskim blažilnikom, 
&lt;br&gt;- blažilnikom za GSPB, 
&lt;br&gt;- blažilnikom za DSPB, 
&lt;br&gt;- blažilnikom sistemskih tveganj</t>
        </is>
      </c>
      <c r="CU199" t="inlineStr">
        <is>
          <t>det totala kärnprimärkapital som krävs för att uppfylla kravet om en kapitalkonserveringsbuffert utökat, i tillämpliga fall, med följande:&lt;div&gt;&lt;br&gt;&lt;div&gt;&lt;div&gt;kontracykliskt buffertvärde: det värde som instituten måste tillämpa för att beräkna sin institutspecifika kontracykliska kapitalbuffert och som fastställs i enlighet med artikel 136 eller artikel 137 eller av en behörig myndighet i ett tredjeland, beroende på situationen,&lt;/div&gt;&lt;div&gt;nationellt auktoriserat institut: ett institut som har auktoriserats i medlemsstaten och för vilket en särskilt utsedd myndighet är ansvarig för att fastställa det kontracykliska buffertvärdet,&lt;/div&gt;&lt;div&gt;buffertriktvärde: ett referensbuffertvärde beräknat i enlighet med de principer som anges i artikel 135.1&lt;br&gt;&lt;/div&gt;&lt;/div&gt;&lt;/div&gt;</t>
        </is>
      </c>
    </row>
    <row r="200">
      <c r="A200" s="1" t="str">
        <f>HYPERLINK("https://iate.europa.eu/entry/result/3526709/all", "3526709")</f>
        <v>3526709</v>
      </c>
      <c r="B200" t="inlineStr">
        <is>
          <t>FINANCE</t>
        </is>
      </c>
      <c r="C200" t="inlineStr">
        <is>
          <t>FINANCE|free movement of capital|financial market</t>
        </is>
      </c>
      <c r="D200" t="inlineStr">
        <is>
          <t>регулаторен технически стандарт</t>
        </is>
      </c>
      <c r="E200" t="inlineStr">
        <is>
          <t>3</t>
        </is>
      </c>
      <c r="F200" t="inlineStr">
        <is>
          <t/>
        </is>
      </c>
      <c r="G200" t="inlineStr">
        <is>
          <t>regulační technická norma</t>
        </is>
      </c>
      <c r="H200" t="inlineStr">
        <is>
          <t>3</t>
        </is>
      </c>
      <c r="I200" t="inlineStr">
        <is>
          <t/>
        </is>
      </c>
      <c r="J200" t="inlineStr">
        <is>
          <t>reguleringsmæssig teknisk standard</t>
        </is>
      </c>
      <c r="K200" t="inlineStr">
        <is>
          <t>4</t>
        </is>
      </c>
      <c r="L200" t="inlineStr">
        <is>
          <t/>
        </is>
      </c>
      <c r="M200" t="inlineStr">
        <is>
          <t>technischer Regulierungsstandard</t>
        </is>
      </c>
      <c r="N200" t="inlineStr">
        <is>
          <t>3</t>
        </is>
      </c>
      <c r="O200" t="inlineStr">
        <is>
          <t/>
        </is>
      </c>
      <c r="P200" t="inlineStr">
        <is>
          <t>ρυθμιστικά τεχνικά πρότυπα</t>
        </is>
      </c>
      <c r="Q200" t="inlineStr">
        <is>
          <t>3</t>
        </is>
      </c>
      <c r="R200" t="inlineStr">
        <is>
          <t/>
        </is>
      </c>
      <c r="S200" t="inlineStr">
        <is>
          <t>regulatory technical standards|regulatory technical standard</t>
        </is>
      </c>
      <c r="T200" t="inlineStr">
        <is>
          <t>1|3</t>
        </is>
      </c>
      <c r="U200" t="inlineStr">
        <is>
          <t>|</t>
        </is>
      </c>
      <c r="V200" t="inlineStr">
        <is>
          <t>norma técnica de regulación</t>
        </is>
      </c>
      <c r="W200" t="inlineStr">
        <is>
          <t>3</t>
        </is>
      </c>
      <c r="X200" t="inlineStr">
        <is>
          <t/>
        </is>
      </c>
      <c r="Y200" t="inlineStr">
        <is>
          <t>regulatiivne tehniline standard</t>
        </is>
      </c>
      <c r="Z200" t="inlineStr">
        <is>
          <t>3</t>
        </is>
      </c>
      <c r="AA200" t="inlineStr">
        <is>
          <t/>
        </is>
      </c>
      <c r="AB200" t="inlineStr">
        <is>
          <t>tekninen sääntelystandardi|RTS</t>
        </is>
      </c>
      <c r="AC200" t="inlineStr">
        <is>
          <t>3|2</t>
        </is>
      </c>
      <c r="AD200" t="inlineStr">
        <is>
          <t>|</t>
        </is>
      </c>
      <c r="AE200" t="inlineStr">
        <is>
          <t>norme technique de réglementation</t>
        </is>
      </c>
      <c r="AF200" t="inlineStr">
        <is>
          <t>3</t>
        </is>
      </c>
      <c r="AG200" t="inlineStr">
        <is>
          <t/>
        </is>
      </c>
      <c r="AH200" t="inlineStr">
        <is>
          <t/>
        </is>
      </c>
      <c r="AI200" t="inlineStr">
        <is>
          <t/>
        </is>
      </c>
      <c r="AJ200" t="inlineStr">
        <is>
          <t/>
        </is>
      </c>
      <c r="AK200" t="inlineStr">
        <is>
          <t>regulatorni tehnički standard</t>
        </is>
      </c>
      <c r="AL200" t="inlineStr">
        <is>
          <t>3</t>
        </is>
      </c>
      <c r="AM200" t="inlineStr">
        <is>
          <t/>
        </is>
      </c>
      <c r="AN200" t="inlineStr">
        <is>
          <t>szabályozástechnikai standard</t>
        </is>
      </c>
      <c r="AO200" t="inlineStr">
        <is>
          <t>3</t>
        </is>
      </c>
      <c r="AP200" t="inlineStr">
        <is>
          <t/>
        </is>
      </c>
      <c r="AQ200" t="inlineStr">
        <is>
          <t>norma tecnica di regolamentazione</t>
        </is>
      </c>
      <c r="AR200" t="inlineStr">
        <is>
          <t>3</t>
        </is>
      </c>
      <c r="AS200" t="inlineStr">
        <is>
          <t/>
        </is>
      </c>
      <c r="AT200" t="inlineStr">
        <is>
          <t>techninis reguliavimo standartas</t>
        </is>
      </c>
      <c r="AU200" t="inlineStr">
        <is>
          <t>3</t>
        </is>
      </c>
      <c r="AV200" t="inlineStr">
        <is>
          <t/>
        </is>
      </c>
      <c r="AW200" t="inlineStr">
        <is>
          <t>regulatīvs tehniskais standarts</t>
        </is>
      </c>
      <c r="AX200" t="inlineStr">
        <is>
          <t>3</t>
        </is>
      </c>
      <c r="AY200" t="inlineStr">
        <is>
          <t/>
        </is>
      </c>
      <c r="AZ200" t="inlineStr">
        <is>
          <t>standard tekniku regolatorju</t>
        </is>
      </c>
      <c r="BA200" t="inlineStr">
        <is>
          <t>3</t>
        </is>
      </c>
      <c r="BB200" t="inlineStr">
        <is>
          <t/>
        </is>
      </c>
      <c r="BC200" t="inlineStr">
        <is>
          <t>technische reguleringsnorm</t>
        </is>
      </c>
      <c r="BD200" t="inlineStr">
        <is>
          <t>3</t>
        </is>
      </c>
      <c r="BE200" t="inlineStr">
        <is>
          <t/>
        </is>
      </c>
      <c r="BF200" t="inlineStr">
        <is>
          <t>regulacyjny standard techniczny</t>
        </is>
      </c>
      <c r="BG200" t="inlineStr">
        <is>
          <t>3</t>
        </is>
      </c>
      <c r="BH200" t="inlineStr">
        <is>
          <t/>
        </is>
      </c>
      <c r="BI200" t="inlineStr">
        <is>
          <t>norma técnica de regulamentação</t>
        </is>
      </c>
      <c r="BJ200" t="inlineStr">
        <is>
          <t>3</t>
        </is>
      </c>
      <c r="BK200" t="inlineStr">
        <is>
          <t/>
        </is>
      </c>
      <c r="BL200" t="inlineStr">
        <is>
          <t>standard tehnic de reglementare</t>
        </is>
      </c>
      <c r="BM200" t="inlineStr">
        <is>
          <t>3</t>
        </is>
      </c>
      <c r="BN200" t="inlineStr">
        <is>
          <t/>
        </is>
      </c>
      <c r="BO200" t="inlineStr">
        <is>
          <t>regulačné technické predpisy</t>
        </is>
      </c>
      <c r="BP200" t="inlineStr">
        <is>
          <t>3</t>
        </is>
      </c>
      <c r="BQ200" t="inlineStr">
        <is>
          <t/>
        </is>
      </c>
      <c r="BR200" t="inlineStr">
        <is>
          <t>regulativni tehnični standard</t>
        </is>
      </c>
      <c r="BS200" t="inlineStr">
        <is>
          <t>3</t>
        </is>
      </c>
      <c r="BT200" t="inlineStr">
        <is>
          <t/>
        </is>
      </c>
      <c r="BU200" t="inlineStr">
        <is>
          <t>teknisk tillsynsstandard|teknisk standard för tillsyn</t>
        </is>
      </c>
      <c r="BV200" t="inlineStr">
        <is>
          <t>2|3</t>
        </is>
      </c>
      <c r="BW200" t="inlineStr">
        <is>
          <t>|</t>
        </is>
      </c>
      <c r="BX200" t="inlineStr">
        <is>
          <t/>
        </is>
      </c>
      <c r="BY200" t="inlineStr">
        <is>
          <t>norma technické povahy, která nepředstavuje strategické či politické rozhodnutí a jejíž obsah je vymezen legislativním aktem, z něhož vychází</t>
        </is>
      </c>
      <c r="BZ200" t="inlineStr">
        <is>
          <t>Delegeret retsakt (hvor Europa-Parlamentet og Rådet delegerer beføjelser til Kommissionen) for at sikre konsekvent harmonisering i forb. med tilsynet. Har udelukkende teknisk indhold og repræsenterer ikke strategiske beslutninger eller politiske valg.</t>
        </is>
      </c>
      <c r="CA200" t="inlineStr">
        <is>
          <t>Standard technischer Art, der keine strategischen oder politischen Entscheidungen beinhaltet und dessen Inhalt durch die Gesetzgebungsakte, auf denen er beruht, begrenzt wird</t>
        </is>
      </c>
      <c r="CB200" t="inlineStr">
        <is>
          <t/>
        </is>
      </c>
      <c r="CC200" t="inlineStr">
        <is>
          <t>technical standard that does not not imply strategic decisions or policy choices and the content of which is delimited by the legislative act on which it is based</t>
        </is>
      </c>
      <c r="CD200" t="inlineStr">
        <is>
          <t/>
        </is>
      </c>
      <c r="CE200" t="inlineStr">
        <is>
          <t>tehniline standard, mis ei hõlma strateegilisi otsuseid või poliitilisi valikuid ning mille sisu on piiritletud selle aluseks oleva seadusandliku aktiga</t>
        </is>
      </c>
      <c r="CF200" t="inlineStr">
        <is>
          <t/>
        </is>
      </c>
      <c r="CG200" t="inlineStr">
        <is>
          <t>norme de caractère technique, n'impliquant aucune décision stratégique ni aucun choix politique et dont le contenu est délimité par l'acte législatif sur lequel elle est basée</t>
        </is>
      </c>
      <c r="CH200" t="inlineStr">
        <is>
          <t/>
        </is>
      </c>
      <c r="CI200" t="inlineStr">
        <is>
          <t/>
        </is>
      </c>
      <c r="CJ200" t="inlineStr">
        <is>
          <t/>
        </is>
      </c>
      <c r="CK200" t="inlineStr">
        <is>
          <t>norma di carattere tecnico che non implica decisioni strategiche o scelte politiche e il cui contenuto è definito dall'atto legislativo di riferimento</t>
        </is>
      </c>
      <c r="CL200" t="inlineStr">
        <is>
          <t>techninis standartas, kuriame nepateikiama strateginių sprendimų ar politikos alternatyvų ir kurio turinys nustatomas teisėkūros procedūra priimamu aktu, kuriuo jis yra grindžiamas</t>
        </is>
      </c>
      <c r="CM200" t="inlineStr">
        <is>
          <t/>
        </is>
      </c>
      <c r="CN200" t="inlineStr">
        <is>
          <t/>
        </is>
      </c>
      <c r="CO200" t="inlineStr">
        <is>
          <t>norm van technische aard die geen strategische beslissingen of beleidskeuzen inhoudt en inhoudelijk beperkt is door de wetgevingshandelingen waarop hij is gebaseerd</t>
        </is>
      </c>
      <c r="CP200" t="inlineStr">
        <is>
          <t/>
        </is>
      </c>
      <c r="CQ200" t="inlineStr">
        <is>
          <t/>
        </is>
      </c>
      <c r="CR200" t="inlineStr">
        <is>
          <t/>
        </is>
      </c>
      <c r="CS200" t="inlineStr">
        <is>
          <t/>
        </is>
      </c>
      <c r="CT200" t="inlineStr">
        <is>
          <t/>
        </is>
      </c>
      <c r="CU200" t="inlineStr">
        <is>
          <t/>
        </is>
      </c>
    </row>
    <row r="201">
      <c r="A201" s="1" t="str">
        <f>HYPERLINK("https://iate.europa.eu/entry/result/3528455/all", "3528455")</f>
        <v>3528455</v>
      </c>
      <c r="B201" t="inlineStr">
        <is>
          <t>FINANCE</t>
        </is>
      </c>
      <c r="C201" t="inlineStr">
        <is>
          <t>FINANCE</t>
        </is>
      </c>
      <c r="D201" t="inlineStr">
        <is>
          <t>технически стандарт за изпълнение</t>
        </is>
      </c>
      <c r="E201" t="inlineStr">
        <is>
          <t>3</t>
        </is>
      </c>
      <c r="F201" t="inlineStr">
        <is>
          <t/>
        </is>
      </c>
      <c r="G201" t="inlineStr">
        <is>
          <t>prováděcí technická norma</t>
        </is>
      </c>
      <c r="H201" t="inlineStr">
        <is>
          <t>3</t>
        </is>
      </c>
      <c r="I201" t="inlineStr">
        <is>
          <t/>
        </is>
      </c>
      <c r="J201" t="inlineStr">
        <is>
          <t>gennemførelsesmæssig teknisk standard</t>
        </is>
      </c>
      <c r="K201" t="inlineStr">
        <is>
          <t>4</t>
        </is>
      </c>
      <c r="L201" t="inlineStr">
        <is>
          <t/>
        </is>
      </c>
      <c r="M201" t="inlineStr">
        <is>
          <t>technischer Durchführungsstandard</t>
        </is>
      </c>
      <c r="N201" t="inlineStr">
        <is>
          <t>3</t>
        </is>
      </c>
      <c r="O201" t="inlineStr">
        <is>
          <t/>
        </is>
      </c>
      <c r="P201" t="inlineStr">
        <is>
          <t>εκτελεστικό τεχνικό πρότυπο</t>
        </is>
      </c>
      <c r="Q201" t="inlineStr">
        <is>
          <t>3</t>
        </is>
      </c>
      <c r="R201" t="inlineStr">
        <is>
          <t/>
        </is>
      </c>
      <c r="S201" t="inlineStr">
        <is>
          <t>implementing technical standard|ITS</t>
        </is>
      </c>
      <c r="T201" t="inlineStr">
        <is>
          <t>4|3</t>
        </is>
      </c>
      <c r="U201" t="inlineStr">
        <is>
          <t>|</t>
        </is>
      </c>
      <c r="V201" t="inlineStr">
        <is>
          <t>norma técnica de ejecución</t>
        </is>
      </c>
      <c r="W201" t="inlineStr">
        <is>
          <t>3</t>
        </is>
      </c>
      <c r="X201" t="inlineStr">
        <is>
          <t/>
        </is>
      </c>
      <c r="Y201" t="inlineStr">
        <is>
          <t>rakenduslik tehniline standard</t>
        </is>
      </c>
      <c r="Z201" t="inlineStr">
        <is>
          <t>3</t>
        </is>
      </c>
      <c r="AA201" t="inlineStr">
        <is>
          <t/>
        </is>
      </c>
      <c r="AB201" t="inlineStr">
        <is>
          <t>tekninen täytäntöönpanostandardi|ITS</t>
        </is>
      </c>
      <c r="AC201" t="inlineStr">
        <is>
          <t>3|2</t>
        </is>
      </c>
      <c r="AD201" t="inlineStr">
        <is>
          <t>|</t>
        </is>
      </c>
      <c r="AE201" t="inlineStr">
        <is>
          <t>norme technique d'exécution</t>
        </is>
      </c>
      <c r="AF201" t="inlineStr">
        <is>
          <t>3</t>
        </is>
      </c>
      <c r="AG201" t="inlineStr">
        <is>
          <t/>
        </is>
      </c>
      <c r="AH201" t="inlineStr">
        <is>
          <t>caighdeán teicniúil cur chun feidhme</t>
        </is>
      </c>
      <c r="AI201" t="inlineStr">
        <is>
          <t>3</t>
        </is>
      </c>
      <c r="AJ201" t="inlineStr">
        <is>
          <t/>
        </is>
      </c>
      <c r="AK201" t="inlineStr">
        <is>
          <t/>
        </is>
      </c>
      <c r="AL201" t="inlineStr">
        <is>
          <t/>
        </is>
      </c>
      <c r="AM201" t="inlineStr">
        <is>
          <t/>
        </is>
      </c>
      <c r="AN201" t="inlineStr">
        <is>
          <t>végrehajtás-technikai standard</t>
        </is>
      </c>
      <c r="AO201" t="inlineStr">
        <is>
          <t>4</t>
        </is>
      </c>
      <c r="AP201" t="inlineStr">
        <is>
          <t/>
        </is>
      </c>
      <c r="AQ201" t="inlineStr">
        <is>
          <t>norma tecnica di attuazione</t>
        </is>
      </c>
      <c r="AR201" t="inlineStr">
        <is>
          <t>3</t>
        </is>
      </c>
      <c r="AS201" t="inlineStr">
        <is>
          <t/>
        </is>
      </c>
      <c r="AT201" t="inlineStr">
        <is>
          <t>techninis įgyvendinimo standartas</t>
        </is>
      </c>
      <c r="AU201" t="inlineStr">
        <is>
          <t>3</t>
        </is>
      </c>
      <c r="AV201" t="inlineStr">
        <is>
          <t/>
        </is>
      </c>
      <c r="AW201" t="inlineStr">
        <is>
          <t>īstenošanas tehniskie standarti</t>
        </is>
      </c>
      <c r="AX201" t="inlineStr">
        <is>
          <t>3</t>
        </is>
      </c>
      <c r="AY201" t="inlineStr">
        <is>
          <t/>
        </is>
      </c>
      <c r="AZ201" t="inlineStr">
        <is>
          <t>standard tekniku ta' implimentazzjoni</t>
        </is>
      </c>
      <c r="BA201" t="inlineStr">
        <is>
          <t>3</t>
        </is>
      </c>
      <c r="BB201" t="inlineStr">
        <is>
          <t/>
        </is>
      </c>
      <c r="BC201" t="inlineStr">
        <is>
          <t>technische uitvoeringsnorm</t>
        </is>
      </c>
      <c r="BD201" t="inlineStr">
        <is>
          <t>3</t>
        </is>
      </c>
      <c r="BE201" t="inlineStr">
        <is>
          <t/>
        </is>
      </c>
      <c r="BF201" t="inlineStr">
        <is>
          <t>wykonawczy standard techniczny</t>
        </is>
      </c>
      <c r="BG201" t="inlineStr">
        <is>
          <t>3</t>
        </is>
      </c>
      <c r="BH201" t="inlineStr">
        <is>
          <t/>
        </is>
      </c>
      <c r="BI201" t="inlineStr">
        <is>
          <t>norma técnica de execução</t>
        </is>
      </c>
      <c r="BJ201" t="inlineStr">
        <is>
          <t>3</t>
        </is>
      </c>
      <c r="BK201" t="inlineStr">
        <is>
          <t/>
        </is>
      </c>
      <c r="BL201" t="inlineStr">
        <is>
          <t>standard tehnic de punere în aplicare</t>
        </is>
      </c>
      <c r="BM201" t="inlineStr">
        <is>
          <t>3</t>
        </is>
      </c>
      <c r="BN201" t="inlineStr">
        <is>
          <t/>
        </is>
      </c>
      <c r="BO201" t="inlineStr">
        <is>
          <t>vykonávacie technické predpisy</t>
        </is>
      </c>
      <c r="BP201" t="inlineStr">
        <is>
          <t>3</t>
        </is>
      </c>
      <c r="BQ201" t="inlineStr">
        <is>
          <t/>
        </is>
      </c>
      <c r="BR201" t="inlineStr">
        <is>
          <t>izvedbeni tehnični standard</t>
        </is>
      </c>
      <c r="BS201" t="inlineStr">
        <is>
          <t>3</t>
        </is>
      </c>
      <c r="BT201" t="inlineStr">
        <is>
          <t/>
        </is>
      </c>
      <c r="BU201" t="inlineStr">
        <is>
          <t>teknisk standard för genomförande|teknisk genomförandestandard</t>
        </is>
      </c>
      <c r="BV201" t="inlineStr">
        <is>
          <t>3|3</t>
        </is>
      </c>
      <c r="BW201" t="inlineStr">
        <is>
          <t>|</t>
        </is>
      </c>
      <c r="BX201" t="inlineStr">
        <is>
          <t/>
        </is>
      </c>
      <c r="BY201" t="inlineStr">
        <is>
          <t>norma technické povahy, která nepředstavuje strategické či politické rozhodnutí a jejíž obsah vymezuje podmínky uplatňování stanovených legislativních aktů</t>
        </is>
      </c>
      <c r="BZ201" t="inlineStr">
        <is>
          <t>Retsakt til sikring af gennemførelse af foranstaltninger i forb. med tilsynet. Har udelukkende teknisk indhold og repræsenterer ikke strategiske beslutninger eller politiske valg.</t>
        </is>
      </c>
      <c r="CA201" t="inlineStr">
        <is>
          <t/>
        </is>
      </c>
      <c r="CB201" t="inlineStr">
        <is>
          <t/>
        </is>
      </c>
      <c r="CC201" t="inlineStr">
        <is>
          <t>technical standard determining the conditions of application of EU legislation within the scope of the supervisory authority</t>
        </is>
      </c>
      <c r="CD201" t="inlineStr">
        <is>
          <t>Normas de carácter técnico elaboradas por la Autoridad Europea de Supervisión, con arreglo al artículo 291 del TFUE, que establecen las condiciones de aplicación de los actos legislativos de la UE incluidos en su ámbito de competencias.</t>
        </is>
      </c>
      <c r="CE201" t="inlineStr">
        <is>
          <t>tehniline standard, mis ei hõlma strateegilisi otsuseid või poliitilisi valikuid ning mille eesmärk on määrata kindlaks teatava seadusandliku akti rakendamise tingimused</t>
        </is>
      </c>
      <c r="CF201" t="inlineStr">
        <is>
          <t/>
        </is>
      </c>
      <c r="CG201" t="inlineStr">
        <is>
          <t>norme technique que l'Autorité européenne de surveillance (Autorité européenne des marchés financiers) élabore et soumet à la Commission pour approbation</t>
        </is>
      </c>
      <c r="CH201" t="inlineStr">
        <is>
          <t/>
        </is>
      </c>
      <c r="CI201" t="inlineStr">
        <is>
          <t/>
        </is>
      </c>
      <c r="CJ201" t="inlineStr">
        <is>
          <t/>
        </is>
      </c>
      <c r="CK201" t="inlineStr">
        <is>
          <t>norma tecnica elaborata dell’Autorità di vigilanza europea in forma di regolamento di esecuzione relativo a determinati settori specifici e soggetto all’approvazione della Commissione</t>
        </is>
      </c>
      <c r="CL201" t="inlineStr">
        <is>
          <t>techninis standartas, kuriuo nustatomos tam tikrų ES teisės aktų taikymo sąlygos</t>
        </is>
      </c>
      <c r="CM201" t="inlineStr">
        <is>
          <t/>
        </is>
      </c>
      <c r="CN201" t="inlineStr">
        <is>
          <t>standard tekniku li jiddetermina l-kundizzjonijiet ta' applikazzjoni tal-leġiżlazzjoni tal-UE fi ħdan l-ambitu tal-awtorità superviżjorja</t>
        </is>
      </c>
      <c r="CO201" t="inlineStr">
        <is>
          <t>norm van technische aard die inhoudelijk de voorwaarden voor de toepassing van een handeling bepaalt, maar geen strategische beslissingen of beleidskeuzen inhoudt</t>
        </is>
      </c>
      <c r="CP201" t="inlineStr">
        <is>
          <t>standard opracowywany przez Europejskie Urzędy Nadzoru [ &lt;a href="/entry/result/3506227/all" id="ENTRY_TO_ENTRY_CONVERTER" target="_blank"&gt;IATE:3506227&lt;/a&gt; ] i zatwierdzany przez Komisję, Parlament Europejski i Radę, określający warunki stosowania aktów prawnych w obszarze podlegającym Europejskim Urzędom Nadzoru</t>
        </is>
      </c>
      <c r="CQ201" t="inlineStr">
        <is>
          <t/>
        </is>
      </c>
      <c r="CR201" t="inlineStr">
        <is>
          <t>standard tehnic ce nu implică decizii strategice sau opțiuni de politică publică elaborat de Autoritatea europeană de supraveghere și înaintat Comisiei spre aprobare</t>
        </is>
      </c>
      <c r="CS201" t="inlineStr">
        <is>
          <t/>
        </is>
      </c>
      <c r="CT201" t="inlineStr">
        <is>
          <t/>
        </is>
      </c>
      <c r="CU201" t="inlineStr">
        <is>
          <t/>
        </is>
      </c>
    </row>
    <row r="202">
      <c r="A202" s="1" t="str">
        <f>HYPERLINK("https://iate.europa.eu/entry/result/3591115/all", "3591115")</f>
        <v>3591115</v>
      </c>
      <c r="B202" t="inlineStr">
        <is>
          <t>FINANCE</t>
        </is>
      </c>
      <c r="C202" t="inlineStr">
        <is>
          <t>FINANCE|financial institutions and credit|financial services;FINANCE|free movement of capital|financial market</t>
        </is>
      </c>
      <c r="D202" t="inlineStr">
        <is>
          <t>Регламент относно ПКА|Регламент относно пазарите на криптоактиви</t>
        </is>
      </c>
      <c r="E202" t="inlineStr">
        <is>
          <t>3|3</t>
        </is>
      </c>
      <c r="F202" t="inlineStr">
        <is>
          <t>|</t>
        </is>
      </c>
      <c r="G202" t="inlineStr">
        <is>
          <t>nařízení o trzích s kryptoaktivy|nařízení MiCA</t>
        </is>
      </c>
      <c r="H202" t="inlineStr">
        <is>
          <t>3|3</t>
        </is>
      </c>
      <c r="I202" t="inlineStr">
        <is>
          <t>|</t>
        </is>
      </c>
      <c r="J202" t="inlineStr">
        <is>
          <t>forordning om markeder for kryptoaktiver</t>
        </is>
      </c>
      <c r="K202" t="inlineStr">
        <is>
          <t>3</t>
        </is>
      </c>
      <c r="L202" t="inlineStr">
        <is>
          <t/>
        </is>
      </c>
      <c r="M202" t="inlineStr">
        <is>
          <t>Verordnung über Märkte für Kryptowerte</t>
        </is>
      </c>
      <c r="N202" t="inlineStr">
        <is>
          <t>3</t>
        </is>
      </c>
      <c r="O202" t="inlineStr">
        <is>
          <t/>
        </is>
      </c>
      <c r="P202" t="inlineStr">
        <is>
          <t>MiCA|κανονισμός για τις αγορές κρυπτοστοιχείων</t>
        </is>
      </c>
      <c r="Q202" t="inlineStr">
        <is>
          <t>3|3</t>
        </is>
      </c>
      <c r="R202" t="inlineStr">
        <is>
          <t>|</t>
        </is>
      </c>
      <c r="S202" t="inlineStr">
        <is>
          <t>MiCA|Regulation on markets in crypto-assets|MiCA Regulation</t>
        </is>
      </c>
      <c r="T202" t="inlineStr">
        <is>
          <t>3|3|3</t>
        </is>
      </c>
      <c r="U202" t="inlineStr">
        <is>
          <t>||</t>
        </is>
      </c>
      <c r="V202" t="inlineStr">
        <is>
          <t>Reglamento relativo a los mercados de criptoactivos</t>
        </is>
      </c>
      <c r="W202" t="inlineStr">
        <is>
          <t>3</t>
        </is>
      </c>
      <c r="X202" t="inlineStr">
        <is>
          <t/>
        </is>
      </c>
      <c r="Y202" t="inlineStr">
        <is>
          <t>Euroopa Parlamendi ja nõukogu määrus, mis käsitleb krüptovaraturge</t>
        </is>
      </c>
      <c r="Z202" t="inlineStr">
        <is>
          <t>3</t>
        </is>
      </c>
      <c r="AA202" t="inlineStr">
        <is>
          <t/>
        </is>
      </c>
      <c r="AB202" t="inlineStr">
        <is>
          <t>kryptovarojen markkinoita koskeva asetus|MiCA-asetus|asetus kryptovarojen markkinoista</t>
        </is>
      </c>
      <c r="AC202" t="inlineStr">
        <is>
          <t>3|3|3</t>
        </is>
      </c>
      <c r="AD202" t="inlineStr">
        <is>
          <t>||</t>
        </is>
      </c>
      <c r="AE202" t="inlineStr">
        <is>
          <t/>
        </is>
      </c>
      <c r="AF202" t="inlineStr">
        <is>
          <t/>
        </is>
      </c>
      <c r="AG202" t="inlineStr">
        <is>
          <t/>
        </is>
      </c>
      <c r="AH202" t="inlineStr">
        <is>
          <t>Rialachán MiCA|Rialachán maidir le Margaí Criptea-Shócmhainní</t>
        </is>
      </c>
      <c r="AI202" t="inlineStr">
        <is>
          <t>3|3</t>
        </is>
      </c>
      <c r="AJ202" t="inlineStr">
        <is>
          <t>|</t>
        </is>
      </c>
      <c r="AK202" t="inlineStr">
        <is>
          <t>MiCA|Uredba o tržištima kriptoimovine</t>
        </is>
      </c>
      <c r="AL202" t="inlineStr">
        <is>
          <t>3|3</t>
        </is>
      </c>
      <c r="AM202" t="inlineStr">
        <is>
          <t>|</t>
        </is>
      </c>
      <c r="AN202" t="inlineStr">
        <is>
          <t>a kriptoeszközök piacairól szóló rendelet</t>
        </is>
      </c>
      <c r="AO202" t="inlineStr">
        <is>
          <t>3</t>
        </is>
      </c>
      <c r="AP202" t="inlineStr">
        <is>
          <t/>
        </is>
      </c>
      <c r="AQ202" t="inlineStr">
        <is>
          <t>regolamento sui mercati delle cripto-attività|MiCa</t>
        </is>
      </c>
      <c r="AR202" t="inlineStr">
        <is>
          <t>3|2</t>
        </is>
      </c>
      <c r="AS202" t="inlineStr">
        <is>
          <t>|</t>
        </is>
      </c>
      <c r="AT202" t="inlineStr">
        <is>
          <t>Kriptoturto rinkų reglamentas|Reglamentas dėl kriptoturto rinkų</t>
        </is>
      </c>
      <c r="AU202" t="inlineStr">
        <is>
          <t>3|3</t>
        </is>
      </c>
      <c r="AV202" t="inlineStr">
        <is>
          <t>|</t>
        </is>
      </c>
      <c r="AW202" t="inlineStr">
        <is>
          <t>KAT regula|Regula par kriptoaktīvu tirgiem</t>
        </is>
      </c>
      <c r="AX202" t="inlineStr">
        <is>
          <t>2|2</t>
        </is>
      </c>
      <c r="AY202" t="inlineStr">
        <is>
          <t>|</t>
        </is>
      </c>
      <c r="AZ202" t="inlineStr">
        <is>
          <t>MiCA|Regolament MiCA|Regolament dwar is-swieq fil-kriptoassi</t>
        </is>
      </c>
      <c r="BA202" t="inlineStr">
        <is>
          <t>3|3|3</t>
        </is>
      </c>
      <c r="BB202" t="inlineStr">
        <is>
          <t>||</t>
        </is>
      </c>
      <c r="BC202" t="inlineStr">
        <is>
          <t>verordening betreffende markten in cryptoactiva</t>
        </is>
      </c>
      <c r="BD202" t="inlineStr">
        <is>
          <t>3</t>
        </is>
      </c>
      <c r="BE202" t="inlineStr">
        <is>
          <t/>
        </is>
      </c>
      <c r="BF202" t="inlineStr">
        <is>
          <t>MiCA|rozporządzenie w sprawie rynków kryptoaktywów</t>
        </is>
      </c>
      <c r="BG202" t="inlineStr">
        <is>
          <t>2|3</t>
        </is>
      </c>
      <c r="BH202" t="inlineStr">
        <is>
          <t>|</t>
        </is>
      </c>
      <c r="BI202" t="inlineStr">
        <is>
          <t>Regulamento Mercados de Criptoativos|Regulamento MiCA</t>
        </is>
      </c>
      <c r="BJ202" t="inlineStr">
        <is>
          <t>3|3</t>
        </is>
      </c>
      <c r="BK202" t="inlineStr">
        <is>
          <t>|</t>
        </is>
      </c>
      <c r="BL202" t="inlineStr">
        <is>
          <t>Regulamentul MiCA|regulamentul privind piețele criptoactivelor</t>
        </is>
      </c>
      <c r="BM202" t="inlineStr">
        <is>
          <t>3|3</t>
        </is>
      </c>
      <c r="BN202" t="inlineStr">
        <is>
          <t>|</t>
        </is>
      </c>
      <c r="BO202" t="inlineStr">
        <is>
          <t>nariadenie o trhoch s kryptoaktívami</t>
        </is>
      </c>
      <c r="BP202" t="inlineStr">
        <is>
          <t>3</t>
        </is>
      </c>
      <c r="BQ202" t="inlineStr">
        <is>
          <t/>
        </is>
      </c>
      <c r="BR202" t="inlineStr">
        <is>
          <t>uredba o trgih kriptosredstev|uredba MiCA</t>
        </is>
      </c>
      <c r="BS202" t="inlineStr">
        <is>
          <t>3|3</t>
        </is>
      </c>
      <c r="BT202" t="inlineStr">
        <is>
          <t>|</t>
        </is>
      </c>
      <c r="BU202" t="inlineStr">
        <is>
          <t>förordning om marknader för kryptotillgångar</t>
        </is>
      </c>
      <c r="BV202" t="inlineStr">
        <is>
          <t>3</t>
        </is>
      </c>
      <c r="BW202" t="inlineStr">
        <is>
          <t/>
        </is>
      </c>
      <c r="BX202" t="inlineStr">
        <is>
          <t>предложение за регламент, които е част от &lt;a href="https://iate.europa.eu/entry/result/3591051/bg" target="_blank"&gt;пакета за цифровите финансови услуги&lt;/a&gt; и съдържа мерки за допълнителна подкрепа на потенциала на цифровите финансови услуги от гледна точка на иновациите и конкурентоспособността, като същевременно се смекчават рисковете</t>
        </is>
      </c>
      <c r="BY202" t="inlineStr">
        <is>
          <t>právní předpis o obchodování s kryptoaktivy, která dosud nejsou regulována legislativou EU</t>
        </is>
      </c>
      <c r="BZ202" t="inlineStr">
        <is>
          <t/>
        </is>
      </c>
      <c r="CA202" t="inlineStr">
        <is>
          <t/>
        </is>
      </c>
      <c r="CB202" t="inlineStr">
        <is>
          <t>νομική πράξη που προτάθηκε από την Ευρωπαϊκή Επιτροπή στο πλαίσιο της &lt;a href="https://iate.europa.eu/entry/result/3591051/en-el" target="_blank"&gt;δέσμης μέτρων για τον ψηφιακό χρηματοοικονομικό τομέα&lt;/a&gt; το φθινόπωρο του 2020, με τέσσερις στόχους: να καθοριστεί η ρυθμιστική μεταχείριση όλων των &lt;a href="https://iate.europa.eu/entry/result/3581681/en-el" target="_blank"&gt;κρυπτοπεριουσιακών στοιχείων&lt;/a&gt; που δεν καλύπτονται από την ισχύουσα νομοθεσία για τις χρηματοπιστωτικές υπηρεσίες, να υποστηριχθεί η καινοτομία, να καθιερωθούν κατάλληλα επίπεδα προστασίας των καταναλωτών και των επενδυτών και να διασφαλιστεί η χρηματοπιστωτική σταθερότητα</t>
        </is>
      </c>
      <c r="CC202" t="inlineStr">
        <is>
          <t>legal
 act proposed by the European Commission under its autumn 2020 &lt;a href="http://iate.europa.eu/entry/result/3591051/en" target="_blank"&gt;digital finance package&lt;/a&gt;, with four
 objectives in mind: to define the regulatory treatment of all &lt;a href="http://iate.europa.eu/entry/result/3581681/en" target="_blank"&gt;crypto-assets&lt;/a&gt; that are not covered
 by existing financial services legislation, to support innovation, to instil appropriate levels of consumer and investor protection and to ensure
 financial stability</t>
        </is>
      </c>
      <c r="CD202" t="inlineStr">
        <is>
          <t>Una de las cuatro propuestas legislativas que integran el &lt;a href="https://iate.europa.eu/entry/result/3591051/es" target="_blank"&gt;paquete de finanzas digitales&lt;/a&gt; presentado por la Comisión Europea en otoño de 2020.</t>
        </is>
      </c>
      <c r="CE202" t="inlineStr">
        <is>
          <t>üks neljast digirahanduse paketti kuuluvast õigusaktist</t>
        </is>
      </c>
      <c r="CF202" t="inlineStr">
        <is>
          <t>Euroopan komission osana syksyn 2020 digitaalisen rahoituksen pakettiaan ehdottama säädös, jolla on neljä tavoitetta: 1) kaikkien sellaisten kryptovarojen sääntelyn määritteleminen, jotka eivät sisälly olemassa olevaan rahoituspalvelulainsäädäntöön, 2) innvoinnin tukeminen, 3) riittävän kuluttajan- ja sijoittajansuojan varmistaminen ja 4) rahoitusvakauden varmistaminen</t>
        </is>
      </c>
      <c r="CG202" t="inlineStr">
        <is>
          <t/>
        </is>
      </c>
      <c r="CH202" t="inlineStr">
        <is>
          <t/>
        </is>
      </c>
      <c r="CI202" t="inlineStr">
        <is>
          <t/>
        </is>
      </c>
      <c r="CJ202" t="inlineStr">
        <is>
          <t>a digitális pénzügyi csomag részeként az Európai Bizottság által 2020 őszén előterjesztett jogalkotási aktus, amelynek négy célkitűzése: 1. jogbiztonság teremtése minden olyan kriptoeszköz jogi kezelése tekintetében, amely nem tartozik a pénzügyi szolgáltatásokra vonatkozó hatályos jogszabályok hatálya alá; 2. az innováció támogatása; 3- a fogyasztó- és befektetővédelem, valamint a piaci integritás megfelelő szintjének megteremtése; 4. a pénzügyi stabilitás biztosítása</t>
        </is>
      </c>
      <c r="CK202" t="inlineStr">
        <is>
          <t>proposta di atto
legislativo relativo alle cripto-attività che non rientrano nella vigente
legislazione dell'UE in materia di servizi finanziari nonché ai token di moneta
elettronica, che fa parte del &lt;a href="https://iate.europa.eu/entry/result/3591051/en-it" target="_blank"&gt;pacchetto sulla finanza digitale&lt;/a&gt; e che ha 4
obiettivi: la certezza del diritto, il sostegno all'innovazione, la garanzia di
livelli adeguati di tutela dei consumatori e degli investitori e di integrità
del mercato, la garanzia della stabilità finanziaria</t>
        </is>
      </c>
      <c r="CL202" t="inlineStr">
        <is>
          <t/>
        </is>
      </c>
      <c r="CM202" t="inlineStr">
        <is>
          <t/>
        </is>
      </c>
      <c r="CN202" t="inlineStr">
        <is>
          <t>att legali propost mill-Kummissjoni Ewropea taħt il-pakkett tagħha dwar il-finanzi diġitali tal-ħarifa 2020, b'erba' objettivi maħsuba: li jiġi ddefinit it-trattament regolatorju tal-kriptoassi kollha li mhumiex koperti minn leġiżlazzjoni eżistenti dwar il-kriptoassi, li tiġi appoġġata l-innovazzjoni, li jitnisslu livelli xierqa ta' protezzjoni tal-konsumaturi u tal-investituri u tiġi żgurata l-istabbiltà finanzjarja</t>
        </is>
      </c>
      <c r="CO202" t="inlineStr">
        <is>
          <t>rechtshandeling
 die deel uitmaakt van het pakket digitaal geldwezen en die vier
 doelstellingen nastreeft: zorgen voor rechtszekerheid door een regelgevend
 kader voor alle cryptoactiva te bieden waarin duidelijk wordt aangegeven hoe
 alle cryptoactiva die niet onder de bestaande wetgeving inzake financiële
 diensten vallen in de regelgeving worden behandeld, innovatie en eerlijke
 concurrentie in de EU ondersteunen, voor de nodige mate van consumenten- en
 beleggersbescherming en marktintegriteit zorgen, en financiële stabiliteit
 garanderen</t>
        </is>
      </c>
      <c r="CP202" t="inlineStr">
        <is>
          <t>akt prawny zaproponowany przez Komisję Europejską w ramach &lt;a href="https://iate.europa.eu/entry/result/3591051/pl" target="_blank"&gt;pakietu dotyczącego finansów cyfrowych&lt;/a&gt;, który ma uregulować &lt;a href="https://iate.europa.eu/entry/result/3581681/pl" target="_blank"&gt;kryptoaktywa n&lt;/a&gt;ieobjęte obowiązującymi przepisami dotyczącymi usług finansowych</t>
        </is>
      </c>
      <c r="CQ202" t="inlineStr">
        <is>
          <t>&lt;div&gt;Ato da Comissão Europeia com quatro objetivos em mente:&lt;br&gt;- definir o tratamento regulamentar de todos os criptoativos que não sejam abrangidos pela legislação em vigor em matéria de serviços financeiros&lt;br&gt;- apoiar a inovação&lt;br&gt;- inculcar níveis adequados de proteção dos consumidores e dos investidores e&lt;br&gt;- assegurar a estabilidade financeira.&lt;/div&gt;</t>
        </is>
      </c>
      <c r="CR202" t="inlineStr">
        <is>
          <t>act juridic propus de Comisia Europeană în &lt;a href="https://iate.europa.eu/entry/result/3591051" target="_blank"&gt;pachetul privind finanțele digitale&lt;/a&gt; care prezintă patru obiective&lt;div&gt;- asigurarea securității juridice în ceea ce porivește dezvoltarea piețelor criptoactivelor în UE prin definirea tratamentului normativ al tuturor criptoactivelor care nu intră în domeniul de aplicare al legislației în vigoare;&lt;/div&gt;&lt;div&gt;- sprijinirea inovării prin instituirea unui cadru sigur și proporțional în sprijinul inovării și al concurenței loiale;&lt;/div&gt;&lt;div&gt;- asigurarea unor niveluri adecvate de protecție a consumatorilor și a investitorilor și de integritate a pieței;&lt;/div&gt;&lt;div&gt;- asigurarea stabilității financiare prin măsuri de protecție menite să abordeze riscurile potențiale la adresa stabilității financiare.&lt;br&gt;&lt;/div&gt;</t>
        </is>
      </c>
      <c r="CS202" t="inlineStr">
        <is>
          <t>právny predpis navrhnutý Európskou komisiou v rámci &lt;a href="https://iate.europa.eu/entry/result/3591051/sk" target="_blank"&gt;balíka digitálnych financií&lt;/a&gt; z jesene 2020 zameriavajúci sa na štyri ciele: &lt;div&gt;– regulačné zaobchádzanie so všetkými &lt;a href="https://iate.europa.eu/entry/result/3581681/sk" target="_blank"&gt;kryptoaktívami&lt;/a&gt;, na ktoré sa nevzťahujú platné právne predpisy o finančných službách,&lt;/div&gt;&lt;div&gt;– podpora inovácií,&lt;/div&gt;&lt;div&gt;– zavedenie primeranej úrovne ochrany spotrebiteľov a investorov,&lt;/div&gt;&lt;div&gt;– zabezpečenie finančnej stability&lt;/div&gt;</t>
        </is>
      </c>
      <c r="CT202" t="inlineStr">
        <is>
          <t>predlog uredbe, ki ima štiri glavne cilje: a) zagotoviti pravno jasnost in varnost za spodbujanje varnega razvoja &lt;a href="https://iate.europa.eu/entry/result/3581681/sl" target="_blank"&gt;kriptosredstev&lt;time datetime="19. 11. 2020"&gt; (19. 11. 2020)&lt;/time&gt;&lt;/a&gt; in uporabe tehnologije razpršene evidence v finančnih storitvah; b) podpirati inovacije in pošteno konkurenco z vzpostavitvijo okvira, ki omogoča izdajo in zagotavljanje storitev v zvezi s kriptosredstvi; c) zagotoviti visoko raven varstva potrošnikov in vlagateljev ter celovitosti trga; d) obravnavati morebitna tveganja za finančno stabilnost in monetarno politiko, ki bi lahko izhajala iz povečane uporabe kriptosredstev in tehnologije razpršene evidence</t>
        </is>
      </c>
      <c r="CU202" t="inlineStr">
        <is>
          <t/>
        </is>
      </c>
    </row>
    <row r="203">
      <c r="A203" s="1" t="str">
        <f>HYPERLINK("https://iate.europa.eu/entry/result/1484716/all", "1484716")</f>
        <v>1484716</v>
      </c>
      <c r="B203" t="inlineStr">
        <is>
          <t>FINANCE;EDUCATION AND COMMUNICATIONS</t>
        </is>
      </c>
      <c r="C203" t="inlineStr">
        <is>
          <t>FINANCE|financial institutions and credit;EDUCATION AND COMMUNICATIONS|communications|communications systems;EDUCATION AND COMMUNICATIONS|information technology and data processing</t>
        </is>
      </c>
      <c r="D203" t="inlineStr">
        <is>
          <t/>
        </is>
      </c>
      <c r="E203" t="inlineStr">
        <is>
          <t/>
        </is>
      </c>
      <c r="F203" t="inlineStr">
        <is>
          <t/>
        </is>
      </c>
      <c r="G203" t="inlineStr">
        <is>
          <t>veřejný klíč</t>
        </is>
      </c>
      <c r="H203" t="inlineStr">
        <is>
          <t>3</t>
        </is>
      </c>
      <c r="I203" t="inlineStr">
        <is>
          <t/>
        </is>
      </c>
      <c r="J203" t="inlineStr">
        <is>
          <t>offentlig nøgle</t>
        </is>
      </c>
      <c r="K203" t="inlineStr">
        <is>
          <t>3</t>
        </is>
      </c>
      <c r="L203" t="inlineStr">
        <is>
          <t/>
        </is>
      </c>
      <c r="M203" t="inlineStr">
        <is>
          <t>öffentlicher Schlüssel</t>
        </is>
      </c>
      <c r="N203" t="inlineStr">
        <is>
          <t>3</t>
        </is>
      </c>
      <c r="O203" t="inlineStr">
        <is>
          <t/>
        </is>
      </c>
      <c r="P203" t="inlineStr">
        <is>
          <t>δημόσιο κλειδί</t>
        </is>
      </c>
      <c r="Q203" t="inlineStr">
        <is>
          <t>3</t>
        </is>
      </c>
      <c r="R203" t="inlineStr">
        <is>
          <t/>
        </is>
      </c>
      <c r="S203" t="inlineStr">
        <is>
          <t>public key|public-key</t>
        </is>
      </c>
      <c r="T203" t="inlineStr">
        <is>
          <t>3|1</t>
        </is>
      </c>
      <c r="U203" t="inlineStr">
        <is>
          <t>|</t>
        </is>
      </c>
      <c r="V203" t="inlineStr">
        <is>
          <t>clave pública</t>
        </is>
      </c>
      <c r="W203" t="inlineStr">
        <is>
          <t>3</t>
        </is>
      </c>
      <c r="X203" t="inlineStr">
        <is>
          <t/>
        </is>
      </c>
      <c r="Y203" t="inlineStr">
        <is>
          <t>avalik võti</t>
        </is>
      </c>
      <c r="Z203" t="inlineStr">
        <is>
          <t>3</t>
        </is>
      </c>
      <c r="AA203" t="inlineStr">
        <is>
          <t/>
        </is>
      </c>
      <c r="AB203" t="inlineStr">
        <is>
          <t>julkinen avain</t>
        </is>
      </c>
      <c r="AC203" t="inlineStr">
        <is>
          <t>3</t>
        </is>
      </c>
      <c r="AD203" t="inlineStr">
        <is>
          <t/>
        </is>
      </c>
      <c r="AE203" t="inlineStr">
        <is>
          <t>clé publique</t>
        </is>
      </c>
      <c r="AF203" t="inlineStr">
        <is>
          <t>3</t>
        </is>
      </c>
      <c r="AG203" t="inlineStr">
        <is>
          <t/>
        </is>
      </c>
      <c r="AH203" t="inlineStr">
        <is>
          <t>eochair phoiblí</t>
        </is>
      </c>
      <c r="AI203" t="inlineStr">
        <is>
          <t>3</t>
        </is>
      </c>
      <c r="AJ203" t="inlineStr">
        <is>
          <t/>
        </is>
      </c>
      <c r="AK203" t="inlineStr">
        <is>
          <t/>
        </is>
      </c>
      <c r="AL203" t="inlineStr">
        <is>
          <t/>
        </is>
      </c>
      <c r="AM203" t="inlineStr">
        <is>
          <t/>
        </is>
      </c>
      <c r="AN203" t="inlineStr">
        <is>
          <t>nyilvános kulcs</t>
        </is>
      </c>
      <c r="AO203" t="inlineStr">
        <is>
          <t>4</t>
        </is>
      </c>
      <c r="AP203" t="inlineStr">
        <is>
          <t/>
        </is>
      </c>
      <c r="AQ203" t="inlineStr">
        <is>
          <t>chiave pubblica</t>
        </is>
      </c>
      <c r="AR203" t="inlineStr">
        <is>
          <t>3</t>
        </is>
      </c>
      <c r="AS203" t="inlineStr">
        <is>
          <t/>
        </is>
      </c>
      <c r="AT203" t="inlineStr">
        <is>
          <t>viešasis raktas</t>
        </is>
      </c>
      <c r="AU203" t="inlineStr">
        <is>
          <t>3</t>
        </is>
      </c>
      <c r="AV203" t="inlineStr">
        <is>
          <t/>
        </is>
      </c>
      <c r="AW203" t="inlineStr">
        <is>
          <t>publiskā atslēga</t>
        </is>
      </c>
      <c r="AX203" t="inlineStr">
        <is>
          <t>2</t>
        </is>
      </c>
      <c r="AY203" t="inlineStr">
        <is>
          <t/>
        </is>
      </c>
      <c r="AZ203" t="inlineStr">
        <is>
          <t>ċavetta pubblika|muftieħ pubbliku|kjavi pubblika</t>
        </is>
      </c>
      <c r="BA203" t="inlineStr">
        <is>
          <t>3|3|3</t>
        </is>
      </c>
      <c r="BB203" t="inlineStr">
        <is>
          <t>||</t>
        </is>
      </c>
      <c r="BC203" t="inlineStr">
        <is>
          <t>openbare sleutel|publieke sleutel</t>
        </is>
      </c>
      <c r="BD203" t="inlineStr">
        <is>
          <t>3|3</t>
        </is>
      </c>
      <c r="BE203" t="inlineStr">
        <is>
          <t>|</t>
        </is>
      </c>
      <c r="BF203" t="inlineStr">
        <is>
          <t>klucz publiczny</t>
        </is>
      </c>
      <c r="BG203" t="inlineStr">
        <is>
          <t>3</t>
        </is>
      </c>
      <c r="BH203" t="inlineStr">
        <is>
          <t/>
        </is>
      </c>
      <c r="BI203" t="inlineStr">
        <is>
          <t>chave pública</t>
        </is>
      </c>
      <c r="BJ203" t="inlineStr">
        <is>
          <t>4</t>
        </is>
      </c>
      <c r="BK203" t="inlineStr">
        <is>
          <t/>
        </is>
      </c>
      <c r="BL203" t="inlineStr">
        <is>
          <t>cheie publică</t>
        </is>
      </c>
      <c r="BM203" t="inlineStr">
        <is>
          <t>3</t>
        </is>
      </c>
      <c r="BN203" t="inlineStr">
        <is>
          <t/>
        </is>
      </c>
      <c r="BO203" t="inlineStr">
        <is>
          <t>verejný kľúč</t>
        </is>
      </c>
      <c r="BP203" t="inlineStr">
        <is>
          <t>3</t>
        </is>
      </c>
      <c r="BQ203" t="inlineStr">
        <is>
          <t/>
        </is>
      </c>
      <c r="BR203" t="inlineStr">
        <is>
          <t>javni ključ</t>
        </is>
      </c>
      <c r="BS203" t="inlineStr">
        <is>
          <t>3</t>
        </is>
      </c>
      <c r="BT203" t="inlineStr">
        <is>
          <t/>
        </is>
      </c>
      <c r="BU203" t="inlineStr">
        <is>
          <t>publik nyckel|öppen nyckel</t>
        </is>
      </c>
      <c r="BV203" t="inlineStr">
        <is>
          <t>2|3</t>
        </is>
      </c>
      <c r="BW203" t="inlineStr">
        <is>
          <t>|</t>
        </is>
      </c>
      <c r="BX203" t="inlineStr">
        <is>
          <t/>
        </is>
      </c>
      <c r="BY203" t="inlineStr">
        <is>
          <t/>
        </is>
      </c>
      <c r="BZ203" t="inlineStr">
        <is>
          <t>"Asymmetriske krypteringssystemer er baseret på brug af to nøgler i samme krypteringsoperation: en nøgle til kryptering og en anden til dekryptering. Krypteringsnøglen kaldes den offentlige nøgle, og dekrypteringsnøglen kaldes den private nøgle. Disse nøgler hører sammen på en kompliceret måde. En meddelelse, der er krypteret med en bestemt offentlig nøgle, kan kun dekrypteres med den tilhørende private nøgle, ligesom data krypteret med en privat nøgle kun kan dekrypteres med den tilhørende offentlige nøgle."</t>
        </is>
      </c>
      <c r="CA203" t="inlineStr">
        <is>
          <t>bei einem öffentlichen Schlüssel-System für Benutzer der Schlüssel eines Paares von Schlüsseln, der öffentlich bekannt ist</t>
        </is>
      </c>
      <c r="CB203" t="inlineStr">
        <is>
          <t/>
        </is>
      </c>
      <c r="CC203" t="inlineStr">
        <is>
          <t>publicly available element used to encrypt data in &lt;i&gt;asymmetric cryptography&lt;/i&gt; [ &lt;a href="/entry/result/1484718/all" id="ENTRY_TO_ENTRY_CONVERTER" target="_blank"&gt;IATE:1484718&lt;/a&gt; ]</t>
        </is>
      </c>
      <c r="CD203" t="inlineStr">
        <is>
          <t>En un criptosistema, una de las dos claves, que puede ponerse en conocimiento de todo el mundo, que utilizará un remitente para cifrar el mensaje o documento que quiere enviar, garantizando de esta forma que tan solo pueda descifrarlo el destinatario con la otra clave, su clave privada.</t>
        </is>
      </c>
      <c r="CE203" t="inlineStr">
        <is>
          <t>võtmepaari kuuluv mittesalajane võti, mis omaniku soovi korral avalikustatakse, tavaliselt digitaalsertifikaadiga</t>
        </is>
      </c>
      <c r="CF203" t="inlineStr">
        <is>
          <t>julkisen avaimen menetelmässä käyttäjälle kuuluvasta avainparista se avain, joka on julkisesti saatavilla</t>
        </is>
      </c>
      <c r="CG203" t="inlineStr">
        <is>
          <t>dans un système cryptographique de clé publique, clé d'une paire de clés d'utilisateur qui est publiquement connue</t>
        </is>
      </c>
      <c r="CH203" t="inlineStr">
        <is>
          <t/>
        </is>
      </c>
      <c r="CI203" t="inlineStr">
        <is>
          <t/>
        </is>
      </c>
      <c r="CJ203" t="inlineStr">
        <is>
          <t>Nyilvános kulcsú kriptográfiánál [ &lt;a href="/entry/result/858046/all" id="ENTRY_TO_ENTRY_CONVERTER" target="_blank"&gt;IATE:858046&lt;/a&gt; ]a kódoláshoz használt kulcs.</t>
        </is>
      </c>
      <c r="CK203" t="inlineStr">
        <is>
          <t>In un sistema di crittazione a chiavi asimmetriche, la chiave pubblica è resa disponibile e utilizzata da chiunque per codificare e inviare i propri dati, mentre la decodifica, cioè la messa in chiaro del messaggio, può avvenire attraverso una chiave segreta che solo il destinatario conosce.</t>
        </is>
      </c>
      <c r="CL203" t="inlineStr">
        <is>
          <t>vienas raktas iš raktų poros, naudojamos kriptografijoje privačiuoju raktu</t>
        </is>
      </c>
      <c r="CM203" t="inlineStr">
        <is>
          <t>Atslēga, ko publiskās atslēgšifrēšanas procesā lietotājs izplata saviem potenciālajiem korespondentiem un ko šie korespondenti izmanto, lai šifrētu lietotājam adresētos ziņojumus un atšifrētu lietotāja signatūru, kas šifrēta ar lietotāja privāto atslēgu.</t>
        </is>
      </c>
      <c r="CN203" t="inlineStr">
        <is>
          <t>f'sistema kriptografika ta' kjavi pubblika dik il-kjavi tal-par kjavi tal-utent li tkun magħrufa pubblikament</t>
        </is>
      </c>
      <c r="CO203" t="inlineStr">
        <is>
          <t>"De sleutel van een asymmetrisch sleutelpaar die publiekelijk bekend gemaakt kan worden.De publieke sleutel wordt gebruikt voor de controle van de identiteit van de eigenaar van het asymmetrisch sleutelpaar, voor de controle van de elektronische handtekening van de eigenaar van het asymmetrisch sleutelpaar en voor het vercijferen van informatie voor een derde."</t>
        </is>
      </c>
      <c r="CP203" t="inlineStr">
        <is>
          <t>klucz udostępniany publicznie w kryptografii asymetrycznej, służący do odszyfrowania wiadomości zaszyfrowanych kluczem prywatnym lub sprawdzenia podpisu złożonego kluczem prywatnym</t>
        </is>
      </c>
      <c r="CQ203" t="inlineStr">
        <is>
          <t>Chave criptográfica que pode ser utilizada por qualquer entidade para efectuar uma comunicação cifrada com o proprietário da correspondente chave privada, ou então para autenticar uma mensagem recebida que venha assinada digitalmente.</t>
        </is>
      </c>
      <c r="CR203" t="inlineStr">
        <is>
          <t/>
        </is>
      </c>
      <c r="CS203" t="inlineStr">
        <is>
          <t>Verejný kľúč je informácia dostupná overovateľovi, ktorá slúži na overenie správnosti elektronického podpisu vyhotoveného pomocou súkromného kľúča patriaceho k danému verejnému kľúču</t>
        </is>
      </c>
      <c r="CT203" t="inlineStr">
        <is>
          <t/>
        </is>
      </c>
      <c r="CU203" t="inlineStr">
        <is>
          <t>(i ett kryptosystem med öppen nyckel:)nyckel i en användares nyckelpar som är öppen</t>
        </is>
      </c>
    </row>
    <row r="204">
      <c r="A204" s="1" t="str">
        <f>HYPERLINK("https://iate.europa.eu/entry/result/3591233/all", "3591233")</f>
        <v>3591233</v>
      </c>
      <c r="B204" t="inlineStr">
        <is>
          <t>FINANCE</t>
        </is>
      </c>
      <c r="C204" t="inlineStr">
        <is>
          <t>FINANCE</t>
        </is>
      </c>
      <c r="D204" t="inlineStr">
        <is>
          <t>накланяне на везните към собствения капитал</t>
        </is>
      </c>
      <c r="E204" t="inlineStr">
        <is>
          <t>3</t>
        </is>
      </c>
      <c r="F204" t="inlineStr">
        <is>
          <t/>
        </is>
      </c>
      <c r="G204" t="inlineStr">
        <is>
          <t>rekapitalizace ve prospěch vlastního kapitálu</t>
        </is>
      </c>
      <c r="H204" t="inlineStr">
        <is>
          <t>3</t>
        </is>
      </c>
      <c r="I204" t="inlineStr">
        <is>
          <t/>
        </is>
      </c>
      <c r="J204" t="inlineStr">
        <is>
          <t>rekapitalisering</t>
        </is>
      </c>
      <c r="K204" t="inlineStr">
        <is>
          <t>3</t>
        </is>
      </c>
      <c r="L204" t="inlineStr">
        <is>
          <t/>
        </is>
      </c>
      <c r="M204" t="inlineStr">
        <is>
          <t>stärkere Ausrichtung auf Eigenkapital</t>
        </is>
      </c>
      <c r="N204" t="inlineStr">
        <is>
          <t>3</t>
        </is>
      </c>
      <c r="O204" t="inlineStr">
        <is>
          <t/>
        </is>
      </c>
      <c r="P204" t="inlineStr">
        <is>
          <t/>
        </is>
      </c>
      <c r="Q204" t="inlineStr">
        <is>
          <t/>
        </is>
      </c>
      <c r="R204" t="inlineStr">
        <is>
          <t/>
        </is>
      </c>
      <c r="S204" t="inlineStr">
        <is>
          <t>re-equitisation</t>
        </is>
      </c>
      <c r="T204" t="inlineStr">
        <is>
          <t>3</t>
        </is>
      </c>
      <c r="U204" t="inlineStr">
        <is>
          <t/>
        </is>
      </c>
      <c r="V204" t="inlineStr">
        <is>
          <t>reconversión en acciones</t>
        </is>
      </c>
      <c r="W204" t="inlineStr">
        <is>
          <t>3</t>
        </is>
      </c>
      <c r="X204" t="inlineStr">
        <is>
          <t/>
        </is>
      </c>
      <c r="Y204" t="inlineStr">
        <is>
          <t>omakapitali osakaalu suurendamine</t>
        </is>
      </c>
      <c r="Z204" t="inlineStr">
        <is>
          <t>3</t>
        </is>
      </c>
      <c r="AA204" t="inlineStr">
        <is>
          <t/>
        </is>
      </c>
      <c r="AB204" t="inlineStr">
        <is>
          <t>rahoitusrakenteiden tasapainottaminen|tasapainottaminen omaa pääomaa lisäämällä|pääoma-velkasuhteen tasapainottaminen</t>
        </is>
      </c>
      <c r="AC204" t="inlineStr">
        <is>
          <t>3|3|3</t>
        </is>
      </c>
      <c r="AD204" t="inlineStr">
        <is>
          <t>||</t>
        </is>
      </c>
      <c r="AE204" t="inlineStr">
        <is>
          <t>transformation de dettes en capital|ré-actionnarisation</t>
        </is>
      </c>
      <c r="AF204" t="inlineStr">
        <is>
          <t>3|3</t>
        </is>
      </c>
      <c r="AG204" t="inlineStr">
        <is>
          <t>|</t>
        </is>
      </c>
      <c r="AH204" t="inlineStr">
        <is>
          <t/>
        </is>
      </c>
      <c r="AI204" t="inlineStr">
        <is>
          <t/>
        </is>
      </c>
      <c r="AJ204" t="inlineStr">
        <is>
          <t/>
        </is>
      </c>
      <c r="AK204" t="inlineStr">
        <is>
          <t>jačanje uloge vlastitog kapitala</t>
        </is>
      </c>
      <c r="AL204" t="inlineStr">
        <is>
          <t>3</t>
        </is>
      </c>
      <c r="AM204" t="inlineStr">
        <is>
          <t/>
        </is>
      </c>
      <c r="AN204" t="inlineStr">
        <is>
          <t>újratőkésítés</t>
        </is>
      </c>
      <c r="AO204" t="inlineStr">
        <is>
          <t>3</t>
        </is>
      </c>
      <c r="AP204" t="inlineStr">
        <is>
          <t/>
        </is>
      </c>
      <c r="AQ204" t="inlineStr">
        <is>
          <t>ripatrimonializzazione</t>
        </is>
      </c>
      <c r="AR204" t="inlineStr">
        <is>
          <t>3</t>
        </is>
      </c>
      <c r="AS204" t="inlineStr">
        <is>
          <t/>
        </is>
      </c>
      <c r="AT204" t="inlineStr">
        <is>
          <t>grįžimas prie nuosavo kapitalo dalies didinimo</t>
        </is>
      </c>
      <c r="AU204" t="inlineStr">
        <is>
          <t>3</t>
        </is>
      </c>
      <c r="AV204" t="inlineStr">
        <is>
          <t/>
        </is>
      </c>
      <c r="AW204" t="inlineStr">
        <is>
          <t>pārorientēšanās uz pašu kapitāla finansēšanu</t>
        </is>
      </c>
      <c r="AX204" t="inlineStr">
        <is>
          <t>2</t>
        </is>
      </c>
      <c r="AY204" t="inlineStr">
        <is>
          <t/>
        </is>
      </c>
      <c r="AZ204" t="inlineStr">
        <is>
          <t>riekwitizzazzjoni</t>
        </is>
      </c>
      <c r="BA204" t="inlineStr">
        <is>
          <t>3</t>
        </is>
      </c>
      <c r="BB204" t="inlineStr">
        <is>
          <t/>
        </is>
      </c>
      <c r="BC204" t="inlineStr">
        <is>
          <t>re-equitisation</t>
        </is>
      </c>
      <c r="BD204" t="inlineStr">
        <is>
          <t>3</t>
        </is>
      </c>
      <c r="BE204" t="inlineStr">
        <is>
          <t/>
        </is>
      </c>
      <c r="BF204" t="inlineStr">
        <is>
          <t>przywrócenie udziału finansowania kapitałowego</t>
        </is>
      </c>
      <c r="BG204" t="inlineStr">
        <is>
          <t>3</t>
        </is>
      </c>
      <c r="BH204" t="inlineStr">
        <is>
          <t/>
        </is>
      </c>
      <c r="BI204" t="inlineStr">
        <is>
          <t>recapitalização</t>
        </is>
      </c>
      <c r="BJ204" t="inlineStr">
        <is>
          <t>3</t>
        </is>
      </c>
      <c r="BK204" t="inlineStr">
        <is>
          <t/>
        </is>
      </c>
      <c r="BL204" t="inlineStr">
        <is>
          <t>creștere a ponderii capitalurilor proprii</t>
        </is>
      </c>
      <c r="BM204" t="inlineStr">
        <is>
          <t>2</t>
        </is>
      </c>
      <c r="BN204" t="inlineStr">
        <is>
          <t/>
        </is>
      </c>
      <c r="BO204" t="inlineStr">
        <is>
          <t>opätovná ekvitizácia</t>
        </is>
      </c>
      <c r="BP204" t="inlineStr">
        <is>
          <t>3</t>
        </is>
      </c>
      <c r="BQ204" t="inlineStr">
        <is>
          <t/>
        </is>
      </c>
      <c r="BR204" t="inlineStr">
        <is>
          <t/>
        </is>
      </c>
      <c r="BS204" t="inlineStr">
        <is>
          <t/>
        </is>
      </c>
      <c r="BT204" t="inlineStr">
        <is>
          <t/>
        </is>
      </c>
      <c r="BU204" t="inlineStr">
        <is>
          <t>återkapitalisering|ökad grad av aktiefinansiering</t>
        </is>
      </c>
      <c r="BV204" t="inlineStr">
        <is>
          <t>3|3</t>
        </is>
      </c>
      <c r="BW204" t="inlineStr">
        <is>
          <t>|</t>
        </is>
      </c>
      <c r="BX204" t="inlineStr">
        <is>
          <t/>
        </is>
      </c>
      <c r="BY204" t="inlineStr">
        <is>
          <t/>
        </is>
      </c>
      <c r="BZ204" t="inlineStr">
        <is>
          <t>styrkelse af kapitalgrundlag ved tilførsel af egenkapital</t>
        </is>
      </c>
      <c r="CA204" t="inlineStr">
        <is>
          <t/>
        </is>
      </c>
      <c r="CB204" t="inlineStr">
        <is>
          <t/>
        </is>
      </c>
      <c r="CC204" t="inlineStr">
        <is>
          <t>in the context of funding structures of companies, structural shift from overreliance on money which is owed by
a company to another party (debt) towards money which is raised by the company by
issuing shares (equity)</t>
        </is>
      </c>
      <c r="CD204" t="inlineStr">
        <is>
          <t/>
        </is>
      </c>
      <c r="CE204" t="inlineStr">
        <is>
          <t>ettevõtte rahastamisstruktuuri muutmine nii, et ettevõtte võlatase väheneb ning omakapitali osakaal suureneb</t>
        </is>
      </c>
      <c r="CF204" t="inlineStr">
        <is>
          <t>yritysten rahoitusrakenteen muuttaminen niin, että vältetään liiallista riippuvuutta velasta lisäämällä pääomaa</t>
        </is>
      </c>
      <c r="CG204" t="inlineStr">
        <is>
          <t>transformation de dettes ou de titres de
créances en capital (actions, parts sociales, fonds propres)</t>
        </is>
      </c>
      <c r="CH204" t="inlineStr">
        <is>
          <t/>
        </is>
      </c>
      <c r="CI204" t="inlineStr">
        <is>
          <t/>
        </is>
      </c>
      <c r="CJ204" t="inlineStr">
        <is>
          <t>a finanszírozási struktúrákban a saját tőke előtérbe helyezése, ami visszaszorítja a vállalkozások túlzott függését az adósságból történő finanszírozástól</t>
        </is>
      </c>
      <c r="CK204" t="inlineStr">
        <is>
          <t>nella struttura di finanziamento delle imprese, passaggio
dal ricorso a fonti esterne basato sul
debito ad una raccolta di capitale basata sull’emissione di azioni e sul
rafforzamento delle risorse proprie dell’impresa</t>
        </is>
      </c>
      <c r="CL204" t="inlineStr">
        <is>
          <t/>
        </is>
      </c>
      <c r="CM204" t="inlineStr">
        <is>
          <t>uzņēmumu finansēšanas struktūru kontekstā –
strukturāla pāreja no pārmērīgas
atkarības no parāda kapitāla uz līdzekļu
piesaistīšanu, emitējot akcijas (pašu kapitāla finansēšanu)</t>
        </is>
      </c>
      <c r="CN204" t="inlineStr">
        <is>
          <t>fil-kuntest tal-istrutturi tal-finanzjament tal-kumpaniji, it-tranżizzjoni strutturali minn dipendenza estrema fuq il-flus li jkunu dovuti minn kumpanija għal parti oħra (dejn) lejn flus li jiġu ġġenerati mill-kumpanija permezz tal-ħruġ ta' ishma (l-ekwità)</t>
        </is>
      </c>
      <c r="CO204" t="inlineStr">
        <is>
          <t>structurele trend waarbij ondernemingen nieuw kapitaal ophalen door (opnieuw) eigen aandelen uit te geven, meestal met voorkeursrecht voor bestaande aandeelhouders</t>
        </is>
      </c>
      <c r="CP204" t="inlineStr">
        <is>
          <t/>
        </is>
      </c>
      <c r="CQ204" t="inlineStr">
        <is>
          <t>Mudança estrutural, no contexto das estruturas de financiamento das empresas, da dependência excessiva de dinheiro que é devido por uma empresa a outra parte (dívida) para dinheiro obtido pela empresa através da emissão de ações (capital próprio).</t>
        </is>
      </c>
      <c r="CR204" t="inlineStr">
        <is>
          <t/>
        </is>
      </c>
      <c r="CS204" t="inlineStr">
        <is>
          <t>štrukturálny posun v kontexte štruktúr financovania spoločností od nadmerného spoliehania sa na peniaze, ktoré spoločnosť dlhuje inej strane (dlh), k peniazom, ktoré spoločnosť získava vydaním akcií (&lt;a href="https://iate.europa.eu/entry/slideshow/1620825297323/2243438/sk" target="_blank"&gt;vlastný kapitál&lt;/a&gt;)</t>
        </is>
      </c>
      <c r="CT204" t="inlineStr">
        <is>
          <t/>
        </is>
      </c>
      <c r="CU204" t="inlineStr">
        <is>
          <t>det att företag i större utsträckning ska finansiera sig genom utgivning
av aktier och andra äganderättsinstrument i stället för genom upplåning</t>
        </is>
      </c>
    </row>
    <row r="205">
      <c r="A205" s="1" t="str">
        <f>HYPERLINK("https://iate.europa.eu/entry/result/3578573/all", "3578573")</f>
        <v>3578573</v>
      </c>
      <c r="B205" t="inlineStr">
        <is>
          <t>FINANCE</t>
        </is>
      </c>
      <c r="C205" t="inlineStr">
        <is>
          <t>FINANCE|financial institutions and credit</t>
        </is>
      </c>
      <c r="D205" t="inlineStr">
        <is>
          <t>лице, обслужващо кредити</t>
        </is>
      </c>
      <c r="E205" t="inlineStr">
        <is>
          <t>2</t>
        </is>
      </c>
      <c r="F205" t="inlineStr">
        <is>
          <t/>
        </is>
      </c>
      <c r="G205" t="inlineStr">
        <is>
          <t>správce úvěru</t>
        </is>
      </c>
      <c r="H205" t="inlineStr">
        <is>
          <t>3</t>
        </is>
      </c>
      <c r="I205" t="inlineStr">
        <is>
          <t/>
        </is>
      </c>
      <c r="J205" t="inlineStr">
        <is>
          <t>kreditservicevirksomhed</t>
        </is>
      </c>
      <c r="K205" t="inlineStr">
        <is>
          <t>3</t>
        </is>
      </c>
      <c r="L205" t="inlineStr">
        <is>
          <t/>
        </is>
      </c>
      <c r="M205" t="inlineStr">
        <is>
          <t>Kreditdienstleister</t>
        </is>
      </c>
      <c r="N205" t="inlineStr">
        <is>
          <t>3</t>
        </is>
      </c>
      <c r="O205" t="inlineStr">
        <is>
          <t/>
        </is>
      </c>
      <c r="P205" t="inlineStr">
        <is>
          <t>διαχειριστής πιστώσεων</t>
        </is>
      </c>
      <c r="Q205" t="inlineStr">
        <is>
          <t>3</t>
        </is>
      </c>
      <c r="R205" t="inlineStr">
        <is>
          <t/>
        </is>
      </c>
      <c r="S205" t="inlineStr">
        <is>
          <t>credit servicer</t>
        </is>
      </c>
      <c r="T205" t="inlineStr">
        <is>
          <t>3</t>
        </is>
      </c>
      <c r="U205" t="inlineStr">
        <is>
          <t/>
        </is>
      </c>
      <c r="V205" t="inlineStr">
        <is>
          <t>administrador de créditos</t>
        </is>
      </c>
      <c r="W205" t="inlineStr">
        <is>
          <t>3</t>
        </is>
      </c>
      <c r="X205" t="inlineStr">
        <is>
          <t/>
        </is>
      </c>
      <c r="Y205" t="inlineStr">
        <is>
          <t>krediidihaldaja</t>
        </is>
      </c>
      <c r="Z205" t="inlineStr">
        <is>
          <t>3</t>
        </is>
      </c>
      <c r="AA205" t="inlineStr">
        <is>
          <t/>
        </is>
      </c>
      <c r="AB205" t="inlineStr">
        <is>
          <t>luotonhallinnoija</t>
        </is>
      </c>
      <c r="AC205" t="inlineStr">
        <is>
          <t>3</t>
        </is>
      </c>
      <c r="AD205" t="inlineStr">
        <is>
          <t/>
        </is>
      </c>
      <c r="AE205" t="inlineStr">
        <is>
          <t>gestionnaire de crédits</t>
        </is>
      </c>
      <c r="AF205" t="inlineStr">
        <is>
          <t>3</t>
        </is>
      </c>
      <c r="AG205" t="inlineStr">
        <is>
          <t/>
        </is>
      </c>
      <c r="AH205" t="inlineStr">
        <is>
          <t>seirbhíseoir creidmheasa</t>
        </is>
      </c>
      <c r="AI205" t="inlineStr">
        <is>
          <t>3</t>
        </is>
      </c>
      <c r="AJ205" t="inlineStr">
        <is>
          <t/>
        </is>
      </c>
      <c r="AK205" t="inlineStr">
        <is>
          <t>pružatelj usluge servisiranja kredita</t>
        </is>
      </c>
      <c r="AL205" t="inlineStr">
        <is>
          <t>3</t>
        </is>
      </c>
      <c r="AM205" t="inlineStr">
        <is>
          <t/>
        </is>
      </c>
      <c r="AN205" t="inlineStr">
        <is>
          <t>hitelgondozó</t>
        </is>
      </c>
      <c r="AO205" t="inlineStr">
        <is>
          <t>2</t>
        </is>
      </c>
      <c r="AP205" t="inlineStr">
        <is>
          <t/>
        </is>
      </c>
      <c r="AQ205" t="inlineStr">
        <is>
          <t>gestore di crediti</t>
        </is>
      </c>
      <c r="AR205" t="inlineStr">
        <is>
          <t>3</t>
        </is>
      </c>
      <c r="AS205" t="inlineStr">
        <is>
          <t/>
        </is>
      </c>
      <c r="AT205" t="inlineStr">
        <is>
          <t>kredito administratorius</t>
        </is>
      </c>
      <c r="AU205" t="inlineStr">
        <is>
          <t>3</t>
        </is>
      </c>
      <c r="AV205" t="inlineStr">
        <is>
          <t/>
        </is>
      </c>
      <c r="AW205" t="inlineStr">
        <is>
          <t>kredītu apkalpotājs</t>
        </is>
      </c>
      <c r="AX205" t="inlineStr">
        <is>
          <t>2</t>
        </is>
      </c>
      <c r="AY205" t="inlineStr">
        <is>
          <t/>
        </is>
      </c>
      <c r="AZ205" t="inlineStr">
        <is>
          <t>servizzjant tal-kreditu</t>
        </is>
      </c>
      <c r="BA205" t="inlineStr">
        <is>
          <t>3</t>
        </is>
      </c>
      <c r="BB205" t="inlineStr">
        <is>
          <t/>
        </is>
      </c>
      <c r="BC205" t="inlineStr">
        <is>
          <t>kredietservicer</t>
        </is>
      </c>
      <c r="BD205" t="inlineStr">
        <is>
          <t>3</t>
        </is>
      </c>
      <c r="BE205" t="inlineStr">
        <is>
          <t/>
        </is>
      </c>
      <c r="BF205" t="inlineStr">
        <is>
          <t>podmiot obsługujący kredyty</t>
        </is>
      </c>
      <c r="BG205" t="inlineStr">
        <is>
          <t>3</t>
        </is>
      </c>
      <c r="BH205" t="inlineStr">
        <is>
          <t/>
        </is>
      </c>
      <c r="BI205" t="inlineStr">
        <is>
          <t>gestor de crédito</t>
        </is>
      </c>
      <c r="BJ205" t="inlineStr">
        <is>
          <t>3</t>
        </is>
      </c>
      <c r="BK205" t="inlineStr">
        <is>
          <t/>
        </is>
      </c>
      <c r="BL205" t="inlineStr">
        <is>
          <t>administrator de credite</t>
        </is>
      </c>
      <c r="BM205" t="inlineStr">
        <is>
          <t>3</t>
        </is>
      </c>
      <c r="BN205" t="inlineStr">
        <is>
          <t/>
        </is>
      </c>
      <c r="BO205" t="inlineStr">
        <is>
          <t>správca úveru</t>
        </is>
      </c>
      <c r="BP205" t="inlineStr">
        <is>
          <t>3</t>
        </is>
      </c>
      <c r="BQ205" t="inlineStr">
        <is>
          <t/>
        </is>
      </c>
      <c r="BR205" t="inlineStr">
        <is>
          <t>serviser kreditov</t>
        </is>
      </c>
      <c r="BS205" t="inlineStr">
        <is>
          <t>3</t>
        </is>
      </c>
      <c r="BT205" t="inlineStr">
        <is>
          <t/>
        </is>
      </c>
      <c r="BU205" t="inlineStr">
        <is>
          <t>kreditförvaltare</t>
        </is>
      </c>
      <c r="BV205" t="inlineStr">
        <is>
          <t>2</t>
        </is>
      </c>
      <c r="BW205" t="inlineStr">
        <is>
          <t/>
        </is>
      </c>
      <c r="BX205" t="inlineStr">
        <is>
          <t/>
        </is>
      </c>
      <c r="BY205" t="inlineStr">
        <is>
          <t>právnická osoba, která v rámci své obchodní činnosti spravuje a vymáhá 
práva a povinnosti související s právy věřitele plynoucími ze smlouvy 
o úvěru v selhání nebo se samotnou smlouvou o úvěru v selhání jménem 
obchodníka s úvěry a vykonává alespoň jednu nebo více z činností 
představujících správu úvěru</t>
        </is>
      </c>
      <c r="BZ205" t="inlineStr">
        <is>
          <t>enhver anden fysisk eller juridisk person end et kreditinstitut eller datterselskaber af et kreditinstitut, som forvalter en kreditaftale på vegne af en kreditor</t>
        </is>
      </c>
      <c r="CA205" t="inlineStr">
        <is>
          <t>natürliche oder juristische Person, die weder Kreditinstitut noch Tochterunternehmen eines Kreditinstituts ist und im Namen eines Kreditgebers eine oder mehrere der folgenden Tätigkeiten ausübt: 
&lt;div&gt; 
 &lt;br&gt; 
 &lt;div&gt;
 a)Sie überwacht die Bedienung des Kreditvertrags;&lt;/div&gt; 
 &lt;div&gt;
 b)sie erfasst und verwaltet Informationen über den Status des Kreditvertrags, den Kreditnehmer und die zur Absicherung des Kreditvertrags verwendeten Sicherheiten;&lt;/div&gt; 
 &lt;div&gt;
 c)sie unterrichtet den Kreditnehmer über jede Änderung der Zinssätze, Belastungen oder Zahlungen, die im Rahmen des Kreditvertrags fällig sind;&lt;/div&gt; 
 &lt;div&gt;
 d)sie setzt die Rechte und Pflichten aus dem Kreditvertrag im Namen des Kreditgebers durch, einschließlich der Verwaltung von Rückzahlungen;&lt;/div&gt; 
 &lt;div&gt;
 e)sie übernimmt die Neuaushandlung der Bedingungen des Kreditvertrags mit Kreditnehmern, die nicht „Kreditvermittler“ im Sinne des Artikels 4 Nummer 5 der Richtlinie 2014/17/EU oder des Artikels 3 Buchstabe f der Richtlinie 2008/48/EG sind;&lt;/div&gt; 
 &lt;div&gt;
 f)sie bearbeitet Beschwerden von Kreditnehmern&lt;/div&gt;&lt;/div&gt;</t>
        </is>
      </c>
      <c r="CB205" t="inlineStr">
        <is>
          <t>φυσικό ή νομικό πρόσωπο το οποίο διαχειρίζεται συμβάσεις πίστωσης ώστε να διασφαλίσει την είσπραξη των οφειλών</t>
        </is>
      </c>
      <c r="CC205" t="inlineStr">
        <is>
          <t>legal person that, in the course of its business, manages and enforces 
the rights and obligations related to a creditor’s rights under a 
&lt;a href="https://iate.europa.eu/entry/result/3623650/en" target="_blank"&gt;non-performing credit agreement&lt;/a&gt;, or to the non-performing credit 
agreement itself, on behalf of a &lt;a href="https://iate.europa.eu/entry/result/3578574/en" target="_blank"&gt;credit purchaser&lt;/a&gt;, and carries out at 
least one or more &lt;a href="https://iate.europa.eu/entry/result/3623641/en" target="_blank"&gt;credit servicing activities&lt;/a&gt;</t>
        </is>
      </c>
      <c r="CD205" t="inlineStr">
        <is>
          <t>&lt;p&gt;Cualquier persona física o jurídica, distinta de una entidad de crédito o una filial de una entidad de crédito, que realice una o varias de las actividades siguientes por cuenta de un acreedor:&lt;/p&gt; 
&lt;p&gt;a) controlar la ejecución del contrato de crédito;&lt;/p&gt; 
&lt;p&gt;b) recoger y gestionar la información sobre la situación del contrato de crédito, del prestatario y de cualquier garantía real utilizada para respaldar el contrato de crédito;&lt;/p&gt; 
&lt;p&gt;c) informar al prestatario de cualesquiera cambios en los tipos de interés, de los gastos o de los pagos vencidos en virtud del contrato de crédito;&lt;/p&gt; 
&lt;p&gt;d) velar por que se respeten los derechos y obligaciones derivados del contrato de crédito por cuenta del acreedor, incluida la administración de los reembolsos;&lt;/p&gt; 
&lt;p&gt;e) renegociar las condiciones de los contratos de crédito con los prestatarios, cuando no sean «intermediarios de crédito», según se definen en el artículo 4, apartado 5, de la Directiva 2014/17/UE o en el artículo 3, letra f), de la Directiva 2008/48/CE;&lt;/p&gt; 
&lt;p&gt;f) tramitar las reclamaciones de los prestatarios.&lt;/p&gt;</t>
        </is>
      </c>
      <c r="CE205" t="inlineStr">
        <is>
          <t>füüsiline või juriidiline isik, kes ei ole krediidiasutus või krediidiasutuse tütarettevõtja ning kes täidab krediidiandja nimel üht või mitut järgmist ülesannet: (a) jälgib krediidilepingu täitmist; (b) kogub ja haldab teavet krediidilepingu, krediidivõtja ja krediidilepingu tagatise seisundi kohta; (c) teavitab krediidivõtjat intressimäärade, tasude või krediidilepingust tulenevate maksete muutumisest; (d) teostab krediidiandja nimel krediidilepingust tulenevaid õigusi ja kohustusi ning haldab tagasimakseid; (e) räägib krediidilepingu tingimused uuesti läbi krediidivõtjatega, kes ei ole krediidivahendajad direktiivi 2014/17/EL artikli 4 punkti 5 või direktiivi 2008/48/EÜ artikli 3 punkti f tähenduses; (f) käsitleb krediidivõtjate kaebusi</t>
        </is>
      </c>
      <c r="CF205" t="inlineStr">
        <is>
          <t>oikeushenkilö, joka liiketoiminnassaan hallinnoi ja panee täytäntöön &lt;a href="https://iate.europa.eu/entry/result/3623650/fi" target="_blank"&gt;järjestämättömän luottosopimuksen&lt;/a&gt; mukaisiin luotonantajan oikeuksiin tai itse luottosopimukseen liittyviä oikeuksia ja velvoitteita &lt;a href="https://iate.europa.eu/entry/result/3578574/fi" target="_blank"&gt;luotonostajan &lt;/a&gt;puolesta ja toteuttaa ainakin yhden tai useamman &lt;a href="https://iate.europa.eu/entry/result/3623641/fi" target="_blank"&gt;luotonhallinnointitoiminnon&lt;/a&gt;</t>
        </is>
      </c>
      <c r="CG205" t="inlineStr">
        <is>
          <t>personne physique ou morale, autre qu'un établissement de crédit ou ses filiales, qui gère des contrats de crédit pour le compte de créanciers afin de les aider à recouvrer leurs créances</t>
        </is>
      </c>
      <c r="CH205" t="inlineStr">
        <is>
          <t>aon duine nádúrtha nó dlítheanach, cé is moite d’institiúid chreidmheasa nó a fochuideachtaí a dhéanann ceann amháin nó níos mó de na gníomhaíochtaí seo thar ceann creidiúnaí:&lt;br&gt;(a)faireachán ar chomhaontú creidmheasa; &lt;br&gt; (b)faisnéis a bhailiú agus a bhainistiú faoi stádas an chomhaontaithe creidmheasa, an iasachtaí agus aon chomhthaobhachta a úsáidtear chun an comhaontú creidmheasa a urrú; &lt;br&gt; (c)an t-iasachtaí a chur ar an eolas faoi aon athruithe ar rátaí úis, muirir agus íocaíochtaí atá dlite faoin gcomhaontú creidmheasa; &lt;br&gt; (d)na cearta agus na hoibleagáidí faoin gcomhaontú creidmheasa a fhorfheidhmiú thar ceann an chreidiúnaí, lena n-áirítear aisíocaíochtaí a riar. &lt;br&gt; (e)téarmaí agus coinníollacha an chomhaontaithe creidmheasa a athchaibidliú leis na hiasachtaithe, i gcás nach ‘idirghabhálaí creidmheasa’ iad mar a shainmhínítear in Airteagal 4(5) de Threoir 2014/17/AE nó Airteagal 3(f) de Threoir 2008/48/CE; &lt;br&gt; (f)gearáin ó iasachtaithe a láimhseáil</t>
        </is>
      </c>
      <c r="CI205" t="inlineStr">
        <is>
          <t>&lt;div&gt;
 fizička ili pravna osoba, koja nije kreditna institucija ili društvo kći kreditne institucije, koja u ime vjerovnika obavlja jednu ili više sljedećih aktivnosti: &lt;/div&gt; 
&lt;div&gt;
 (a) prati izvršenje ugovora o kreditu; &lt;/div&gt; 
&lt;div&gt;
 (b) prikuplja i obrađuje informacije o statusu ugovora o kreditu, dužniku i kolateralima kojima je osiguran ugovor o kreditu; &lt;/div&gt; 
&lt;div&gt;
 (c) obavješćuje dužnika o promjenama kamatne stope, naknadama ili dospjelim plaćanjima na temelju ugovora o kreditu; &lt;/div&gt; 
&lt;div&gt;
 (d) u ime vjerovnika vodi brigu o izvršenju prava i obveza koje proizlaze iz ugovora o kreditu, uključujući obradu otplata; &lt;/div&gt; 
&lt;div&gt;
 (e) ponovno dogovara uvjete ugovora o kreditu s dužnicima, pri čemu ne djeluje kao ‚kreditni posrednik’&lt;/div&gt;</t>
        </is>
      </c>
      <c r="CJ205" t="inlineStr">
        <is>
          <t/>
        </is>
      </c>
      <c r="CK205" t="inlineStr">
        <is>
          <t>qualsiasi persona fisica o giuridica, diversa da un ente creditizio o da sue filiazioni, che segue il contratto di credito per conto del creditore</t>
        </is>
      </c>
      <c r="CL205" t="inlineStr">
        <is>
          <t>fizinis ar juridinis asmuo, išskyrus kredito įstaigą arba jos patronuojamąsias įmones, kuris kreditoriaus vardu vykdo vienos ar kelių iš toliau nurodytų rūšių veiklą: a) stebi kredito sutarties vykdymą; b) renka ir administruoja informaciją apie kredito sutarties, skolininko ir bet kurio užstato, naudojamo kredito sutarčiai užtikrinti, statusą; c ) informuoja skolininką apie visus pagal kredito sutartį mokėtinos palūkanų normos, mokesčių ar mokėjimų pasikeitimus; d) kreditoriaus vardu užtikrina teisių ir įsipareigojimų pagal kredito sutartį vykdymą, įskaitant grąžintų sumų administravimą; e) iš naujo derasi su skolininkais, jei jie nėra kredito tarpininkai, kaip apibrėžta Direktyvos 2014/17/ES 4 straipsnio 5 dalyje arba Direktyvos 2008/48/EB 3 straipsnio f punkte, dėl kredito sutarties sąlygų; f) nagrinėja skolininkų skundus</t>
        </is>
      </c>
      <c r="CM205" t="inlineStr">
        <is>
          <t>fiziska vai juridiska persona, kas nav kredītiestāde vai tās meitasuzņēmumi un kas kreditoru vārdā pārvalda kredītlīgumus, lai nodrošinātu parādu iekasēšanu</t>
        </is>
      </c>
      <c r="CN205" t="inlineStr">
        <is>
          <t>kwalunkwe persuna fiżika jew ġuridika, għajr istituzzjoni ta’ kreditu jew is-sussidjarji tagħha, li timmaniġġja l-kuntratti ta’ kreditu, f'isem il-kreditur, biex tgħinu jiġbor id-dejn</t>
        </is>
      </c>
      <c r="CO205" t="inlineStr">
        <is>
          <t>natuurlijke persoon of rechtspersoon die geen kredietinstelling of dochteronderneming van een kredietinstelling is en die kredietovereenkomsten beheert om de inning van de schuld te waarborgen</t>
        </is>
      </c>
      <c r="CP205" t="inlineStr">
        <is>
          <t>dowolna osoba fizyczna lub prawna inna niż instytucja kredytowa lub jej jednostki zależne, która to osoba wykonuje co najmniej jedno z następujących działań w imieniu kredytodawcy: 
&lt;br&gt;a) monitoruje wykonanie umowy o kredyt; 
&lt;br&gt;b) gromadzi informacje na temat statusu umowy o kredyt, kredytobiorcy i ewentualnego zabezpieczenia oraz zarządza tymi informacjami; 
&lt;br&gt;c) informuje kredytobiorcę o wszelkich zmianach stóp procentowych, opłat lub płatności należnych na podstawie umowy o kredyt; 
&lt;br&gt; d) egzekwuje prawa i obowiązki wynikające z umowy o kredyt w imieniu kredytodawcy, w tym zarządza spłatami; 
&lt;br&gt; e) renegocjuje warunki umowy o kredyt z kredytobiorcami; 
&lt;br&gt; f) rozpatruje skargi kredytobiorców</t>
        </is>
      </c>
      <c r="CQ205" t="inlineStr">
        <is>
          <t/>
        </is>
      </c>
      <c r="CR205" t="inlineStr">
        <is>
          <t>orice persoană fizică sau juridică, alta decât instituțiile de credit sau filialele instituțiilor de credit, care desfășoară una sau mai multe dintre activitățile următoare în numele unui creditor: 
&lt;br&gt;a) monitorizarea executării contractului de credit; 
&lt;br&gt;b) culegerea și gestionarea informațiilor referitoare la situația contractului de credit, a debitorului și a oricărei garanții reale utilizate pentru garantarea contractului de credit; 
&lt;br&gt;c) informarea debitorului în legătură cu orice modificare adusă ratelor dobânzii, tarifelor sau plăților datorate în temeiul contractului de credit; 
&lt;br&gt;d) asigurarea respectării drepturilor și a obligațiilor prevăzute de contractul de credit în numele creditorului, inclusiv administrarea rambursărilor 
&lt;br&gt; e) renegocierea termenelor și condițiilor contractului de credit încheiat cu debitorul, în cazul în care acesta nu este un „intermediar de credit”; 
&lt;br&gt;f) tratarea plângerilor debitorilor</t>
        </is>
      </c>
      <c r="CS205" t="inlineStr">
        <is>
          <t>fyzická alebo právnická osoba, ktorá spravuje zmluvy o úveroch s cieľom zabezpečiť výber dlhu</t>
        </is>
      </c>
      <c r="CT205" t="inlineStr">
        <is>
          <t>pravna oseba, ki v imenu &lt;a href="https://iate.europa.eu/entry/result/3578574/sl" target="_blank"&gt;kupca kreditov&lt;/a&gt; v okviru svojega poslovanja upravlja in izvršuje pravice ter obveznosti, povezane s pravicami kreditodajalca, ki izhajajo iz nedonosne kreditne pogodbe, ali s samo nedonosno kreditno pogodbo, pri čemer opravlja vsaj eno ali več dejavnosti servisiranja kreditov</t>
        </is>
      </c>
      <c r="CU205" t="inlineStr">
        <is>
          <t>fysisk eller juridisk person, utom ett kreditinstitut eller dess dotterbolag, som förvaltar ett kreditavtal på kreditgivares vägnar</t>
        </is>
      </c>
    </row>
    <row r="206">
      <c r="A206" s="1" t="str">
        <f>HYPERLINK("https://iate.europa.eu/entry/result/925776/all", "925776")</f>
        <v>925776</v>
      </c>
      <c r="B206" t="inlineStr">
        <is>
          <t>FINANCE</t>
        </is>
      </c>
      <c r="C206" t="inlineStr">
        <is>
          <t>FINANCE|financial institutions and credit;FINANCE|free movement of capital|free movement of capital|capital movement|recycling of capital|money laundering</t>
        </is>
      </c>
      <c r="D206" t="inlineStr">
        <is>
          <t>комплексна проверка на клиента|КПК</t>
        </is>
      </c>
      <c r="E206" t="inlineStr">
        <is>
          <t>3|3</t>
        </is>
      </c>
      <c r="F206" t="inlineStr">
        <is>
          <t>|</t>
        </is>
      </c>
      <c r="G206" t="inlineStr">
        <is>
          <t>CDD|hloubková kontrola klienta</t>
        </is>
      </c>
      <c r="H206" t="inlineStr">
        <is>
          <t>3|3</t>
        </is>
      </c>
      <c r="I206" t="inlineStr">
        <is>
          <t>|</t>
        </is>
      </c>
      <c r="J206" t="inlineStr">
        <is>
          <t>kundekendskabsprocedurer|kundekendskab|CDD|customer due diligence|due diligence i forbindelse med kunderne</t>
        </is>
      </c>
      <c r="K206" t="inlineStr">
        <is>
          <t>3|3|3|3|2</t>
        </is>
      </c>
      <c r="L206" t="inlineStr">
        <is>
          <t>||||</t>
        </is>
      </c>
      <c r="M206" t="inlineStr">
        <is>
          <t>Sorgfaltspflicht bei der Feststellung der Kundenidentität|Kundensorgfaltspflicht</t>
        </is>
      </c>
      <c r="N206" t="inlineStr">
        <is>
          <t>3|3</t>
        </is>
      </c>
      <c r="O206" t="inlineStr">
        <is>
          <t>|</t>
        </is>
      </c>
      <c r="P206" t="inlineStr">
        <is>
          <t>δέουσα επιμέλεια ως προς τον πελάτη</t>
        </is>
      </c>
      <c r="Q206" t="inlineStr">
        <is>
          <t>3</t>
        </is>
      </c>
      <c r="R206" t="inlineStr">
        <is>
          <t/>
        </is>
      </c>
      <c r="S206" t="inlineStr">
        <is>
          <t>CDD|customer due diligence</t>
        </is>
      </c>
      <c r="T206" t="inlineStr">
        <is>
          <t>3|3</t>
        </is>
      </c>
      <c r="U206" t="inlineStr">
        <is>
          <t>|</t>
        </is>
      </c>
      <c r="V206" t="inlineStr">
        <is>
          <t>diligencia debida con respecto al cliente|DDC|debida diligencia con la clientela</t>
        </is>
      </c>
      <c r="W206" t="inlineStr">
        <is>
          <t>3|3|3</t>
        </is>
      </c>
      <c r="X206" t="inlineStr">
        <is>
          <t>preferred||</t>
        </is>
      </c>
      <c r="Y206" t="inlineStr">
        <is>
          <t>kliendi suhtes rakendatavad hoolsusmeetmed</t>
        </is>
      </c>
      <c r="Z206" t="inlineStr">
        <is>
          <t>3</t>
        </is>
      </c>
      <c r="AA206" t="inlineStr">
        <is>
          <t/>
        </is>
      </c>
      <c r="AB206" t="inlineStr">
        <is>
          <t>asiakkaan tuntemisvelvollisuus|asiakkaan tunnistaminen ja tunteminen|asiakkaan tunteminen</t>
        </is>
      </c>
      <c r="AC206" t="inlineStr">
        <is>
          <t>3|3|3</t>
        </is>
      </c>
      <c r="AD206" t="inlineStr">
        <is>
          <t>||</t>
        </is>
      </c>
      <c r="AE206" t="inlineStr">
        <is>
          <t>obligation de diligence à l'égard de la clientèle|vigilance à l'égard de la clientèle|devoir de vigilance relatif à la clientèle</t>
        </is>
      </c>
      <c r="AF206" t="inlineStr">
        <is>
          <t>2|3|3</t>
        </is>
      </c>
      <c r="AG206" t="inlineStr">
        <is>
          <t>|preferred|</t>
        </is>
      </c>
      <c r="AH206" t="inlineStr">
        <is>
          <t>dícheall cuí custaiméara|dícheall cuí don chustaiméir|dícheall cuí do chustaiméirí</t>
        </is>
      </c>
      <c r="AI206" t="inlineStr">
        <is>
          <t>3|3|3</t>
        </is>
      </c>
      <c r="AJ206" t="inlineStr">
        <is>
          <t>||</t>
        </is>
      </c>
      <c r="AK206" t="inlineStr">
        <is>
          <t>dubinska analiza stranke</t>
        </is>
      </c>
      <c r="AL206" t="inlineStr">
        <is>
          <t>3</t>
        </is>
      </c>
      <c r="AM206" t="inlineStr">
        <is>
          <t/>
        </is>
      </c>
      <c r="AN206" t="inlineStr">
        <is>
          <t>ügyfél-átvilágítás</t>
        </is>
      </c>
      <c r="AO206" t="inlineStr">
        <is>
          <t>4</t>
        </is>
      </c>
      <c r="AP206" t="inlineStr">
        <is>
          <t/>
        </is>
      </c>
      <c r="AQ206" t="inlineStr">
        <is>
          <t>adeguata verifica della clientela</t>
        </is>
      </c>
      <c r="AR206" t="inlineStr">
        <is>
          <t>3</t>
        </is>
      </c>
      <c r="AS206" t="inlineStr">
        <is>
          <t/>
        </is>
      </c>
      <c r="AT206" t="inlineStr">
        <is>
          <t>išsamus klientų patikrinimas</t>
        </is>
      </c>
      <c r="AU206" t="inlineStr">
        <is>
          <t>3</t>
        </is>
      </c>
      <c r="AV206" t="inlineStr">
        <is>
          <t/>
        </is>
      </c>
      <c r="AW206" t="inlineStr">
        <is>
          <t>klienta uzticamības pārbaude</t>
        </is>
      </c>
      <c r="AX206" t="inlineStr">
        <is>
          <t>3</t>
        </is>
      </c>
      <c r="AY206" t="inlineStr">
        <is>
          <t/>
        </is>
      </c>
      <c r="AZ206" t="inlineStr">
        <is>
          <t>CDD|diliġenza dovuta tal-klijenti</t>
        </is>
      </c>
      <c r="BA206" t="inlineStr">
        <is>
          <t>3|3</t>
        </is>
      </c>
      <c r="BB206" t="inlineStr">
        <is>
          <t>|</t>
        </is>
      </c>
      <c r="BC206" t="inlineStr">
        <is>
          <t>cliëntenonderzoek|customer due diligence|CDD</t>
        </is>
      </c>
      <c r="BD206" t="inlineStr">
        <is>
          <t>3|3|3</t>
        </is>
      </c>
      <c r="BE206" t="inlineStr">
        <is>
          <t>||</t>
        </is>
      </c>
      <c r="BF206" t="inlineStr">
        <is>
          <t>należyta staranność wobec klienta|należyta staranność w odniesieniu do klientów</t>
        </is>
      </c>
      <c r="BG206" t="inlineStr">
        <is>
          <t>3|3</t>
        </is>
      </c>
      <c r="BH206" t="inlineStr">
        <is>
          <t>|</t>
        </is>
      </c>
      <c r="BI206" t="inlineStr">
        <is>
          <t>dever de diligência relativo à clientela|diligência quanto à clientela|vigilância da clientela</t>
        </is>
      </c>
      <c r="BJ206" t="inlineStr">
        <is>
          <t>3|3|3</t>
        </is>
      </c>
      <c r="BK206" t="inlineStr">
        <is>
          <t>||</t>
        </is>
      </c>
      <c r="BL206" t="inlineStr">
        <is>
          <t>precauție privind clientela|MPC|cunoaștere a clientelei</t>
        </is>
      </c>
      <c r="BM206" t="inlineStr">
        <is>
          <t>2|3|2</t>
        </is>
      </c>
      <c r="BN206" t="inlineStr">
        <is>
          <t>||</t>
        </is>
      </c>
      <c r="BO206" t="inlineStr">
        <is>
          <t>náležitá starostlivosť vo vzťahu ku klientovi|povinná starostlivosť vo vzťahu ku klientovi</t>
        </is>
      </c>
      <c r="BP206" t="inlineStr">
        <is>
          <t>3|3</t>
        </is>
      </c>
      <c r="BQ206" t="inlineStr">
        <is>
          <t>preferred|</t>
        </is>
      </c>
      <c r="BR206" t="inlineStr">
        <is>
          <t>pregled stranke|skrbno preverjanje strank</t>
        </is>
      </c>
      <c r="BS206" t="inlineStr">
        <is>
          <t>3|3</t>
        </is>
      </c>
      <c r="BT206" t="inlineStr">
        <is>
          <t>|</t>
        </is>
      </c>
      <c r="BU206" t="inlineStr">
        <is>
          <t>kundkännedom|åtgärder för kundkännedom|kundkontroll</t>
        </is>
      </c>
      <c r="BV206" t="inlineStr">
        <is>
          <t>3|3|3</t>
        </is>
      </c>
      <c r="BW206" t="inlineStr">
        <is>
          <t>||</t>
        </is>
      </c>
      <c r="BX206" t="inlineStr">
        <is>
          <t/>
        </is>
      </c>
      <c r="BY206" t="inlineStr">
        <is>
          <t>soubor opatření přijatých &lt;a href="https://iate.europa.eu/entry/slideshow/1637245894183/3573810/cs" target="_blank"&gt;povinnou osobou&lt;/a&gt; za účelem identifikace klienta a ověření jeho totožnosti, určení skutečného majitele či majitelů a ověření jejich totožnosti, posouzení a případného získání informací o účelu a zamýšlené povaze obchodního vztahu a průběžného sledování obchodního vztahu včetně kontroly transakcí prováděných v jeho průběhu</t>
        </is>
      </c>
      <c r="BZ206" t="inlineStr">
        <is>
          <t>procedurer, som bruges af virksomheder til at verificere kunders identitet samt vurdere deres baggrund og risikoniveau</t>
        </is>
      </c>
      <c r="CA206" t="inlineStr">
        <is>
          <t>Sorgfaltspflicht einer Bank in bezug auf die Meldung verdächtiger Kunden od. Transaktionen, insb. das Verbot anonymer Konten oder Kunden</t>
        </is>
      </c>
      <c r="CB206" t="inlineStr">
        <is>
          <t>σύνολο μέτρων που πρέπει να λαμβάνονται από τα χρηματοπιστωτικά ιδρύματα ή καθορισμένες μη χρηματοπιστωτικές επιχειρήσεις και καθορισμένους επαγγε΄ματικούς κλάδους για την απόκτηση γνώσης σχετικά με τους πελάτες και τους δυνητικούς πελάτες τους, την επαλήθευση της ταυτότητάς τους και την παρακολούθηση των επιχειρηματικών τους σχέσεων και συναλλαγών, προκειμένου να αποτραπεί η εκ προθέσεως ή ακούσια χρήση της επιχείρησης για εγκληματικές δραστηριότητες</t>
        </is>
      </c>
      <c r="CC206" t="inlineStr">
        <is>
          <t>set of measures to be taken by financial institutions or designated non-financial businesses and professions to acquire knowledge about their clients and prospective clients, verify their identity and monitor business relationships and transactions in order to prevent the firm from being used, intentionally or unintentionally, for criminal activities</t>
        </is>
      </c>
      <c r="CD206" t="inlineStr">
        <is>
          <t>Controles y procedimientos que deben aplicar las entidades financieras con el fin de obtener conocimientos suficientes sobre los clientes para determinar los riesgos que puedan presentar y decidir las medidas de mitigación correspondientes que tengan que aplicar.</t>
        </is>
      </c>
      <c r="CE206" t="inlineStr">
        <is>
          <t/>
        </is>
      </c>
      <c r="CF206" t="inlineStr">
        <is>
          <t>menettelytavat, joilla valvottava varmistuu asiakkaan oikeasta henkilöllisyydestä sekä siitä, että valvottava tuntee asiakkaansa taustoja ja toimintaa niin
laajasti kuin asiakassuhde edellyttää</t>
        </is>
      </c>
      <c r="CG206" t="inlineStr">
        <is>
          <t>mesures de vigilance que les institutions financières doivent prendre pour s'assurer de l'identité de leurs clients, identifier le bénéficiaire effectif, etc., en particulier dans le cadre de la lutte contre le blanchiment des capitaux et le financement du terrorisme</t>
        </is>
      </c>
      <c r="CH206" t="inlineStr">
        <is>
          <t/>
        </is>
      </c>
      <c r="CI206" t="inlineStr">
        <is>
          <t/>
        </is>
      </c>
      <c r="CJ206" t="inlineStr">
        <is>
          <t>a pénzügyi vállalkozások vagy a meghatározott nem pénzügyi vállalkozások és bizonyos szakmák gyakorlói által arra irányulóan elvégzendő intézkedések, hogy információkat gyűjtsenek az ügyfeleikről vagy leendő ügyfeleikről, ellenőrizzék azok személyazonosságát, nyomon kövessék az üzleti kapcsolataikat abból a célból, hogy megelőzzék, hogy az ügyfél vállalkozását szándékosan vagy akaratlanul bűncselekmények céljára használják fel, különösen a pénzmosással és a terrorizmusfinanszírozással összefüggésben</t>
        </is>
      </c>
      <c r="CK206" t="inlineStr">
        <is>
          <t>serie di misure
che gli enti creditizi e gli istituti finanziari degli Stati membri sono tenuti
a mettere in atto per identificare e verificare l’identità dei propri clienti e
dei titolari effettivi dei rapporti d’affari instaurati e delle operazioni realizzate
nonché per ottenere informazioni sullo scopo e sulla natura prevista del
rapporto d'affari/dell’operazione</t>
        </is>
      </c>
      <c r="CL206" t="inlineStr">
        <is>
          <t/>
        </is>
      </c>
      <c r="CM206" t="inlineStr">
        <is>
          <t>kredītiestāžu pienākums veikt šo pārbaudi, lai novērtētu klienta uzticamību un iegūtu objektīvu informāciju par to, vai iespējams sākt vai turpināt sadarbību.</t>
        </is>
      </c>
      <c r="CN206" t="inlineStr">
        <is>
          <t>&lt;div&gt;sett ta' miżuri meħuda minn istituzzjonijiet finanzjarji jew minn negozji u professjonijiet mhux finanzjarji deżinjati, biex jiksbu għarfien dwar il-klijenti jew il-klijenti prospettivi tagħhom, jivverifikaw l-identità tagħhom u jimmonitorjaw ir-relazzjonijiet u t-tranżazzjonijiet ta' negozju bl-għan li jiġi evitat li dawk l-istituzzjonijiet finanzjarji jiġu użati, intenzjonalment jew mhux, għal attivitajiet kriminali&lt;/div&gt;</t>
        </is>
      </c>
      <c r="CO206" t="inlineStr">
        <is>
          <t>onderzoek dat een financiële instelling in staat stelt om de cliënt te identificeren, zijn identiteit te verifiëren, de uiteindelijk belanghebbende van een cliënt te identificeren en zich te vergewissen van de eigendoms- en zeggenschapsstructuur van de groep waartoe een cliënt behoort, het doel en de beoogde aard van de zakelijke relatie vast te stellen en de bron van de middelen die bij de zakelijke relatie of transactie gebruikt worden te onderzoeken</t>
        </is>
      </c>
      <c r="CP206" t="inlineStr">
        <is>
          <t>środek należytej staranności (&lt;i&gt;due diligence&lt;/i&gt;) [ &lt;a href="/entry/result/918236/all" id="ENTRY_TO_ENTRY_CONVERTER" target="_blank"&gt;IATE:918236&lt;/a&gt; ] obejmujący zasady identyfikacji i weryfikacji klientów, ich profilu działalności, stosunków gospodarczych, źródeł pochodzenia środków finansowych, jak również aktualizacji posiadanych dokumentów danych i informacji</t>
        </is>
      </c>
      <c r="CQ206" t="inlineStr">
        <is>
          <t>Conjunto de medidas preventivas exigidas às instituições financeiras para que se verifique a identidade dos clientes e dos beneficiários ativos, antes ou durante o estabelecimento de uma relação de negócio ou quando realizam operações com clientes ocasionais.</t>
        </is>
      </c>
      <c r="CR206" t="inlineStr">
        <is>
          <t/>
        </is>
      </c>
      <c r="CS206" t="inlineStr">
        <is>
          <t>prostriedok &lt;a href="https://iate.europa.eu/entry/result/932592/sk" target="_blank"&gt;náležitej starostlivosti&lt;/a&gt; zahŕňajúci opatrenia týkajúce sa pravidiel identifikácie a overovania klientov, ich obchodného profilu, obchodných vzťahov, zdrojov finančných prostriedkov, ako aj aktualizácie údajov a informačných dokumentov, ktoré majú v držbe</t>
        </is>
      </c>
      <c r="CT206" t="inlineStr">
        <is>
          <t/>
        </is>
      </c>
      <c r="CU206" t="inlineStr">
        <is>
          <t/>
        </is>
      </c>
    </row>
    <row r="207">
      <c r="A207" s="1" t="str">
        <f>HYPERLINK("https://iate.europa.eu/entry/result/3578666/all", "3578666")</f>
        <v>3578666</v>
      </c>
      <c r="B207" t="inlineStr">
        <is>
          <t>EUROPEAN UNION;ENVIRONMENT;ECONOMICS;FINANCE</t>
        </is>
      </c>
      <c r="C207" t="inlineStr">
        <is>
          <t>EUROPEAN UNION|European Union law|EU act|regulation (EU);ENVIRONMENT|environmental policy;ECONOMICS|economic policy|economic policy|development policy|sustainable development;FINANCE|financing and investment</t>
        </is>
      </c>
      <c r="D207" t="inlineStr">
        <is>
          <t>Регламент (ЕС) 2020/852 за създаване на рамка за улесняване на устойчивите инвестиции|Регламент за таксономията</t>
        </is>
      </c>
      <c r="E207" t="inlineStr">
        <is>
          <t>3|3</t>
        </is>
      </c>
      <c r="F207" t="inlineStr">
        <is>
          <t>|</t>
        </is>
      </c>
      <c r="G207" t="inlineStr">
        <is>
          <t>nařízení o taxonomii|nařízení (EU) 2020/852 o zřízení rámce pro usnadnění udržitelných investic</t>
        </is>
      </c>
      <c r="H207" t="inlineStr">
        <is>
          <t>4|3</t>
        </is>
      </c>
      <c r="I207" t="inlineStr">
        <is>
          <t>|</t>
        </is>
      </c>
      <c r="J207" t="inlineStr">
        <is>
          <t>klassificeringsforordningen|Forordning (EU) 2020/852 om fastlæggelse af en ramme til fremme af bæredygtige investeringer|taksonomiforordning</t>
        </is>
      </c>
      <c r="K207" t="inlineStr">
        <is>
          <t>3|3|4</t>
        </is>
      </c>
      <c r="L207" t="inlineStr">
        <is>
          <t>||</t>
        </is>
      </c>
      <c r="M207" t="inlineStr">
        <is>
          <t>Verordnung über die Einrichtung eines Rahmens zur Erleichterung nachhaltiger Investitionen|Taxonomie-Verordnung</t>
        </is>
      </c>
      <c r="N207" t="inlineStr">
        <is>
          <t>3|3</t>
        </is>
      </c>
      <c r="O207" t="inlineStr">
        <is>
          <t>|</t>
        </is>
      </c>
      <c r="P207" t="inlineStr">
        <is>
          <t>κανονισμός περί ταξινόμησης|κανονισμός για την ταξινόμηση</t>
        </is>
      </c>
      <c r="Q207" t="inlineStr">
        <is>
          <t>3|3</t>
        </is>
      </c>
      <c r="R207" t="inlineStr">
        <is>
          <t>|</t>
        </is>
      </c>
      <c r="S207" t="inlineStr">
        <is>
          <t>Sustainable Taxonomy Regulation|EU Taxonomy Regulation|Taxonomy Regulation|Regulation (EU) 2020/852 on the establishment of a framework to facilitate sustainable investment</t>
        </is>
      </c>
      <c r="T207" t="inlineStr">
        <is>
          <t>3|3|3|3</t>
        </is>
      </c>
      <c r="U207" t="inlineStr">
        <is>
          <t>|||</t>
        </is>
      </c>
      <c r="V207" t="inlineStr">
        <is>
          <t>Reglamento (UE) 2020/852 del Parlamento Europeo y del Consejo relativo al establecimiento de un marco para facilitar las inversiones sostenibles|Reglamento sobre la taxonomía</t>
        </is>
      </c>
      <c r="W207" t="inlineStr">
        <is>
          <t>3|3</t>
        </is>
      </c>
      <c r="X207" t="inlineStr">
        <is>
          <t>|</t>
        </is>
      </c>
      <c r="Y207" t="inlineStr">
        <is>
          <t>Euroopa Parlamendi ja nõukogu määrus (EL) 2020/852, 18. juuni 2020, millega kehtestatakse kestlike investeeringute hõlbustamise raamistik|taksonoomiamäärus</t>
        </is>
      </c>
      <c r="Z207" t="inlineStr">
        <is>
          <t>3|3</t>
        </is>
      </c>
      <c r="AA207" t="inlineStr">
        <is>
          <t>|</t>
        </is>
      </c>
      <c r="AB207" t="inlineStr">
        <is>
          <t>asetus (EU) 2020/852 kestävää sijoittamista helpottavasta kehyksestä|luokitusjärjestelmäasetus</t>
        </is>
      </c>
      <c r="AC207" t="inlineStr">
        <is>
          <t>3|3</t>
        </is>
      </c>
      <c r="AD207" t="inlineStr">
        <is>
          <t>|</t>
        </is>
      </c>
      <c r="AE207" t="inlineStr">
        <is>
          <t>règlement sur la taxinomie|règlement (UE) 2020/852 sur l’établissement d’un cadre visant à favoriser les investissements durables|règlement établissant une taxinomie</t>
        </is>
      </c>
      <c r="AF207" t="inlineStr">
        <is>
          <t>3|3|4</t>
        </is>
      </c>
      <c r="AG207" t="inlineStr">
        <is>
          <t>||</t>
        </is>
      </c>
      <c r="AH207" t="inlineStr">
        <is>
          <t>an Rialachán maidir le Tacsanomaíocht|Rialachán (AE) 2020/852 maidir le creat a bhunú chun infheistíocht inbhuanaithe a éascú</t>
        </is>
      </c>
      <c r="AI207" t="inlineStr">
        <is>
          <t>3|3</t>
        </is>
      </c>
      <c r="AJ207" t="inlineStr">
        <is>
          <t>|</t>
        </is>
      </c>
      <c r="AK207" t="inlineStr">
        <is>
          <t>Uredba o taksonomiji</t>
        </is>
      </c>
      <c r="AL207" t="inlineStr">
        <is>
          <t>4</t>
        </is>
      </c>
      <c r="AM207" t="inlineStr">
        <is>
          <t/>
        </is>
      </c>
      <c r="AN207" t="inlineStr">
        <is>
          <t>(EU) 2020/852 rendelet a fenntartható befektetések előmozdítását célzó keret létrehozásáról|taxonómiai rendelet</t>
        </is>
      </c>
      <c r="AO207" t="inlineStr">
        <is>
          <t>3|3</t>
        </is>
      </c>
      <c r="AP207" t="inlineStr">
        <is>
          <t>|</t>
        </is>
      </c>
      <c r="AQ207" t="inlineStr">
        <is>
          <t>regolamento sulla tassonomia|regolamento in materia di tassonomia|regolamento (UE) 2020/852 relativo all’istituzione di un quadro che favorisce gli investimenti sostenibili</t>
        </is>
      </c>
      <c r="AR207" t="inlineStr">
        <is>
          <t>3|4|3</t>
        </is>
      </c>
      <c r="AS207" t="inlineStr">
        <is>
          <t>||</t>
        </is>
      </c>
      <c r="AT207" t="inlineStr">
        <is>
          <t>Taksonomijos reglamentas|Reglamentas (ES) 2020/852 dėl sistemos tvariam investavimui palengvinti sukūrimo</t>
        </is>
      </c>
      <c r="AU207" t="inlineStr">
        <is>
          <t>3|3</t>
        </is>
      </c>
      <c r="AV207" t="inlineStr">
        <is>
          <t>|</t>
        </is>
      </c>
      <c r="AW207" t="inlineStr">
        <is>
          <t>Regula (ES) 2020/852 par regulējuma izveidi ilgtspējīgu ieguldījumu veicināšanai|Taksonomijas regula</t>
        </is>
      </c>
      <c r="AX207" t="inlineStr">
        <is>
          <t>3|3</t>
        </is>
      </c>
      <c r="AY207" t="inlineStr">
        <is>
          <t>|</t>
        </is>
      </c>
      <c r="AZ207" t="inlineStr">
        <is>
          <t>Regolament (UE) 2020/852 dwar l-istabbiliment ta’ qafas biex jiġi ffaċilitat l-investiment sostenibbli|Regolament tat-Tassonomija|Regolament dwar it-Tassonomija</t>
        </is>
      </c>
      <c r="BA207" t="inlineStr">
        <is>
          <t>3|4|3</t>
        </is>
      </c>
      <c r="BB207" t="inlineStr">
        <is>
          <t>||</t>
        </is>
      </c>
      <c r="BC207" t="inlineStr">
        <is>
          <t>Verordening (EU) 2020/852 van het Europees Parlement en de Raad van 18 juni 2020 betreffende de totstandbrenging van een kader ter bevordering van duurzame beleggingen|taxonomieverordening</t>
        </is>
      </c>
      <c r="BD207" t="inlineStr">
        <is>
          <t>3|3</t>
        </is>
      </c>
      <c r="BE207" t="inlineStr">
        <is>
          <t>|</t>
        </is>
      </c>
      <c r="BF207" t="inlineStr">
        <is>
          <t>rozporządzenie w sprawie systematyki|rozporządzenie (UE) 2020/852 w sprawie ustanowienia ram ułatwiających zrównoważone inwestycje|rozporządzenie w sprawie systematyki dotyczącej zrównoważonego rozwoju</t>
        </is>
      </c>
      <c r="BG207" t="inlineStr">
        <is>
          <t>3|3|3</t>
        </is>
      </c>
      <c r="BH207" t="inlineStr">
        <is>
          <t>||</t>
        </is>
      </c>
      <c r="BI207" t="inlineStr">
        <is>
          <t>Regulamento sobre taxonomia|Regulamento relativo ao estabelecimento de um regime para a promoção do investimento sustentável|Regulamento Taxonomia</t>
        </is>
      </c>
      <c r="BJ207" t="inlineStr">
        <is>
          <t>4|4|3</t>
        </is>
      </c>
      <c r="BK207" t="inlineStr">
        <is>
          <t>||</t>
        </is>
      </c>
      <c r="BL207" t="inlineStr">
        <is>
          <t>Regulamentul (UE) 2020/852 privind instituirea unui cadru care să faciliteze investițiile durabile|Regulamentul privind taxonomia</t>
        </is>
      </c>
      <c r="BM207" t="inlineStr">
        <is>
          <t>3|3</t>
        </is>
      </c>
      <c r="BN207" t="inlineStr">
        <is>
          <t>|</t>
        </is>
      </c>
      <c r="BO207" t="inlineStr">
        <is>
          <t>nariadenie (EÚ) 2020/852 o vytvorení rámca na uľahčenie udržateľných investícií|nariadenie o taxonómii</t>
        </is>
      </c>
      <c r="BP207" t="inlineStr">
        <is>
          <t>3|4</t>
        </is>
      </c>
      <c r="BQ207" t="inlineStr">
        <is>
          <t>|</t>
        </is>
      </c>
      <c r="BR207" t="inlineStr">
        <is>
          <t>uredba o taksonomiji|Uredba (EU) 2020/852 o vzpostavitvi okvira za spodbujanje trajnostnih naložb</t>
        </is>
      </c>
      <c r="BS207" t="inlineStr">
        <is>
          <t>4|3</t>
        </is>
      </c>
      <c r="BT207" t="inlineStr">
        <is>
          <t>|</t>
        </is>
      </c>
      <c r="BU207" t="inlineStr">
        <is>
          <t>Europaparlamentets och rådets förordning (EU) 2020/852 om inrättande av en ram för att underlätta hållbara investeringar|taxonomiförordningen</t>
        </is>
      </c>
      <c r="BV207" t="inlineStr">
        <is>
          <t>3|3</t>
        </is>
      </c>
      <c r="BW207" t="inlineStr">
        <is>
          <t>|</t>
        </is>
      </c>
      <c r="BX207" t="inlineStr">
        <is>
          <t>регламент, с който се създават условия и уредба за постепенното установяване на единна система на ЕС за класификация (таксономия) на икономическите дейности, които могат да се считат за екологосъобразни за инвестиционни цели</t>
        </is>
      </c>
      <c r="BY207" t="inlineStr">
        <is>
          <t>nařízení, kterým se vytváří podmínky a rámec na postupné vytvoření jednotného klasifikačního systému (taxonomie),
podle něhož by se klasifikovalo, co lze považovat za environmentálně
udržitelnou hospodářskou činnost</t>
        </is>
      </c>
      <c r="BZ207" t="inlineStr">
        <is>
          <t>forordning, der fastsætter betingelserne og rammerne for en gradvis udarbejdelse af et ensartet klassificeringssystem (en "taksonomi") for, hvad der kan betragtes som en miljømæssigt bæredygtig aktivitet</t>
        </is>
      </c>
      <c r="CA207" t="inlineStr">
        <is>
          <t>Verordnung mit dem Ziel, zum einen einheitliche Kriterien für die Feststellung festzulegen, ob eine Wirtschaftstätigkeit ökologisch nachhaltig ist, und zum anderen auf der Grundlage einer Reihe spezifischer Kriterien ein einheitliches EU-Klassifizierungssystem (eine so genannte Taxonomie) zu schaffen, anhand dessen festgestellt wird, welche Wirtschaftstätigkeiten als nachhaltig gelten</t>
        </is>
      </c>
      <c r="CB207" t="inlineStr">
        <is>
          <t>κανονισμός για τον καθορισμό των προϋποθέσεων και του πλαισίου για τη σταδιακή δημιουργία ενός ενοποιημένου συστήματος ταξινόμησης σχετικά με το τι μπορεί να θεωρηθεί περιβαλλοντικά βιώσιμη οικονομική δραστηριότητα</t>
        </is>
      </c>
      <c r="CC207" t="inlineStr">
        <is>
          <t>Regulation establishing the conditions and the framework to gradually create a unified classification system ('taxonomy') on what can be considered an environmentally sustainable economic activity</t>
        </is>
      </c>
      <c r="CD207" t="inlineStr">
        <is>
          <t>Reglamento en el que se establecen los criterios para determinar si una actividad económica se considera medioambientalmente sostenible a efectos de fijar el grado de sostenibilidad medioambiental de una inversión.</t>
        </is>
      </c>
      <c r="CE207" t="inlineStr">
        <is>
          <t>määrus, millega kehtestatakse kogu ELi hõlmav klassifitseerimissüsteem ehk taksonoomia, mis annab ettevõtjatele ja investoritele ühised orientiirid keskkonnasäästlike majandustegevusalade määratlemiseks</t>
        </is>
      </c>
      <c r="CF207" t="inlineStr">
        <is>
          <t>asetus, jossa vahvistetaan kriteerit sen määrittämiseksi, pidetäänkö jotakin taloudellista toimintaa ympäristön kannalta kestävänä, jotta voidaan määrittää sijoituksen ympäristökestävyyden aste</t>
        </is>
      </c>
      <c r="CG207" t="inlineStr">
        <is>
          <t>règlement visant à établir un cadre permettant la mise en place progressive d'un langage commun en matière de finance durable, c’est-à-dire d’un système européen unifié de classification (ou taxinomie), destiné à déterminer quelles activités peuvent être considérées comme durables dans l'ensemble de l'UE</t>
        </is>
      </c>
      <c r="CH207" t="inlineStr">
        <is>
          <t/>
        </is>
      </c>
      <c r="CI207" t="inlineStr">
        <is>
          <t>okvir za jednostavnije održivo ulaganje uspostavom klasifikacijskog sustava na razini EU-a koji tvrtkama i ulagačima nudi zajednički okvir za identificiranje stupnja do kojeg se gospodarske aktivnosti mogu smatrati "ekološki održivima"</t>
        </is>
      </c>
      <c r="CJ207" t="inlineStr">
        <is>
          <t>annak feltételeit és
keretét megállapító rendelet, hogy uniós szinten hogyan alakítható ki fokozatosan egy olyan
egységes osztályozási rendszer (taxonómia), amely annak meghatározására szolgál,
hogy mi az, ami környezeti szempontból fenntartható gazdasági tevékenységnek
minősülhet</t>
        </is>
      </c>
      <c r="CK207" t="inlineStr">
        <is>
          <t>regolamento che stabilisce i criteri per determinare se un’attività
economica possa considerarsi ecosostenibile al fine di creare un sistema di
classificazione per le attività economiche sostenibili, detto anche tassonomia</t>
        </is>
      </c>
      <c r="CL207" t="inlineStr">
        <is>
          <t>reglamentas, kuriuo nustatomos sąlygos ir sistema, kad būtų laipsniškai sukurta vienoda klasifikavimo sistema (taksonomija), reglamentuojanti, kas gali būti laikoma aplinką tausojančia ekonomine veikla</t>
        </is>
      </c>
      <c r="CM207" t="inlineStr">
        <is>
          <t>regula, ar ko tiek paredzēti kritēriji vides ziņā ilgtspējīgas saimnieciskās darbības klasificēšanai vienotā sistemātikā (taksonomijā), saskaņā ar kuru var noteikt pakāpi, kādā investīcijas ir vides ziņā ilgtspējīgas</t>
        </is>
      </c>
      <c r="CN207" t="inlineStr">
        <is>
          <t>regolament li jistabbilixxi sistema
ta' klassifikazzjoni unifikata għall-attivitajiet li jikkontribwixxu għal objettivi ambjentali kif ukoll il-kriterji biex jiġi determinat jekk attività ekonomika tikkwalifikax bħala ambjentalment sostenibbli għall-finijiet tal-istabbiliment tal-grad ta’ sostenibbiltà ambjentali ta’ investiment</t>
        </is>
      </c>
      <c r="CO207" t="inlineStr">
        <is>
          <t>verordening die de voorwaarden en het kader vaststelt voor het creëren van een uniform EU-classificatiesysteem ("taxonomie") voor wat als een ecologisch duurzame belegging kan worden beschouwd</t>
        </is>
      </c>
      <c r="CP207" t="inlineStr">
        <is>
          <t>rozporządzenie ustanawiające kryteria służące ustaleniu, czy dana działalność gospodarcza kwalifikuje się jako zrównoważona środowiskowo na potrzeby określenia stopnia, w jakim dana inwestycja jest zrównoważona środowiskowo</t>
        </is>
      </c>
      <c r="CQ207" t="inlineStr">
        <is>
          <t>Ato legislativo que, com vista a apurar em que grau um investimento é sustentável do ponto de vista ambiental, estabelece os critérios para determinar se uma atividade económica é qualificada como
sustentável do ponto de vista ambiental.</t>
        </is>
      </c>
      <c r="CR207" t="inlineStr">
        <is>
          <t>cadru de facilitare a 
 investițiilor durabile, prin stabilirea unui sistem de clasificare la
 nivelul UE pentru a furniza firmelor și investitorilor un cadru comun de
 identificare a gradului în care activitățile economice pot fi considerate „durabile din punct de
 vedere al mediului”</t>
        </is>
      </c>
      <c r="CS207" t="inlineStr">
        <is>
          <t>nariadenie, ktorým sa vytvárajú podmienky a rámec na postupné vytvorenie &lt;a href="https://iate.europa.eu/entry/result/3575948/sk" target="_blank"&gt;taxonómie EÚ&lt;/a&gt;, pokiaľ ide hospodárske činnosti, ktoré možno považovať za environmentálne udržateľné</t>
        </is>
      </c>
      <c r="CT207" t="inlineStr">
        <is>
          <t>okvir, ki omogoča trajnostne naložbe z vzpostavitvijo
 klasifikacijskega sistema EU, ki bo podjetjem in vlagateljem zagotavljal
 skupni okvir za ugotavljanje, v kakšnem obsegu so lahko gospodarske
 dejavnosti "okoljsko vzdržne"</t>
        </is>
      </c>
      <c r="CU207" t="inlineStr">
        <is>
          <t/>
        </is>
      </c>
    </row>
    <row r="208">
      <c r="A208" s="1" t="str">
        <f>HYPERLINK("https://iate.europa.eu/entry/result/3581803/all", "3581803")</f>
        <v>3581803</v>
      </c>
      <c r="B208" t="inlineStr">
        <is>
          <t>FINANCE;EDUCATION AND COMMUNICATIONS</t>
        </is>
      </c>
      <c r="C208" t="inlineStr">
        <is>
          <t>FINANCE|financing and investment;EDUCATION AND COMMUNICATIONS|information technology and data processing|computer system|information technology applications</t>
        </is>
      </c>
      <c r="D208" t="inlineStr">
        <is>
          <t>токенизация на активи</t>
        </is>
      </c>
      <c r="E208" t="inlineStr">
        <is>
          <t>3</t>
        </is>
      </c>
      <c r="F208" t="inlineStr">
        <is>
          <t/>
        </is>
      </c>
      <c r="G208" t="inlineStr">
        <is>
          <t>tokenizace aktiv|tokenizace majetku</t>
        </is>
      </c>
      <c r="H208" t="inlineStr">
        <is>
          <t>3|3</t>
        </is>
      </c>
      <c r="I208" t="inlineStr">
        <is>
          <t>|</t>
        </is>
      </c>
      <c r="J208" t="inlineStr">
        <is>
          <t/>
        </is>
      </c>
      <c r="K208" t="inlineStr">
        <is>
          <t/>
        </is>
      </c>
      <c r="L208" t="inlineStr">
        <is>
          <t/>
        </is>
      </c>
      <c r="M208" t="inlineStr">
        <is>
          <t>Tokenisierung von Assets|Tokenisierung von Anlagen|Tokenisierung von Vermögensgegenständen|Tokenisierung|Tokenisierung von Vermögenswerten</t>
        </is>
      </c>
      <c r="N208" t="inlineStr">
        <is>
          <t>3|3|3|3|3</t>
        </is>
      </c>
      <c r="O208" t="inlineStr">
        <is>
          <t>||||</t>
        </is>
      </c>
      <c r="P208" t="inlineStr">
        <is>
          <t>δειγματοποίηση περιουσιακών στοιχείων</t>
        </is>
      </c>
      <c r="Q208" t="inlineStr">
        <is>
          <t>2</t>
        </is>
      </c>
      <c r="R208" t="inlineStr">
        <is>
          <t/>
        </is>
      </c>
      <c r="S208" t="inlineStr">
        <is>
          <t>asset tokenization|asset tokenisation|tokenisation</t>
        </is>
      </c>
      <c r="T208" t="inlineStr">
        <is>
          <t>1|3|3</t>
        </is>
      </c>
      <c r="U208" t="inlineStr">
        <is>
          <t>||</t>
        </is>
      </c>
      <c r="V208" t="inlineStr">
        <is>
          <t>toquenización de activos</t>
        </is>
      </c>
      <c r="W208" t="inlineStr">
        <is>
          <t>3</t>
        </is>
      </c>
      <c r="X208" t="inlineStr">
        <is>
          <t/>
        </is>
      </c>
      <c r="Y208" t="inlineStr">
        <is>
          <t>varade tokeniseerimine</t>
        </is>
      </c>
      <c r="Z208" t="inlineStr">
        <is>
          <t>3</t>
        </is>
      </c>
      <c r="AA208" t="inlineStr">
        <is>
          <t/>
        </is>
      </c>
      <c r="AB208" t="inlineStr">
        <is>
          <t>omaisuuserien tokenisaatio</t>
        </is>
      </c>
      <c r="AC208" t="inlineStr">
        <is>
          <t>2</t>
        </is>
      </c>
      <c r="AD208" t="inlineStr">
        <is>
          <t/>
        </is>
      </c>
      <c r="AE208" t="inlineStr">
        <is>
          <t>tokenisation des actifs|tokenisation d'actifs|titrisation en cyberjetons</t>
        </is>
      </c>
      <c r="AF208" t="inlineStr">
        <is>
          <t>3|3|3</t>
        </is>
      </c>
      <c r="AG208" t="inlineStr">
        <is>
          <t>||</t>
        </is>
      </c>
      <c r="AH208" t="inlineStr">
        <is>
          <t>téacschomharthú sócmhainní</t>
        </is>
      </c>
      <c r="AI208" t="inlineStr">
        <is>
          <t>3</t>
        </is>
      </c>
      <c r="AJ208" t="inlineStr">
        <is>
          <t/>
        </is>
      </c>
      <c r="AK208" t="inlineStr">
        <is>
          <t/>
        </is>
      </c>
      <c r="AL208" t="inlineStr">
        <is>
          <t/>
        </is>
      </c>
      <c r="AM208" t="inlineStr">
        <is>
          <t/>
        </is>
      </c>
      <c r="AN208" t="inlineStr">
        <is>
          <t>tokenizáció|eszközök tokenizációja|tokenizálás</t>
        </is>
      </c>
      <c r="AO208" t="inlineStr">
        <is>
          <t>3|3|3</t>
        </is>
      </c>
      <c r="AP208" t="inlineStr">
        <is>
          <t>||</t>
        </is>
      </c>
      <c r="AQ208" t="inlineStr">
        <is>
          <t>tokenizzazione|tokenizzazione dei beni</t>
        </is>
      </c>
      <c r="AR208" t="inlineStr">
        <is>
          <t>3|3</t>
        </is>
      </c>
      <c r="AS208" t="inlineStr">
        <is>
          <t>|</t>
        </is>
      </c>
      <c r="AT208" t="inlineStr">
        <is>
          <t>turto konvertavimas į žetonus|turto tokenizavimas</t>
        </is>
      </c>
      <c r="AU208" t="inlineStr">
        <is>
          <t>2|2</t>
        </is>
      </c>
      <c r="AV208" t="inlineStr">
        <is>
          <t>|</t>
        </is>
      </c>
      <c r="AW208" t="inlineStr">
        <is>
          <t>aktīvu žetonizācija</t>
        </is>
      </c>
      <c r="AX208" t="inlineStr">
        <is>
          <t>2</t>
        </is>
      </c>
      <c r="AY208" t="inlineStr">
        <is>
          <t/>
        </is>
      </c>
      <c r="AZ208" t="inlineStr">
        <is>
          <t>tokenisation tal-assi</t>
        </is>
      </c>
      <c r="BA208" t="inlineStr">
        <is>
          <t>3</t>
        </is>
      </c>
      <c r="BB208" t="inlineStr">
        <is>
          <t/>
        </is>
      </c>
      <c r="BC208" t="inlineStr">
        <is>
          <t>tokenisering van vermogensbestanddelen|tokenisering van activa</t>
        </is>
      </c>
      <c r="BD208" t="inlineStr">
        <is>
          <t>3|3</t>
        </is>
      </c>
      <c r="BE208" t="inlineStr">
        <is>
          <t>|</t>
        </is>
      </c>
      <c r="BF208" t="inlineStr">
        <is>
          <t>tokenizacja|tokenizacja aktywów</t>
        </is>
      </c>
      <c r="BG208" t="inlineStr">
        <is>
          <t>3|3</t>
        </is>
      </c>
      <c r="BH208" t="inlineStr">
        <is>
          <t>|</t>
        </is>
      </c>
      <c r="BI208" t="inlineStr">
        <is>
          <t>tokenização de ativos|fichização de ativos</t>
        </is>
      </c>
      <c r="BJ208" t="inlineStr">
        <is>
          <t>2|2</t>
        </is>
      </c>
      <c r="BK208" t="inlineStr">
        <is>
          <t>|</t>
        </is>
      </c>
      <c r="BL208" t="inlineStr">
        <is>
          <t/>
        </is>
      </c>
      <c r="BM208" t="inlineStr">
        <is>
          <t/>
        </is>
      </c>
      <c r="BN208" t="inlineStr">
        <is>
          <t/>
        </is>
      </c>
      <c r="BO208" t="inlineStr">
        <is>
          <t>tokenizácia aktív|tokenizácia</t>
        </is>
      </c>
      <c r="BP208" t="inlineStr">
        <is>
          <t>3|3</t>
        </is>
      </c>
      <c r="BQ208" t="inlineStr">
        <is>
          <t>|</t>
        </is>
      </c>
      <c r="BR208" t="inlineStr">
        <is>
          <t>žetonizacija sredstev|tokenizacija</t>
        </is>
      </c>
      <c r="BS208" t="inlineStr">
        <is>
          <t>2|2</t>
        </is>
      </c>
      <c r="BT208" t="inlineStr">
        <is>
          <t>|</t>
        </is>
      </c>
      <c r="BU208" t="inlineStr">
        <is>
          <t>tillgångstokenisering|tokenisering|tokenisering av tillgångar</t>
        </is>
      </c>
      <c r="BV208" t="inlineStr">
        <is>
          <t>3|3|3</t>
        </is>
      </c>
      <c r="BW208" t="inlineStr">
        <is>
          <t>||</t>
        </is>
      </c>
      <c r="BX208" t="inlineStr">
        <is>
          <t>процес на дигитaлизиpaне на пpaвaтa зa пpитeжaвaнe нa дaдeн aĸтив, пpeвpъщaйĸи ги в т.нap. тoĸeни, като нaй-чecтo зa цeлтa ce изпoлзвa блoĸчeйн и бaзиpaнитe нa нeя плaтфopми зa „yмни дoгoвopи“ (ѕmаrt соntrасtѕ)</t>
        </is>
      </c>
      <c r="BY208" t="inlineStr">
        <is>
          <t>proces konvertování konkrétních aktiv z reálného světa na tokeny, které
mohou být přesouvány, zaznamenávány a ukládány na blockchainové síti</t>
        </is>
      </c>
      <c r="BZ208" t="inlineStr">
        <is>
          <t/>
        </is>
      </c>
      <c r="CA208" t="inlineStr">
        <is>
          <t>digitalisierte
Abbildung von (Vermögens-)Werten inklusive der darin enthaltenen
Rechte und Pflichten</t>
        </is>
      </c>
      <c r="CB208" t="inlineStr">
        <is>
          <t>η διαδικασία ψηφιοποίησης περιουσιακών στοιχείων (χρεωγράφων, δανείων, ομολόγων, κεφαλαίων, κτιρίων κτλ.) προκειμένου να μετατραπούν τα δικαιώματα που απορρέουν από αυτά σε μάρκες που στη συνέχεια μπορούν να καταμερισθούν, να αποτελέσουν αντικείμενο συναλλαγής και να αποθηκευθούν σε σύστημα &lt;a href="https://iate.europa.eu/entry/result/3571876" target="_blank"&gt;κατανεμημένου καθολικού&lt;time datetime="26.10.2020"&gt; (26.10.2020)&lt;/time&gt;&lt;/a&gt;</t>
        </is>
      </c>
      <c r="CC208" t="inlineStr">
        <is>
          <t>process of digitising assets (equities, loans, bonds, funds, buildings, etc.) in order to convert the rights embedded in them into tokens that can be represented, subdivided, traded and stored on a &lt;a href="https://iate.europa.eu/entry/result/3571876" target="_blank"&gt;distributed ledger&lt;/a&gt; system</t>
        </is>
      </c>
      <c r="CD208" t="inlineStr">
        <is>
          <t>Proceso de digitalización de activos tradicionales para transformar los derechos asociados a ellos en &lt;a href="https://iate.europa.eu/entry/result/3581685/es" target="_blank"&gt;criptofichas &lt;/a&gt;(en inglés, 
&lt;i&gt;tokens&lt;/i&gt;) que pueden representarse, subdividirse, intercambiarse y almacenarse en un sistema utilizando la tecnología de registro descentralizado, a fin de obtener financiación obviando la complejidad de procedimientos como la obtención de préstamos o la emisión de valores.</t>
        </is>
      </c>
      <c r="CE208" t="inlineStr">
        <is>
          <t>päriselt olemasoleva ja kaubeldava vara asemel välja antav digitaalne vara, mis olemasolevat vara (nagu osalust äriühingus, kinnisasja
omandit või osalust investeerimisfondis) esindab</t>
        </is>
      </c>
      <c r="CF208" t="inlineStr">
        <is>
          <t>omaisuuserien kytkeminen digitaaliseen tunnisteeseen eli tokeniin lohkoketjuteknologian avulla</t>
        </is>
      </c>
      <c r="CG208" t="inlineStr">
        <is>
          <t>technique
consistant à convertir les droits qui sont attachés à un actif en un jeton
numérique</t>
        </is>
      </c>
      <c r="CH208" t="inlineStr">
        <is>
          <t/>
        </is>
      </c>
      <c r="CI208" t="inlineStr">
        <is>
          <t/>
        </is>
      </c>
      <c r="CJ208" t="inlineStr">
        <is>
          <t>eszközök (értékpapírok, kötvények, műtárgyak, ingatlan stb.) értékének átkonvertálása digitális tokenekké, amelyek ezután &lt;a href="https://iate.europa.eu/entry/result/3571876/hu" target="_blank"&gt;megosztott főkönyv&lt;/a&gt;i rendszeren keresztül tárolhatók, értékesíthetők vagy tovább oszthatók</t>
        </is>
      </c>
      <c r="CK208" t="inlineStr">
        <is>
          <t>la conversione dei diritti di un bene in un token digitale registrato su
 una blockchain, ovvero un registro digitale le cui voci sono raggruppate
 in "blocchi", concatenati in ordine cronologico, e la cui integrità
 è garantita dall'uso della crittografia, dove il bene reale e il
 token sono collegati da uno &lt;em&gt;smart contract&lt;/em&gt; (contratto
 intelligente</t>
        </is>
      </c>
      <c r="CL208" t="inlineStr">
        <is>
          <t>turto konvertavimas į turto teises, išreikštas blokų grandinės technologija pagrįstais turto vienetais - žetonais</t>
        </is>
      </c>
      <c r="CM208" t="inlineStr">
        <is>
          <t>aktīvu (kapitāla vērtspapīri, aizdevumi, obligācijas, fondi, ēkas utt.) digitalizēšanas process, lai konvertētu tajos ietvertās tiesības žetonos, kurus var pārstāvēt, iedalīt, tirgot un glabāt &lt;a href="https://iate.europa.eu/entry/result/3571876/lv" target="_blank"&gt;sadalītās virsgrāmatas&lt;/a&gt; sistēmā</t>
        </is>
      </c>
      <c r="CN208" t="inlineStr">
        <is>
          <t>proċess ta' diġitizzazzjoni ta' assi (ekwità, self, bonds, fondi, bini, eċċ.) li jikkonverti d-drittijiet inkorporati fihom f'tokens li jistgħu jiġu rappreżentati, suddiviżi, innegozjati u maħżuna f'sistema ta' &lt;a href="https://iate.europa.eu/entry/result/3571876/mt" target="_blank"&gt;reġistru distribwit&lt;/a&gt;</t>
        </is>
      </c>
      <c r="CO208" t="inlineStr">
        <is>
          <t>digitalisering van vermogensbestanddelen (aandelen, leningen, obligaties, vastgoed enz.) om de daarin vervatte rechten om te zetten in tokens die kunnen worden weergegeven, onderverdeeld, verhandeld en opgeslagen in een gedeeldgrootboeksysteem ("distributed-ledgersysteem" - zie ook&lt;a href="https://iate.europa.eu/entry/slideshow/1602076887680/3571877/nl" target="_blank"&gt; gedeeldgrootboektechnologie&lt;/a&gt;)</t>
        </is>
      </c>
      <c r="CP208" t="inlineStr">
        <is>
          <t>proces wykorzystujący technologię &lt;i&gt;blockchain &lt;/i&gt;do tworzenia tokenów lub kryptowalut
będących cyfrową formą wartości powiązanej z danym dobrem</t>
        </is>
      </c>
      <c r="CQ208" t="inlineStr">
        <is>
          <t>Processo de digitalização de ativos tradicionais (ações, obrigações, empréstimos, fundos, bens imobiliários, etc.) destinada a transformar os direitos a eles associados em criptofichas [ &lt;a href="/entry/result/3581685/all" id="ENTRY_TO_ENTRY_CONVERTER" target="_blank"&gt;IATE:3581685&lt;/a&gt; ] (designadas em inglês por "digital tokens") susceptíveis de serem respresentadas, subdivididas, comercializadas e armazenadas num sistema de registo distribuído [ &lt;a href="/entry/result/3571876/all" id="ENTRY_TO_ENTRY_CONVERTER" target="_blank"&gt;IATE:3571876&lt;/a&gt; ], nomeadamente a fim de obter financiamento, obviando à complexidade de procedimentos como a contração de empréstimos ou a emissão de valores.</t>
        </is>
      </c>
      <c r="CR208" t="inlineStr">
        <is>
          <t/>
        </is>
      </c>
      <c r="CS208" t="inlineStr">
        <is>
          <t>digitalizovaný proces, výsledkom ktorého je zastúpenie reálnych aktív &lt;a href="https://iate.europa.eu/entry/result/3581685/sk" target="_blank"&gt;tokenmi&lt;/a&gt;
vo virtuálnom svete; &lt;a href="https://iate.europa.eu/entry/result/3567231/sk" target="_blank"&gt;blockchain&lt;/a&gt; eviduje využívanie týchto aktív a zabezpečuje jedinečné
pridelenie aktíva</t>
        </is>
      </c>
      <c r="CT208" t="inlineStr">
        <is>
          <t>pretvorba pravic na premoženju v digitalni žeton s pomočjo &lt;a href="https://iate.europa.eu/entry/result/3571877/sl" target="_blank"&gt;tehnologije razpršene evidence&lt;/a&gt;</t>
        </is>
      </c>
      <c r="CU208" t="inlineStr">
        <is>
          <t/>
        </is>
      </c>
    </row>
    <row r="209">
      <c r="A209" s="1" t="str">
        <f>HYPERLINK("https://iate.europa.eu/entry/result/3582855/all", "3582855")</f>
        <v>3582855</v>
      </c>
      <c r="B209" t="inlineStr">
        <is>
          <t>FINANCE;EDUCATION AND COMMUNICATIONS</t>
        </is>
      </c>
      <c r="C209" t="inlineStr">
        <is>
          <t>FINANCE|taxation;FINANCE|monetary relations|international finance|international liquidity|international currency;EDUCATION AND COMMUNICATIONS|information technology and data processing|computer system|information technology applications</t>
        </is>
      </c>
      <c r="D209" t="inlineStr">
        <is>
          <t>стейбълкойн|стабилна криптовалута</t>
        </is>
      </c>
      <c r="E209" t="inlineStr">
        <is>
          <t>3|3</t>
        </is>
      </c>
      <c r="F209" t="inlineStr">
        <is>
          <t>|</t>
        </is>
      </c>
      <c r="G209" t="inlineStr">
        <is>
          <t>stablecoin</t>
        </is>
      </c>
      <c r="H209" t="inlineStr">
        <is>
          <t>3</t>
        </is>
      </c>
      <c r="I209" t="inlineStr">
        <is>
          <t/>
        </is>
      </c>
      <c r="J209" t="inlineStr">
        <is>
          <t>stablecoin</t>
        </is>
      </c>
      <c r="K209" t="inlineStr">
        <is>
          <t>3</t>
        </is>
      </c>
      <c r="L209" t="inlineStr">
        <is>
          <t/>
        </is>
      </c>
      <c r="M209" t="inlineStr">
        <is>
          <t>Stable Coin|Stablecoin</t>
        </is>
      </c>
      <c r="N209" t="inlineStr">
        <is>
          <t>2|3</t>
        </is>
      </c>
      <c r="O209" t="inlineStr">
        <is>
          <t>|</t>
        </is>
      </c>
      <c r="P209" t="inlineStr">
        <is>
          <t>σταθερό κρυπτονόμισμα</t>
        </is>
      </c>
      <c r="Q209" t="inlineStr">
        <is>
          <t>2</t>
        </is>
      </c>
      <c r="R209" t="inlineStr">
        <is>
          <t/>
        </is>
      </c>
      <c r="S209" t="inlineStr">
        <is>
          <t>stablecoin|stable coin</t>
        </is>
      </c>
      <c r="T209" t="inlineStr">
        <is>
          <t>3|1</t>
        </is>
      </c>
      <c r="U209" t="inlineStr">
        <is>
          <t>|</t>
        </is>
      </c>
      <c r="V209" t="inlineStr">
        <is>
          <t>moneda estable|criptomoneda estable</t>
        </is>
      </c>
      <c r="W209" t="inlineStr">
        <is>
          <t>2|3</t>
        </is>
      </c>
      <c r="X209" t="inlineStr">
        <is>
          <t>|</t>
        </is>
      </c>
      <c r="Y209" t="inlineStr">
        <is>
          <t>stabiilsusraha|stabiilne krüptovara|stabiilne krüptovääring</t>
        </is>
      </c>
      <c r="Z209" t="inlineStr">
        <is>
          <t>2|3|3</t>
        </is>
      </c>
      <c r="AA209" t="inlineStr">
        <is>
          <t>||</t>
        </is>
      </c>
      <c r="AB209" t="inlineStr">
        <is>
          <t>stablecoin|vakaa kolikko</t>
        </is>
      </c>
      <c r="AC209" t="inlineStr">
        <is>
          <t>3|3</t>
        </is>
      </c>
      <c r="AD209" t="inlineStr">
        <is>
          <t>preferred|</t>
        </is>
      </c>
      <c r="AE209" t="inlineStr">
        <is>
          <t>cryptomonnaie stable|monnaie numérique stable|cyberjeton indexé|stablecoin</t>
        </is>
      </c>
      <c r="AF209" t="inlineStr">
        <is>
          <t>3|3|3|3</t>
        </is>
      </c>
      <c r="AG209" t="inlineStr">
        <is>
          <t>|||</t>
        </is>
      </c>
      <c r="AH209" t="inlineStr">
        <is>
          <t>cripteamhona cobhsaí</t>
        </is>
      </c>
      <c r="AI209" t="inlineStr">
        <is>
          <t>3</t>
        </is>
      </c>
      <c r="AJ209" t="inlineStr">
        <is>
          <t/>
        </is>
      </c>
      <c r="AK209" t="inlineStr">
        <is>
          <t>stablecoin|stabilna kriptovaluta</t>
        </is>
      </c>
      <c r="AL209" t="inlineStr">
        <is>
          <t>2|2</t>
        </is>
      </c>
      <c r="AM209" t="inlineStr">
        <is>
          <t>|</t>
        </is>
      </c>
      <c r="AN209" t="inlineStr">
        <is>
          <t>stabil kriptopénz</t>
        </is>
      </c>
      <c r="AO209" t="inlineStr">
        <is>
          <t>3</t>
        </is>
      </c>
      <c r="AP209" t="inlineStr">
        <is>
          <t/>
        </is>
      </c>
      <c r="AQ209" t="inlineStr">
        <is>
          <t>stablecoin</t>
        </is>
      </c>
      <c r="AR209" t="inlineStr">
        <is>
          <t>3</t>
        </is>
      </c>
      <c r="AS209" t="inlineStr">
        <is>
          <t/>
        </is>
      </c>
      <c r="AT209" t="inlineStr">
        <is>
          <t>stabilizuotoji virtualioji valiuta</t>
        </is>
      </c>
      <c r="AU209" t="inlineStr">
        <is>
          <t>3</t>
        </is>
      </c>
      <c r="AV209" t="inlineStr">
        <is>
          <t/>
        </is>
      </c>
      <c r="AW209" t="inlineStr">
        <is>
          <t>stabilā kriptovalūta|stabilā kriptomonēta</t>
        </is>
      </c>
      <c r="AX209" t="inlineStr">
        <is>
          <t>2|2</t>
        </is>
      </c>
      <c r="AY209" t="inlineStr">
        <is>
          <t>|</t>
        </is>
      </c>
      <c r="AZ209" t="inlineStr">
        <is>
          <t>stablecoin</t>
        </is>
      </c>
      <c r="BA209" t="inlineStr">
        <is>
          <t>3</t>
        </is>
      </c>
      <c r="BB209" t="inlineStr">
        <is>
          <t/>
        </is>
      </c>
      <c r="BC209" t="inlineStr">
        <is>
          <t>stablecoin</t>
        </is>
      </c>
      <c r="BD209" t="inlineStr">
        <is>
          <t>3</t>
        </is>
      </c>
      <c r="BE209" t="inlineStr">
        <is>
          <t/>
        </is>
      </c>
      <c r="BF209" t="inlineStr">
        <is>
          <t>&lt;i&gt;stablecoin&lt;/i&gt;|stabilna kryptowaluta</t>
        </is>
      </c>
      <c r="BG209" t="inlineStr">
        <is>
          <t>2|3</t>
        </is>
      </c>
      <c r="BH209" t="inlineStr">
        <is>
          <t>|preferred</t>
        </is>
      </c>
      <c r="BI209" t="inlineStr">
        <is>
          <t>criptomoeda estável</t>
        </is>
      </c>
      <c r="BJ209" t="inlineStr">
        <is>
          <t>3</t>
        </is>
      </c>
      <c r="BK209" t="inlineStr">
        <is>
          <t/>
        </is>
      </c>
      <c r="BL209" t="inlineStr">
        <is>
          <t>criptomonedă stabilă</t>
        </is>
      </c>
      <c r="BM209" t="inlineStr">
        <is>
          <t>3</t>
        </is>
      </c>
      <c r="BN209" t="inlineStr">
        <is>
          <t/>
        </is>
      </c>
      <c r="BO209" t="inlineStr">
        <is>
          <t>stablecoin</t>
        </is>
      </c>
      <c r="BP209" t="inlineStr">
        <is>
          <t>3</t>
        </is>
      </c>
      <c r="BQ209" t="inlineStr">
        <is>
          <t/>
        </is>
      </c>
      <c r="BR209" t="inlineStr">
        <is>
          <t>stabilni kovanec</t>
        </is>
      </c>
      <c r="BS209" t="inlineStr">
        <is>
          <t>3</t>
        </is>
      </c>
      <c r="BT209" t="inlineStr">
        <is>
          <t/>
        </is>
      </c>
      <c r="BU209" t="inlineStr">
        <is>
          <t>stablecoin</t>
        </is>
      </c>
      <c r="BV209" t="inlineStr">
        <is>
          <t>3</t>
        </is>
      </c>
      <c r="BW209" t="inlineStr">
        <is>
          <t/>
        </is>
      </c>
      <c r="BX209" t="inlineStr">
        <is>
          <t>цифрова единица за стойност, която не представлява форма на конкретна валута (или кошница от валути), а по-скоро, разчитайки на набор от инструменти за стабилизиране, се опитва да сведе до минимум колебанията в цената си в определена валута</t>
        </is>
      </c>
      <c r="BY209" t="inlineStr">
        <is>
          <t>digitální žeton
(token) mající sloužit jako digitální platidlo se stabilní hodnotou v
konvenčním měnovém vyjádření</t>
        </is>
      </c>
      <c r="BZ209" t="inlineStr">
        <is>
          <t>stabil kryptovaluta, der har den egenskab, at den kan tilbyde øjeblikkelig behandling og sikkerhed ved pengetransaktioner samt stabile valutaer, fordi stablecoin ofte er bundet op på valutaer, som traditionelt benyttes i de vestlige lande som eksempelvis dollar og euro</t>
        </is>
      </c>
      <c r="CA209" t="inlineStr">
        <is>
          <t>neue Art der &lt;a href="http://iate.europa.eu/entry/result/3563764/de" target="_blank"&gt;Kryptowährung&lt;/a&gt;, die einen höheren Grad an Wertstabilität bieten soll, indem sie mit Vermögenswerten unterlegt wird</t>
        </is>
      </c>
      <c r="CB209" t="inlineStr">
        <is>
          <t>ψηφιακά περιουσιακά στοιχεία τα οποία έχουν σχεδιαστεί για να διατηρούν την αξία τους· με άλλα λόγια, με αυτά τα κρυπτονομίσματα εξασφαλίζεται ο ηπιότερος βαθμός μεταβλητότητας που παρατηρείται στα παραδοσιακά νομίσματα</t>
        </is>
      </c>
      <c r="CC209" t="inlineStr">
        <is>
          <t>new type of &lt;a href="https://iate.europa.eu/entry/result/3563764/en" target="_blank"&gt;cryptocurrencies &lt;/a&gt;that rely on a set of stabilisation tools, such as a reserve asset, in order to minimise fluctuations of its price</t>
        </is>
      </c>
      <c r="CD209" t="inlineStr">
        <is>
          <t>Nuevo tipo de &lt;a href="https://iate.europa.eu/entry/result/3563764/es" target="_blank"&gt;criptomoneda &lt;/a&gt; cuyo valor se vincula al de un conjunto de activos estables para reducir su volatilidad.</t>
        </is>
      </c>
      <c r="CE209" t="inlineStr">
        <is>
          <t>krüptovääring, mis on tagatud teatud varaga (füüsiline tagatis või
teine krüptovara) või on algoritmi vormis (ehk
algoritmi kasutatakse viisil, mis peaks hoidma
tokeni väärtust või stabiliseerima tokeni
hinnakõikumisi)</t>
        </is>
      </c>
      <c r="CF209" t="inlineStr">
        <is>
          <t>kryptovaluutta, joka on suunniteltu sellaiseksi että sen arvo heilahtelisi mahdollisimman vähän ja jonka arvo on kiinnitetty johonkin valuuttaan tai hyödykkeeseen, esim. kulta</t>
        </is>
      </c>
      <c r="CG209" t="inlineStr">
        <is>
          <t>&lt;a href="https://iate.europa.eu/entry/result/3563764/fr" target="_blank"&gt;cryptomonnaie&lt;/a&gt; dont la valeur est stabilisée à l'aide de divers mécanismes (basée sur la valeur d'un autre actif, d'une monnaie fiduciaire comme l'euro ou le dollar, etc.)</t>
        </is>
      </c>
      <c r="CH209" t="inlineStr">
        <is>
          <t/>
        </is>
      </c>
      <c r="CI209" t="inlineStr">
        <is>
          <t/>
        </is>
      </c>
      <c r="CJ209" t="inlineStr">
        <is>
          <t>a folyamatos és jelentős árfolyam-ingadozások kiküszöbölése érdekében stabil árfolyamokhoz, nemesfémekhez vagy más értékekhez kötött kriptopénz [ &lt;a href="/entry/result/3563764/all" id="ENTRY_TO_ENTRY_CONVERTER" target="_blank"&gt;IATE:3563764&lt;/a&gt; ]</t>
        </is>
      </c>
      <c r="CK209" t="inlineStr">
        <is>
          <t>tipo di criptovaluta che è però ancorata a una valuta, come il dollaro americano, oppure a una materia prima, come l'oro, ed è quindi soggetta a una minore volatilità, rimanendo in ogni caso svincolata da qualunque banca centrale</t>
        </is>
      </c>
      <c r="CL209" t="inlineStr">
        <is>
          <t>kriptovaliutų
rūšis, kurios vertės santykinis stabilumas užtikrinamas algoritmų (pinigų
tiekimo kontrolės) arba užtikrinimo tam tikru turtu metodais</t>
        </is>
      </c>
      <c r="CM209" t="inlineStr">
        <is>
          <t>jauns &lt;a href="https://iate.europa.eu/entry/result/3563764/lv" target="_blank"&gt;kriptovalūtas &lt;/a&gt;veids, kas balstīts uz stabilu aktīvu, lai novērstu cenas svārstības</t>
        </is>
      </c>
      <c r="CN209" t="inlineStr">
        <is>
          <t>tip ġdid ta' &lt;a href="https://iate.europa.eu/entry/result/3563764/mt" target="_blank"&gt;&lt;i&gt;kriptovaluta&lt;/i&gt;&lt;/a&gt; li tiddependi minn sett ta' għodod ta' stabbilizzazzjoni, bħal assi ta' riżerva, sabiex jiġu mminimizzati l-fluttwazzjonijiet tal-prezz tagħha</t>
        </is>
      </c>
      <c r="CO209" t="inlineStr">
        <is>
          <t>&lt;a href="https://iate.europa.eu/entry/slideshow/1602567204340/3563764/nl" target="_blank"&gt;cryptografisch geld/cryptovaluta&lt;/a&gt; waarvan de waarde gekoppeld is aan een normale, stabiele munt (bijv. de dollar of de euro), goud, staatsleningen of deposito's, om de volatiliteit die de cryptomarkt vaak teistert, te temperen</t>
        </is>
      </c>
      <c r="CP209" t="inlineStr">
        <is>
          <t>waluty cyfrowe, które z założenia mają nie podlegać wahaniom kursu lub ich zmienność cenowa powinna być minimalna</t>
        </is>
      </c>
      <c r="CQ209" t="inlineStr">
        <is>
          <t>Tipo de criptoativo [ &lt;a href="/entry/result/3581681/all" id="ENTRY_TO_ENTRY_CONVERTER" target="_blank"&gt;IATE:3581681&lt;/a&gt; ] associado a um valor externo (uma moeda fiduciária, como o euro ou o dólar, um bem material, como o ouro ou um bem imobiliário, ou outra criptomoeda), ou a um algoritmo destinado a evitar flutuações no seu valor, com o intuito de manter o seu valor estável.</t>
        </is>
      </c>
      <c r="CR209" t="inlineStr">
        <is>
          <t>denumire dată unei subcategorii de criptoactive concepute să mențină o valoare
stabilă aferentă unui alt activ, reducând fluctuațiile de preț care afectează criptomonede precum bitcoinul</t>
        </is>
      </c>
      <c r="CS209" t="inlineStr">
        <is>
          <t>druh kryptomeny, ktorá by mala byť kurzovo stabilná a ktorej zamýšľaná kurzová stabilita sa má dosiahnuť jej viazanosťou na regulované meny, napr. USD, EUR,
CHF, na drahé kovy alebo na iné odlišné kryptomeny</t>
        </is>
      </c>
      <c r="CT209" t="inlineStr">
        <is>
          <t>kriptografski žeton, katerega vrednost je vezana
na neko zunanje sredstvo (npr. nacionalna valuta), na drago kovino (npr. zlato), košarico
drugih &lt;a href="https://iate.europa.eu/entry/result/3563764/sl" target="_blank"&gt;kriptovalut&lt;/a&gt;, ali pa njegovo vrednost uravnava avtomatizirani matematični
protokol, ki podobno kot centralna banka uravnava količino valute v obtoku</t>
        </is>
      </c>
      <c r="CU209" t="inlineStr">
        <is>
          <t/>
        </is>
      </c>
    </row>
    <row r="210">
      <c r="A210" s="1" t="str">
        <f>HYPERLINK("https://iate.europa.eu/entry/result/3591093/all", "3591093")</f>
        <v>3591093</v>
      </c>
      <c r="B210" t="inlineStr">
        <is>
          <t>FINANCE;EDUCATION AND COMMUNICATIONS</t>
        </is>
      </c>
      <c r="C210" t="inlineStr">
        <is>
          <t>FINANCE|financial institutions and credit|financial services;FINANCE|free movement of capital|financial market;EDUCATION AND COMMUNICATIONS|information technology and data processing|computer system|information technology applications</t>
        </is>
      </c>
      <c r="D210" t="inlineStr">
        <is>
          <t>токен, обезпечен с активи</t>
        </is>
      </c>
      <c r="E210" t="inlineStr">
        <is>
          <t>3</t>
        </is>
      </c>
      <c r="F210" t="inlineStr">
        <is>
          <t/>
        </is>
      </c>
      <c r="G210" t="inlineStr">
        <is>
          <t>token vázaný na aktiva</t>
        </is>
      </c>
      <c r="H210" t="inlineStr">
        <is>
          <t>2</t>
        </is>
      </c>
      <c r="I210" t="inlineStr">
        <is>
          <t/>
        </is>
      </c>
      <c r="J210" t="inlineStr">
        <is>
          <t>aktivbaseret token</t>
        </is>
      </c>
      <c r="K210" t="inlineStr">
        <is>
          <t>3</t>
        </is>
      </c>
      <c r="L210" t="inlineStr">
        <is>
          <t/>
        </is>
      </c>
      <c r="M210" t="inlineStr">
        <is>
          <t>wertreferenziertes Token</t>
        </is>
      </c>
      <c r="N210" t="inlineStr">
        <is>
          <t>3</t>
        </is>
      </c>
      <c r="O210" t="inlineStr">
        <is>
          <t/>
        </is>
      </c>
      <c r="P210" t="inlineStr">
        <is>
          <t>ψηφιακό κέρμα με εγγύηση περιουσιακών στοιχείων</t>
        </is>
      </c>
      <c r="Q210" t="inlineStr">
        <is>
          <t>3</t>
        </is>
      </c>
      <c r="R210" t="inlineStr">
        <is>
          <t/>
        </is>
      </c>
      <c r="S210" t="inlineStr">
        <is>
          <t>asset-referenced token</t>
        </is>
      </c>
      <c r="T210" t="inlineStr">
        <is>
          <t>3</t>
        </is>
      </c>
      <c r="U210" t="inlineStr">
        <is>
          <t/>
        </is>
      </c>
      <c r="V210" t="inlineStr">
        <is>
          <t>ficha referenciada a activos</t>
        </is>
      </c>
      <c r="W210" t="inlineStr">
        <is>
          <t>3</t>
        </is>
      </c>
      <c r="X210" t="inlineStr">
        <is>
          <t/>
        </is>
      </c>
      <c r="Y210" t="inlineStr">
        <is>
          <t>varapõhine token</t>
        </is>
      </c>
      <c r="Z210" t="inlineStr">
        <is>
          <t>3</t>
        </is>
      </c>
      <c r="AA210" t="inlineStr">
        <is>
          <t/>
        </is>
      </c>
      <c r="AB210" t="inlineStr">
        <is>
          <t>referenssivaratoken</t>
        </is>
      </c>
      <c r="AC210" t="inlineStr">
        <is>
          <t>3</t>
        </is>
      </c>
      <c r="AD210" t="inlineStr">
        <is>
          <t/>
        </is>
      </c>
      <c r="AE210" t="inlineStr">
        <is>
          <t>jeton se référant à un ou des actifs|cyberjeton indexé</t>
        </is>
      </c>
      <c r="AF210" t="inlineStr">
        <is>
          <t>3|2</t>
        </is>
      </c>
      <c r="AG210" t="inlineStr">
        <is>
          <t>|</t>
        </is>
      </c>
      <c r="AH210" t="inlineStr">
        <is>
          <t>licín sócmhainn-tagartha|comhartha sócmhainn‑tagartha</t>
        </is>
      </c>
      <c r="AI210" t="inlineStr">
        <is>
          <t>3|3</t>
        </is>
      </c>
      <c r="AJ210" t="inlineStr">
        <is>
          <t>|</t>
        </is>
      </c>
      <c r="AK210" t="inlineStr">
        <is>
          <t>token vezan uz imovinu</t>
        </is>
      </c>
      <c r="AL210" t="inlineStr">
        <is>
          <t>3</t>
        </is>
      </c>
      <c r="AM210" t="inlineStr">
        <is>
          <t/>
        </is>
      </c>
      <c r="AN210" t="inlineStr">
        <is>
          <t>eszközalapú token</t>
        </is>
      </c>
      <c r="AO210" t="inlineStr">
        <is>
          <t>3</t>
        </is>
      </c>
      <c r="AP210" t="inlineStr">
        <is>
          <t/>
        </is>
      </c>
      <c r="AQ210" t="inlineStr">
        <is>
          <t>token collegato ad attività</t>
        </is>
      </c>
      <c r="AR210" t="inlineStr">
        <is>
          <t>3</t>
        </is>
      </c>
      <c r="AS210" t="inlineStr">
        <is>
          <t/>
        </is>
      </c>
      <c r="AT210" t="inlineStr">
        <is>
          <t>su turtu susietas žetonas</t>
        </is>
      </c>
      <c r="AU210" t="inlineStr">
        <is>
          <t>3</t>
        </is>
      </c>
      <c r="AV210" t="inlineStr">
        <is>
          <t/>
        </is>
      </c>
      <c r="AW210" t="inlineStr">
        <is>
          <t>aktīviem piesaistīts žetons</t>
        </is>
      </c>
      <c r="AX210" t="inlineStr">
        <is>
          <t>2</t>
        </is>
      </c>
      <c r="AY210" t="inlineStr">
        <is>
          <t/>
        </is>
      </c>
      <c r="AZ210" t="inlineStr">
        <is>
          <t>token irreferenzjat ma' assi</t>
        </is>
      </c>
      <c r="BA210" t="inlineStr">
        <is>
          <t>3</t>
        </is>
      </c>
      <c r="BB210" t="inlineStr">
        <is>
          <t/>
        </is>
      </c>
      <c r="BC210" t="inlineStr">
        <is>
          <t>asset-referenced token</t>
        </is>
      </c>
      <c r="BD210" t="inlineStr">
        <is>
          <t>3</t>
        </is>
      </c>
      <c r="BE210" t="inlineStr">
        <is>
          <t/>
        </is>
      </c>
      <c r="BF210" t="inlineStr">
        <is>
          <t>token powiązany z aktywami</t>
        </is>
      </c>
      <c r="BG210" t="inlineStr">
        <is>
          <t>3</t>
        </is>
      </c>
      <c r="BH210" t="inlineStr">
        <is>
          <t/>
        </is>
      </c>
      <c r="BI210" t="inlineStr">
        <is>
          <t>criptoficha referenciada a ativos</t>
        </is>
      </c>
      <c r="BJ210" t="inlineStr">
        <is>
          <t>3</t>
        </is>
      </c>
      <c r="BK210" t="inlineStr">
        <is>
          <t/>
        </is>
      </c>
      <c r="BL210" t="inlineStr">
        <is>
          <t>token raportat la active</t>
        </is>
      </c>
      <c r="BM210" t="inlineStr">
        <is>
          <t>3</t>
        </is>
      </c>
      <c r="BN210" t="inlineStr">
        <is>
          <t/>
        </is>
      </c>
      <c r="BO210" t="inlineStr">
        <is>
          <t>token krytý aktívami</t>
        </is>
      </c>
      <c r="BP210" t="inlineStr">
        <is>
          <t>3</t>
        </is>
      </c>
      <c r="BQ210" t="inlineStr">
        <is>
          <t/>
        </is>
      </c>
      <c r="BR210" t="inlineStr">
        <is>
          <t>žeton, vezan na sredstva</t>
        </is>
      </c>
      <c r="BS210" t="inlineStr">
        <is>
          <t>3</t>
        </is>
      </c>
      <c r="BT210" t="inlineStr">
        <is>
          <t/>
        </is>
      </c>
      <c r="BU210" t="inlineStr">
        <is>
          <t>tillgångsanknuten token|kryptotillgång knuten till värdet på en eller flera underliggande tillgångar</t>
        </is>
      </c>
      <c r="BV210" t="inlineStr">
        <is>
          <t>3|3</t>
        </is>
      </c>
      <c r="BW210" t="inlineStr">
        <is>
          <t>|</t>
        </is>
      </c>
      <c r="BX210" t="inlineStr">
        <is>
          <t>вид криптоактив, при който е налице стремеж за поддържане на стабилна стойност посредством обвързването ѝ със стойността на няколко фиатни валути, представляващи законно платежно средство, стойността на една или повече стоки, стойността на един или повече криптоактиви или комбинация от активи</t>
        </is>
      </c>
      <c r="BY210" t="inlineStr">
        <is>
          <t>druh kryptoaktiva, jehož cílem je udržet stabilní hodnotu navázáním na hodnotu několika fiat měn, které jsou zákonným platidlem, jedné či několika komodit nebo jednoho či několika kryptoaktiv, případně na hodnotu kombinace těchto aktiv</t>
        </is>
      </c>
      <c r="BZ210" t="inlineStr">
        <is>
          <t>kryptoaktiv, som hævdes at bevare en stabil værdi ved at henvise til
værdien af flere fiatvalutaer, der er lovlige betalingsmidler, en eller flere
råvarer eller et eller flere kryptoaktiver eller til en kombination af sådanne
aktiver</t>
        </is>
      </c>
      <c r="CA210" t="inlineStr">
        <is>
          <t>Kryptowert, bei dem verschiedene Nominalgeldwährungen, die gesetzliches Zahlungsmittel sind, oder eine oder mehrere Waren oder ein oder mehrere Kryptowerte oder eine Kombination solcher Werte als Bezugsgrundlage verwendet werden, um Wertstabilität zu erreichen</t>
        </is>
      </c>
      <c r="CB210" t="inlineStr">
        <is>
          <t>είδος &lt;a href="https://iate.europa.eu/entry/result/3581681/en-el" target="_blank"&gt;κρυπτοπεριουσιακού στοιχείου&lt;/a&gt; το οποίο
στοχεύει στη διατήρηση σταθερής αξίας χρησιμοποιώντας ως εγγύηση την αξία
διαφόρων &lt;a href="https://iate.europa.eu/entry/result/1643065/en-el" target="_blank"&gt;παραστατικών νομισμάτων&lt;/a&gt; που αποτελούν &lt;a href="https://iate.europa.eu/entry/result/793061/en-el" target="_blank"&gt;νόμιμο χρήμα&lt;/a&gt;, ενός ή
περισσότερων &lt;a href="https://iate.europa.eu/entry/result/1683564/en-el" target="_blank"&gt;εμπορευμάτων&lt;/a&gt; ή ενός ή περισσότερων κρυπτοπεριουσιακών στοιχείων ή
συνδυασμού των εν λόγω περιουσιακών στοιχείων</t>
        </is>
      </c>
      <c r="CC210" t="inlineStr">
        <is>
          <t>type of &lt;a href="http://iate.europa.eu/entry/result/3581681/en" target="_blank"&gt;crypto-asset&lt;/a&gt; that purports to maintain a
stable value by referring to the value of several &lt;a href="http://iate.europa.eu/entry/result/1643065/en" target="_blank"&gt;fiat currencies&lt;/a&gt; that are
&lt;a href="http://iate.europa.eu/entry/result/793061/en" target="_blank"&gt;legal tender&lt;/a&gt;, one or several commodities or one or several crypto-assets, or a
combination of such assets</t>
        </is>
      </c>
      <c r="CD210" t="inlineStr">
        <is>
          <t>Tipo de criptoactivo que, a fin de mantener un valor estable, se referencia al valor de varias &lt;a href="https://iate.europa.eu/entry/slideshow/1610358505499/1643065/es" target="_blank"&gt;monedas fiat&lt;/a&gt; de curso legal, una o varias materias primas, uno o varios criptoactivos, o una combinación de dichos activos.</t>
        </is>
      </c>
      <c r="CE210" t="inlineStr">
        <is>
          <t>krüptovara liik, mille eesmärk on säilitada stabiilne väärtus, järgides mitme seadusliku maksevahendina kasutatava usaldusraha, ühe või mitme kauba või ühe või mitme krüptovara väärtust või selliste varade kombinatsiooni väärtust</t>
        </is>
      </c>
      <c r="CF210" t="inlineStr">
        <is>
          <t>kryptovaratyyppi, jonka arvo pyritään
vakauttamaan siten, että sen referenssinä on useiden laillisena maksuvälineenä
käytettävien fiat-valuuttojen arvo, yksi tai useampi hyödyke tai yksi tai
useampi kryptovara tai tällaisten varojen yhdistelmä</t>
        </is>
      </c>
      <c r="CG210" t="inlineStr">
        <is>
          <t>type de &lt;a href="https://iate.europa.eu/entry/slideshow/1616065849749/3581681/fr" target="_blank"&gt;crypto-actif&lt;/a&gt; qui vise à conserver une valeur stable
en se référant à la valeur de plusieurs &lt;a href="https://iate.europa.eu/entry/slideshow/1616065993368/1643065/fr" target="_blank"&gt;monnaies fiat&lt;/a&gt; qui ont cours légal, à
une ou plusieurs matières premières ou à un ou plusieurs crypto-actifs, ou à
une combinaison de tels actifs</t>
        </is>
      </c>
      <c r="CH210" t="inlineStr">
        <is>
          <t/>
        </is>
      </c>
      <c r="CI210" t="inlineStr">
        <is>
          <t/>
        </is>
      </c>
      <c r="CJ210" t="inlineStr">
        <is>
          <t>olyan kriptoeszköz-típus, amely stabil érték fenntartására hivatott azáltal, hogy több, törvényes fizetőeszköznek minősülő fiat valuta, egy vagy több áru, vagy egy vagy több kriptoeszköz, illetve ezen eszközök kombinációjának értékére hivatkozik</t>
        </is>
      </c>
      <c r="CK210" t="inlineStr">
        <is>
          <t>sottocategoria di cripto-attività che mira a mantenere un valore stabile ancorandosi a diverse monete aventi corso legale, a una o più merci, a una o più cripto-attività o a un paniere di tali attività</t>
        </is>
      </c>
      <c r="CL210" t="inlineStr">
        <is>
          <t>kriptoturtas, kurio vertę siekiama stabilizuoti susiejant jį su skirtingų dekretinių pinigų, kurie yra teisėta mokėjimo priemonė, verte, vienos ar kelių biržos prekių verte arba vieno ar kelių kriptoturto vienetų ar tokio turto derinio verte</t>
        </is>
      </c>
      <c r="CM210" t="inlineStr">
        <is>
          <t>kriptoaktīvu veids, kura mērķis ir uzturēt stabilu vērtību, atsaucoties uz vairāku tādu papīra valūtu vērtību, kas ir likumīgs maksāšanas līdzeklis, vienu vai vairākām precēm vai vienu vai vairākiem kriptoaktīviem, vai šādu aktīvu kombināciju</t>
        </is>
      </c>
      <c r="CN210" t="inlineStr">
        <is>
          <t>tip ta' &lt;a href="http://iate.europa.eu/entry/result/3581681/en" target="_blank"&gt;kriptoassi&lt;/a&gt; li għandu l-iskop li jżomm valur stabbli billi jirreferi għall-valur ta' diversi &lt;a href="http://iate.europa.eu/entry/result/1643065/en" target="_blank"&gt;muniti ta' kors legali&lt;/a&gt; li huma &lt;a href="http://iate.europa.eu/entry/result/793061/en" target="_blank"&gt;munita legali&lt;/a&gt;, ta' diversi komoditajiet jew komodità waħda jew ta' diversi kriptoassi jew kriptoassi wieħed, jew kombinazzjoni ta' tali assi</t>
        </is>
      </c>
      <c r="CO210" t="inlineStr">
        <is>
          <t>type
 cryptoactief dat een stabiele waarde tracht te behouden door te verwijzen
 naar de waarde van diverse fiduciaire valuta die een wettig betaalmiddel
 zijn, één of meer grondstoffen, of één of meer cryptoactiva, of een
 combinatie van dergelijke activa</t>
        </is>
      </c>
      <c r="CP210" t="inlineStr">
        <is>
          <t>rodzaj kryptoaktywów, który ma utrzymywać stabilną wartość dzięki temu, że jest powiązany z wartością szeregu walut fiat będących prawnymi środkami płatniczymi, co najmniej jednego towaru, co najmniej jednego kryptoaktywa lub połączenia takich aktywów</t>
        </is>
      </c>
      <c r="CQ210" t="inlineStr">
        <is>
          <t>Tipo de criptoativo que procura manter um valor estável por referência ao valor de várias moedas fiduciárias com curso legal, uma ou várias mercadorias ou um ou vários criptoativos, ou a uma combinação desses tipos de ativos</t>
        </is>
      </c>
      <c r="CR210" t="inlineStr">
        <is>
          <t/>
        </is>
      </c>
      <c r="CS210" t="inlineStr">
        <is>
          <t>typ &lt;a href="https://iate.europa.eu/entry/result/3581681/sk" target="_blank"&gt;kryptoaktíva&lt;/a&gt;, ktorého cieľom je zachovať stabilnú hodnotu odkazom na hodnotu viacerých &lt;a href="https://iate.europa.eu/entry/result/1643065/sk" target="_blank"&gt;fiat mien&lt;/a&gt;, ktoré sú &lt;a href="https://iate.europa.eu/entry/result/793061/sk" target="_blank"&gt;zákonným platidlom&lt;/a&gt;, jednu alebo viaceré komodity
 alebo jedno či viacero kryptoaktív, alebo na hodnotu kombinácie takýchto aktív</t>
        </is>
      </c>
      <c r="CT210" t="inlineStr">
        <is>
          <t>vrsto kriptoimetja, ki naj bi ohranjala stabilno vrednost z vezanostjo na vrednost več fiat valut, ki so zakonito plačilno sredstvo, na eno ali več vrst blaga ali na eno ali več kriptoimetij ali na kombinacijo takih sredstev</t>
        </is>
      </c>
      <c r="CU210" t="inlineStr">
        <is>
          <t>typ av kryptotillgång som avser att upprätthålla ett stabilt värde genom att hänvisa till värdet på flera fiatvalutor som är lagliga betalningsmedel, till värdet på en eller flera råvaror eller en eller flera kryptotillgångar, eller till värdet på en kombination av sådana tillgångar</t>
        </is>
      </c>
    </row>
    <row r="211">
      <c r="A211" s="1" t="str">
        <f>HYPERLINK("https://iate.europa.eu/entry/result/3557034/all", "3557034")</f>
        <v>3557034</v>
      </c>
      <c r="B211" t="inlineStr">
        <is>
          <t>FINANCE</t>
        </is>
      </c>
      <c r="C211" t="inlineStr">
        <is>
          <t>FINANCE|financing and investment|financing|financing policy|financing method</t>
        </is>
      </c>
      <c r="D211" t="inlineStr">
        <is>
          <t>колективно финансиране чрез набиране на инвестиции|колективно инвестиране</t>
        </is>
      </c>
      <c r="E211" t="inlineStr">
        <is>
          <t>3|3</t>
        </is>
      </c>
      <c r="F211" t="inlineStr">
        <is>
          <t>|</t>
        </is>
      </c>
      <c r="G211" t="inlineStr">
        <is>
          <t>skupinové investování|investiční crowdfunding</t>
        </is>
      </c>
      <c r="H211" t="inlineStr">
        <is>
          <t>3|3</t>
        </is>
      </c>
      <c r="I211" t="inlineStr">
        <is>
          <t>|</t>
        </is>
      </c>
      <c r="J211" t="inlineStr">
        <is>
          <t>investeringsbaseret crowdfunding|investeringscrowdfunding</t>
        </is>
      </c>
      <c r="K211" t="inlineStr">
        <is>
          <t>3|3</t>
        </is>
      </c>
      <c r="L211" t="inlineStr">
        <is>
          <t>|</t>
        </is>
      </c>
      <c r="M211" t="inlineStr">
        <is>
          <t>anlagebasierte Schwarmfinanzierung|Crowdinvesting|investitionsbasiertes Crowdfunding</t>
        </is>
      </c>
      <c r="N211" t="inlineStr">
        <is>
          <t>3|3|3</t>
        </is>
      </c>
      <c r="O211" t="inlineStr">
        <is>
          <t>||</t>
        </is>
      </c>
      <c r="P211" t="inlineStr">
        <is>
          <t>συμμετοχική χρηματοδότηση που βασίζεται σε επενδύσεις|συμμετοχική επένδυση</t>
        </is>
      </c>
      <c r="Q211" t="inlineStr">
        <is>
          <t>3|3</t>
        </is>
      </c>
      <c r="R211" t="inlineStr">
        <is>
          <t>|</t>
        </is>
      </c>
      <c r="S211" t="inlineStr">
        <is>
          <t>investment-based crowdfunding|investment crowdfunding|crowd investing|crowdinvesting</t>
        </is>
      </c>
      <c r="T211" t="inlineStr">
        <is>
          <t>3|3|3|1</t>
        </is>
      </c>
      <c r="U211" t="inlineStr">
        <is>
          <t>|||</t>
        </is>
      </c>
      <c r="V211" t="inlineStr">
        <is>
          <t>inversión participativa|financiación participativa de inversión</t>
        </is>
      </c>
      <c r="W211" t="inlineStr">
        <is>
          <t>2|3</t>
        </is>
      </c>
      <c r="X211" t="inlineStr">
        <is>
          <t>|</t>
        </is>
      </c>
      <c r="Y211" t="inlineStr">
        <is>
          <t>investeeringupõhine ühisrahastus</t>
        </is>
      </c>
      <c r="Z211" t="inlineStr">
        <is>
          <t>3</t>
        </is>
      </c>
      <c r="AA211" t="inlineStr">
        <is>
          <t>preferred</t>
        </is>
      </c>
      <c r="AB211" t="inlineStr">
        <is>
          <t>sijoituspohjainen joukkorahoitus|sijoitusmuotoinen joukkorahoitus|joukkosijoittaminen</t>
        </is>
      </c>
      <c r="AC211" t="inlineStr">
        <is>
          <t>3|3|3</t>
        </is>
      </c>
      <c r="AD211" t="inlineStr">
        <is>
          <t>||</t>
        </is>
      </c>
      <c r="AE211" t="inlineStr">
        <is>
          <t>financement participatif par investissement|investissement participatif</t>
        </is>
      </c>
      <c r="AF211" t="inlineStr">
        <is>
          <t>3|3</t>
        </is>
      </c>
      <c r="AG211" t="inlineStr">
        <is>
          <t>|</t>
        </is>
      </c>
      <c r="AH211" t="inlineStr">
        <is>
          <t>sluachistiú infheistíochtbhunaithe</t>
        </is>
      </c>
      <c r="AI211" t="inlineStr">
        <is>
          <t>3</t>
        </is>
      </c>
      <c r="AJ211" t="inlineStr">
        <is>
          <t/>
        </is>
      </c>
      <c r="AK211" t="inlineStr">
        <is>
          <t>skupno ulaganje</t>
        </is>
      </c>
      <c r="AL211" t="inlineStr">
        <is>
          <t>3</t>
        </is>
      </c>
      <c r="AM211" t="inlineStr">
        <is>
          <t/>
        </is>
      </c>
      <c r="AN211" t="inlineStr">
        <is>
          <t>befektetésalapú közösségi finanszírozás</t>
        </is>
      </c>
      <c r="AO211" t="inlineStr">
        <is>
          <t>3</t>
        </is>
      </c>
      <c r="AP211" t="inlineStr">
        <is>
          <t/>
        </is>
      </c>
      <c r="AQ211" t="inlineStr">
        <is>
          <t>crowd investing</t>
        </is>
      </c>
      <c r="AR211" t="inlineStr">
        <is>
          <t>3</t>
        </is>
      </c>
      <c r="AS211" t="inlineStr">
        <is>
          <t/>
        </is>
      </c>
      <c r="AT211" t="inlineStr">
        <is>
          <t>investicijomis grindžiamas sutelktinis finansavimas</t>
        </is>
      </c>
      <c r="AU211" t="inlineStr">
        <is>
          <t>3</t>
        </is>
      </c>
      <c r="AV211" t="inlineStr">
        <is>
          <t/>
        </is>
      </c>
      <c r="AW211" t="inlineStr">
        <is>
          <t>uz ieguldījumiem balstīta kolektīvā finansēšana|kolektīvie ieguldījumi|ieguldījumos balstīta kolektīvā finansēšana</t>
        </is>
      </c>
      <c r="AX211" t="inlineStr">
        <is>
          <t>2|2|3</t>
        </is>
      </c>
      <c r="AY211" t="inlineStr">
        <is>
          <t>||</t>
        </is>
      </c>
      <c r="AZ211" t="inlineStr">
        <is>
          <t>finanzjament kollettiv ibbażat fuq l-investiment</t>
        </is>
      </c>
      <c r="BA211" t="inlineStr">
        <is>
          <t>3</t>
        </is>
      </c>
      <c r="BB211" t="inlineStr">
        <is>
          <t/>
        </is>
      </c>
      <c r="BC211" t="inlineStr">
        <is>
          <t>crowdfunding op basis van investering|crowdinvesting</t>
        </is>
      </c>
      <c r="BD211" t="inlineStr">
        <is>
          <t>3|3</t>
        </is>
      </c>
      <c r="BE211" t="inlineStr">
        <is>
          <t>|</t>
        </is>
      </c>
      <c r="BF211" t="inlineStr">
        <is>
          <t>crowdfunding inwestycyjny|crowdinvesting|inwestycyjne modele finansowania społecznościowego</t>
        </is>
      </c>
      <c r="BG211" t="inlineStr">
        <is>
          <t>3|3|3</t>
        </is>
      </c>
      <c r="BH211" t="inlineStr">
        <is>
          <t>||</t>
        </is>
      </c>
      <c r="BI211" t="inlineStr">
        <is>
          <t>financiamento colaborativo de investimento</t>
        </is>
      </c>
      <c r="BJ211" t="inlineStr">
        <is>
          <t>3</t>
        </is>
      </c>
      <c r="BK211" t="inlineStr">
        <is>
          <t/>
        </is>
      </c>
      <c r="BL211" t="inlineStr">
        <is>
          <t>finanțare participativă bazată pe investiții</t>
        </is>
      </c>
      <c r="BM211" t="inlineStr">
        <is>
          <t>3</t>
        </is>
      </c>
      <c r="BN211" t="inlineStr">
        <is>
          <t/>
        </is>
      </c>
      <c r="BO211" t="inlineStr">
        <is>
          <t>investičný crowdfunding|hromadné financovanie založené na investovaní|podielový crowdfunding</t>
        </is>
      </c>
      <c r="BP211" t="inlineStr">
        <is>
          <t>3|3|3</t>
        </is>
      </c>
      <c r="BQ211" t="inlineStr">
        <is>
          <t>|preferred|</t>
        </is>
      </c>
      <c r="BR211" t="inlineStr">
        <is>
          <t>naložbeno množično financiranje</t>
        </is>
      </c>
      <c r="BS211" t="inlineStr">
        <is>
          <t>3</t>
        </is>
      </c>
      <c r="BT211" t="inlineStr">
        <is>
          <t/>
        </is>
      </c>
      <c r="BU211" t="inlineStr">
        <is>
          <t>investeringsbaserad gräsrotsfinansiering|gräsrotsinvestering</t>
        </is>
      </c>
      <c r="BV211" t="inlineStr">
        <is>
          <t>3|3</t>
        </is>
      </c>
      <c r="BW211" t="inlineStr">
        <is>
          <t>|</t>
        </is>
      </c>
      <c r="BX211" t="inlineStr">
        <is>
          <t>&lt;i&gt;колективно финансиране с финансова възвръщаемост&lt;/i&gt;
[&lt;a href="/entry/result/3563170/all" id="ENTRY_TO_ENTRY_CONVERTER" target="_blank"&gt;IATE:3563170&lt;/a&gt;], при което срещу инвестираните средства предоставящите финансиране
участници може да получат право на участие в печалбата [&lt;a href="/entry/result/114625/all" id="ENTRY_TO_ENTRY_CONVERTER" target="_blank"&gt;IATE:114625&lt;/a&gt;] или ценни
книжа [&lt;a href="/entry/result/3572414/all" id="ENTRY_TO_ENTRY_CONVERTER" target="_blank"&gt;IATE:3572414&lt;/a&gt;]</t>
        </is>
      </c>
      <c r="BY211" t="inlineStr">
        <is>
          <t>druh &lt;em&gt;skupinového financování&lt;/em&gt; [ &lt;a href="/entry/result/3542067/all" id="ENTRY_TO_ENTRY_CONVERTER" target="_blank"&gt;IATE:3542067&lt;/a&gt; ], které zahrnuje vydávání podílů nebo pohledávek přispěvatelům</t>
        </is>
      </c>
      <c r="BZ211" t="inlineStr">
        <is>
          <t>type af &lt;a href="https://iate.europa.eu/entry/result/3563170/en" target="_blank"&gt;crowdfunding med økonomisk afkast&lt;time datetime="2.3.2020"&gt;.&lt;/time&gt;&lt;/a&gt;, der giver investorer mulighed for at investere i specifikke projekter mod at få ejerandele eller anden form for afkast fra projektejeren, dette eksempelvis i form af en aktie eller en obligation</t>
        </is>
      </c>
      <c r="CA211" t="inlineStr">
        <is>
          <t>Form von Crowdfunding mit finanzieller Rendite
&lt;a href="/entry/result/3563170/all" id="ENTRY_TO_ENTRY_CONVERTER" target="_blank"&gt;IATE:3563170&lt;/a&gt; , bei der sich zahlreiche Anleger über eine Internetplattform mit
meist geringen Beträgen an einem Unternehmen - häufig einem Start-up - beteiligen</t>
        </is>
      </c>
      <c r="CB211" t="inlineStr">
        <is>
          <t>Η συμμετοχική χρηματοδότηση με συμμετοχή στα κέρδη και η συμμετοχική χρηματοδότηση που βασίζεται στην έκδοση τίτλων μπορούν να θεωρηθούν ως «&lt;b&gt;συμμετοχική επένδυση&lt;/b&gt;».</t>
        </is>
      </c>
      <c r="CC211" t="inlineStr">
        <is>
          <t>type of 
&lt;a href="https://iate.europa.eu/entry/result/3561466/en" target="_blank"&gt;financial return crowdfunding&lt;/a&gt; that can take the form of 
&lt;i&gt;&lt;a href="https://iate.europa.eu/entry/result/114625" target="_blank"&gt;profit sharing arrangements&lt;/a&gt;&lt;/i&gt; or investments into 
&lt;a href="https://iate.europa.eu/entry/result/3572414/en" target="_blank"&gt;securities &lt;/a&gt; (debt or equity) issued by the firm that launched the campaign</t>
        </is>
      </c>
      <c r="CD211" t="inlineStr">
        <is>
          <t>Modalidad de financiación participativa [ &lt;a href="/entry/result/3542067/all" id="ENTRY_TO_ENTRY_CONVERTER" target="_blank"&gt;IATE:3542067&lt;/a&gt; ] en la que, a cambio de la aportación de fondos, se obtiene una remuneración dineraria que se plasma en una participación en beneficios o en una inversión en valores (títulos de deuda o acciones o participaciones en la empresa promotora del proyecto financiado).</t>
        </is>
      </c>
      <c r="CE211" t="inlineStr">
        <is>
          <t>&lt;i&gt;finantstulu
pakkuva ühisrahastuse&lt;/i&gt; &lt;a href="/entry/result/3563170/all" id="ENTRY_TO_ENTRY_CONVERTER" target="_blank"&gt;IATE:3563170&lt;/a&gt; vorm, mis võib toimuda &lt;i&gt;kasumipõhise
ühisrahastuse&lt;/i&gt; &lt;a href="/entry/result/114625/all" id="ENTRY_TO_ENTRY_CONVERTER" target="_blank"&gt;IATE:114625&lt;/a&gt; või kampaania käivitanud
ettevõtte võlakirjadesse või omakapitali investeerimise vormis</t>
        </is>
      </c>
      <c r="CF211" t="inlineStr">
        <is>
          <t>&lt;a href="https://iate.europa.eu/entry/result/3563170/fi" target="_blank"&gt;taloudellisesti tuottavan joukkorahoituksen&lt;/a&gt; muoto, joka on oman tai vieraan pääoman ehtoinen sijoitus, rahoitusvälinettä tai muuta kuin arvopaperimarkkinalaissa tarkoitettua arvopaperia koskevassa merkintä- tai sijoitussopimuksessa taikka niihin rinnastettavassa sopimuksessa määritellyn suuruisen omistus- tai velkaosuuden taikka muun vastikkeellisen osuuden hankkimiseksi, tarjoamiseksi tai välittämiseksi joukkorahoituksen saajasta</t>
        </is>
      </c>
      <c r="CG211" t="inlineStr">
        <is>
          <t>mode de financement participatif avec contrepartie financière, c’est-à-dire soit avec partage de bénéfices, soit par l’émission de titres financiers</t>
        </is>
      </c>
      <c r="CH211" t="inlineStr">
        <is>
          <t/>
        </is>
      </c>
      <c r="CI211" t="inlineStr">
        <is>
          <t>vrsta &lt;a href="https://iate.europa.eu/entry/result/3563170" target="_blank"&gt;skupnog financiranja s financijskim povratom&lt;/a&gt; koje se može temeljiti na &lt;a href="https://iate.europa.eu/entry/result/114625" target="_blank"&gt;podjeli dobiti &lt;/a&gt;ili ulaganju u &lt;a href="https://iate.europa.eu/entry/result/3572414" target="_blank"&gt;vrijednosne papire &lt;/a&gt;(dužnički ili vlasnički instrumenti) koje izdaje poduzeće koje je pokrenulo kampanju</t>
        </is>
      </c>
      <c r="CJ211" t="inlineStr">
        <is>
          <t>a&lt;a href="https://iate.europa.eu/entry/result/3563170/all" target="_blank"&gt; pénzügyileg megtérülő közösségi finanszírozás&lt;/a&gt; egyik típusa, amely a &lt;a href="https://iate.europa.eu/entry/result/114625/all" target="_blank"&gt;nyereségrészesedésen alapuló közösségi finanszírozás&lt;/a&gt;, illetve az &lt;a href="https://iate.europa.eu/entry/result/3572414/all" target="_blank"&gt;értékpapíralapú közösségi finanszírozás&lt;/a&gt; formáját öltheti, amely utóbbi esetben a tulajdonviszonyt vagy hitelviszonyt megtestesítő értékpapír kibocsátója a kampányt indító vállalkozás</t>
        </is>
      </c>
      <c r="CK211" t="inlineStr">
        <is>
          <t>forma di finanziamento collettivo con ritorno finanziario [ &lt;a href="/entry/result/3563170/all" id="ENTRY_TO_ENTRY_CONVERTER" target="_blank"&gt;IATE:3563170&lt;/a&gt; ] che prevede, per i partecipanti, la partecipazione agli utili del progetto finanziato o l'emissione di titoli azionari o di debito a loro favore</t>
        </is>
      </c>
      <c r="CL211" t="inlineStr">
        <is>
          <t>&lt;em&gt;sutelktinio finansavimo su finansine grąža&lt;/em&gt; (&lt;a href="/entry/result/3563170/all" id="ENTRY_TO_ENTRY_CONVERTER" target="_blank"&gt;IATE:3563170&lt;/a&gt;) rūšis, kai gal būti sudaromi susitarimai dėl pelno pasidalijimo arba investuojama į vertybinius popierius (skolos arba nuosavybės), išleistus kampaniją pradėjusios įmonės</t>
        </is>
      </c>
      <c r="CM211" t="inlineStr">
        <is>
          <t>viens no kolektīvās finansēšanas veidiem ar finansiālas atdeves mērķi [&lt;a href="/entry/result/3563170/all" id="ENTRY_TO_ENTRY_CONVERTER" target="_blank"&gt;IATE:3563170&lt;/a&gt;], kas var izpausties kā peļņas sadales mehānismi vai ieguldījumi (parāda vai pašu kapitāla) vērtspapīros, kurus emitējusi sabiedrība, kas uzsākusi kampaņu</t>
        </is>
      </c>
      <c r="CN211" t="inlineStr">
        <is>
          <t>tip ta' &lt;em&gt;finanzjament kollettiv&lt;/em&gt; [ &lt;a href="/entry/result/3542067/all" id="ENTRY_TO_ENTRY_CONVERTER" target="_blank"&gt;IATE:3542067&lt;/a&gt; ] li jinvolvi l-ħruġ ta' ekwità jew dejn lill-kontributuri</t>
        </is>
      </c>
      <c r="CO211" t="inlineStr">
        <is>
          <t>vorm van &lt;i&gt;&lt;a href="http://iate.europa.eu/entry/result/3542067/nl" target="_blank"&gt;crowdfunding&lt;time datetime="18.2.2020"&gt; (18.2.2020)&lt;/time&gt;&lt;/a&gt;&lt;/i&gt; - en meer bepaald &lt;i&gt;&lt;a href="http://iate.europa.eu/entry/result/3563170/nl" target="_blank"&gt;crowdfunding met financieel rendement&lt;time datetime="18.2.2020"&gt; (18.2.2020)&lt;/time&gt;&lt;/a&gt;&lt;/i&gt; - die gepaard gaat met de uitgifte van aandelen of schuld aan de deelnemers</t>
        </is>
      </c>
      <c r="CP211" t="inlineStr">
        <is>
          <t>w zamian za wsparcie pomysłodawca oferuje udziały, prawa do zysków lub inną formę materialnego świadczenia</t>
        </is>
      </c>
      <c r="CQ211" t="inlineStr">
        <is>
          <t>Modalidade de financiamento colaborativo [ &lt;a href="/entry/result/3542067/all" id="ENTRY_TO_ENTRY_CONVERTER" target="_blank"&gt;IATE:3542067&lt;/a&gt; ] com contrapartida financeira para os investidores, ou seja, com partilha de lucros sob a forma de valores mobiliários.</t>
        </is>
      </c>
      <c r="CR211" t="inlineStr">
        <is>
          <t>tip de finanțare participativă care poate lua forma participării la profit sau a unor investiții în titluri de valoare emise de societatea care a lansat campania de finanțare participativă</t>
        </is>
      </c>
      <c r="CS211" t="inlineStr">
        <is>
          <t>druh &lt;a href="https://iate.europa.eu/entry/result/3563170/sk" target="_blank"&gt;hromadného financovania s finančnými výnosmi&lt;/a&gt;, pri ktorom dochádza k rozdeleniu zisku alebo
vydávaniu cenných papierov</t>
        </is>
      </c>
      <c r="CT211" t="inlineStr">
        <is>
          <t>vrsta &lt;i&gt;množičnega financiranja s finančnim donosom&lt;/i&gt; [ &lt;a href="/entry/result/3563170/all" id="ENTRY_TO_ENTRY_CONVERTER" target="_blank"&gt;IATE:3563170&lt;/a&gt; ], ki zajema &lt;i&gt;množično financiranje z udeležbo pri dobičku&lt;/i&gt; [ &lt;a href="/entry/result/114625/all" id="ENTRY_TO_ENTRY_CONVERTER" target="_blank"&gt;IATE:114625&lt;/a&gt; ] in &lt;i&gt;množično financiranje na podlagi vrednostnih papirjev&lt;/i&gt; [ &lt;a href="/entry/result/3572414/all" id="ENTRY_TO_ENTRY_CONVERTER" target="_blank"&gt;IATE:3572414&lt;/a&gt; ], ki jih podjetje v zameno za finančni vložek izda donatorjem</t>
        </is>
      </c>
      <c r="CU211" t="inlineStr">
        <is>
          <t/>
        </is>
      </c>
    </row>
    <row r="212">
      <c r="A212" s="1" t="str">
        <f>HYPERLINK("https://iate.europa.eu/entry/result/3591699/all", "3591699")</f>
        <v>3591699</v>
      </c>
      <c r="B212" t="inlineStr">
        <is>
          <t>EDUCATION AND COMMUNICATIONS;FINANCE</t>
        </is>
      </c>
      <c r="C212" t="inlineStr">
        <is>
          <t>EDUCATION AND COMMUNICATIONS|information technology and data processing;FINANCE</t>
        </is>
      </c>
      <c r="D212" t="inlineStr">
        <is>
          <t/>
        </is>
      </c>
      <c r="E212" t="inlineStr">
        <is>
          <t/>
        </is>
      </c>
      <c r="F212" t="inlineStr">
        <is>
          <t/>
        </is>
      </c>
      <c r="G212" t="inlineStr">
        <is>
          <t/>
        </is>
      </c>
      <c r="H212" t="inlineStr">
        <is>
          <t/>
        </is>
      </c>
      <c r="I212" t="inlineStr">
        <is>
          <t/>
        </is>
      </c>
      <c r="J212" t="inlineStr">
        <is>
          <t/>
        </is>
      </c>
      <c r="K212" t="inlineStr">
        <is>
          <t/>
        </is>
      </c>
      <c r="L212" t="inlineStr">
        <is>
          <t/>
        </is>
      </c>
      <c r="M212" t="inlineStr">
        <is>
          <t>DAO|dezentrale autonome Organisation</t>
        </is>
      </c>
      <c r="N212" t="inlineStr">
        <is>
          <t>3|3</t>
        </is>
      </c>
      <c r="O212" t="inlineStr">
        <is>
          <t>|</t>
        </is>
      </c>
      <c r="P212" t="inlineStr">
        <is>
          <t/>
        </is>
      </c>
      <c r="Q212" t="inlineStr">
        <is>
          <t/>
        </is>
      </c>
      <c r="R212" t="inlineStr">
        <is>
          <t/>
        </is>
      </c>
      <c r="S212" t="inlineStr">
        <is>
          <t>decentralised autonomous organisation|DAO</t>
        </is>
      </c>
      <c r="T212" t="inlineStr">
        <is>
          <t>3|3</t>
        </is>
      </c>
      <c r="U212" t="inlineStr">
        <is>
          <t>|</t>
        </is>
      </c>
      <c r="V212" t="inlineStr">
        <is>
          <t/>
        </is>
      </c>
      <c r="W212" t="inlineStr">
        <is>
          <t/>
        </is>
      </c>
      <c r="X212" t="inlineStr">
        <is>
          <t/>
        </is>
      </c>
      <c r="Y212" t="inlineStr">
        <is>
          <t/>
        </is>
      </c>
      <c r="Z212" t="inlineStr">
        <is>
          <t/>
        </is>
      </c>
      <c r="AA212" t="inlineStr">
        <is>
          <t/>
        </is>
      </c>
      <c r="AB212" t="inlineStr">
        <is>
          <t/>
        </is>
      </c>
      <c r="AC212" t="inlineStr">
        <is>
          <t/>
        </is>
      </c>
      <c r="AD212" t="inlineStr">
        <is>
          <t/>
        </is>
      </c>
      <c r="AE212" t="inlineStr">
        <is>
          <t/>
        </is>
      </c>
      <c r="AF212" t="inlineStr">
        <is>
          <t/>
        </is>
      </c>
      <c r="AG212" t="inlineStr">
        <is>
          <t/>
        </is>
      </c>
      <c r="AH212" t="inlineStr">
        <is>
          <t/>
        </is>
      </c>
      <c r="AI212" t="inlineStr">
        <is>
          <t/>
        </is>
      </c>
      <c r="AJ212" t="inlineStr">
        <is>
          <t/>
        </is>
      </c>
      <c r="AK212" t="inlineStr">
        <is>
          <t/>
        </is>
      </c>
      <c r="AL212" t="inlineStr">
        <is>
          <t/>
        </is>
      </c>
      <c r="AM212" t="inlineStr">
        <is>
          <t/>
        </is>
      </c>
      <c r="AN212" t="inlineStr">
        <is>
          <t/>
        </is>
      </c>
      <c r="AO212" t="inlineStr">
        <is>
          <t/>
        </is>
      </c>
      <c r="AP212" t="inlineStr">
        <is>
          <t/>
        </is>
      </c>
      <c r="AQ212" t="inlineStr">
        <is>
          <t/>
        </is>
      </c>
      <c r="AR212" t="inlineStr">
        <is>
          <t/>
        </is>
      </c>
      <c r="AS212" t="inlineStr">
        <is>
          <t/>
        </is>
      </c>
      <c r="AT212" t="inlineStr">
        <is>
          <t/>
        </is>
      </c>
      <c r="AU212" t="inlineStr">
        <is>
          <t/>
        </is>
      </c>
      <c r="AV212" t="inlineStr">
        <is>
          <t/>
        </is>
      </c>
      <c r="AW212" t="inlineStr">
        <is>
          <t/>
        </is>
      </c>
      <c r="AX212" t="inlineStr">
        <is>
          <t/>
        </is>
      </c>
      <c r="AY212" t="inlineStr">
        <is>
          <t/>
        </is>
      </c>
      <c r="AZ212" t="inlineStr">
        <is>
          <t/>
        </is>
      </c>
      <c r="BA212" t="inlineStr">
        <is>
          <t/>
        </is>
      </c>
      <c r="BB212" t="inlineStr">
        <is>
          <t/>
        </is>
      </c>
      <c r="BC212" t="inlineStr">
        <is>
          <t/>
        </is>
      </c>
      <c r="BD212" t="inlineStr">
        <is>
          <t/>
        </is>
      </c>
      <c r="BE212" t="inlineStr">
        <is>
          <t/>
        </is>
      </c>
      <c r="BF212" t="inlineStr">
        <is>
          <t/>
        </is>
      </c>
      <c r="BG212" t="inlineStr">
        <is>
          <t/>
        </is>
      </c>
      <c r="BH212" t="inlineStr">
        <is>
          <t/>
        </is>
      </c>
      <c r="BI212" t="inlineStr">
        <is>
          <t/>
        </is>
      </c>
      <c r="BJ212" t="inlineStr">
        <is>
          <t/>
        </is>
      </c>
      <c r="BK212" t="inlineStr">
        <is>
          <t/>
        </is>
      </c>
      <c r="BL212" t="inlineStr">
        <is>
          <t/>
        </is>
      </c>
      <c r="BM212" t="inlineStr">
        <is>
          <t/>
        </is>
      </c>
      <c r="BN212" t="inlineStr">
        <is>
          <t/>
        </is>
      </c>
      <c r="BO212" t="inlineStr">
        <is>
          <t/>
        </is>
      </c>
      <c r="BP212" t="inlineStr">
        <is>
          <t/>
        </is>
      </c>
      <c r="BQ212" t="inlineStr">
        <is>
          <t/>
        </is>
      </c>
      <c r="BR212" t="inlineStr">
        <is>
          <t/>
        </is>
      </c>
      <c r="BS212" t="inlineStr">
        <is>
          <t/>
        </is>
      </c>
      <c r="BT212" t="inlineStr">
        <is>
          <t/>
        </is>
      </c>
      <c r="BU212" t="inlineStr">
        <is>
          <t/>
        </is>
      </c>
      <c r="BV212" t="inlineStr">
        <is>
          <t/>
        </is>
      </c>
      <c r="BW212" t="inlineStr">
        <is>
          <t/>
        </is>
      </c>
      <c r="BX212" t="inlineStr">
        <is>
          <t/>
        </is>
      </c>
      <c r="BY212" t="inlineStr">
        <is>
          <t/>
        </is>
      </c>
      <c r="BZ212" t="inlineStr">
        <is>
          <t/>
        </is>
      </c>
      <c r="CA212" t="inlineStr">
        <is>
          <t>neue Form der Organisation, deren Statuten, Geschäftsordnung, Gesellschaftsvertrag oder Satzung durch einen Smart Contract abgebildet und automatisch ausgeführt wird</t>
        </is>
      </c>
      <c r="CB212" t="inlineStr">
        <is>
          <t/>
        </is>
      </c>
      <c r="CC212" t="inlineStr">
        <is>
          <t>bundles of smart contracts culminating in a set of governance rules that are automatically enforced and executed through blockchains</t>
        </is>
      </c>
      <c r="CD212" t="inlineStr">
        <is>
          <t/>
        </is>
      </c>
      <c r="CE212" t="inlineStr">
        <is>
          <t/>
        </is>
      </c>
      <c r="CF212" t="inlineStr">
        <is>
          <t/>
        </is>
      </c>
      <c r="CG212" t="inlineStr">
        <is>
          <t/>
        </is>
      </c>
      <c r="CH212" t="inlineStr">
        <is>
          <t/>
        </is>
      </c>
      <c r="CI212" t="inlineStr">
        <is>
          <t/>
        </is>
      </c>
      <c r="CJ212" t="inlineStr">
        <is>
          <t/>
        </is>
      </c>
      <c r="CK212" t="inlineStr">
        <is>
          <t/>
        </is>
      </c>
      <c r="CL212" t="inlineStr">
        <is>
          <t/>
        </is>
      </c>
      <c r="CM212" t="inlineStr">
        <is>
          <t/>
        </is>
      </c>
      <c r="CN212" t="inlineStr">
        <is>
          <t/>
        </is>
      </c>
      <c r="CO212" t="inlineStr">
        <is>
          <t/>
        </is>
      </c>
      <c r="CP212" t="inlineStr">
        <is>
          <t/>
        </is>
      </c>
      <c r="CQ212" t="inlineStr">
        <is>
          <t/>
        </is>
      </c>
      <c r="CR212" t="inlineStr">
        <is>
          <t/>
        </is>
      </c>
      <c r="CS212" t="inlineStr">
        <is>
          <t/>
        </is>
      </c>
      <c r="CT212" t="inlineStr">
        <is>
          <t/>
        </is>
      </c>
      <c r="CU212" t="inlineStr">
        <is>
          <t/>
        </is>
      </c>
    </row>
    <row r="213">
      <c r="A213" s="1" t="str">
        <f>HYPERLINK("https://iate.europa.eu/entry/result/776463/all", "776463")</f>
        <v>776463</v>
      </c>
      <c r="B213" t="inlineStr">
        <is>
          <t>FINANCE;BUSINESS AND COMPETITION</t>
        </is>
      </c>
      <c r="C213" t="inlineStr">
        <is>
          <t>FINANCE|financial institutions and credit;BUSINESS AND COMPETITION|business organisation;FINANCE|free movement of capital|financial market</t>
        </is>
      </c>
      <c r="D213" t="inlineStr">
        <is>
          <t>пазарна капитализация</t>
        </is>
      </c>
      <c r="E213" t="inlineStr">
        <is>
          <t>3</t>
        </is>
      </c>
      <c r="F213" t="inlineStr">
        <is>
          <t/>
        </is>
      </c>
      <c r="G213" t="inlineStr">
        <is>
          <t/>
        </is>
      </c>
      <c r="H213" t="inlineStr">
        <is>
          <t/>
        </is>
      </c>
      <c r="I213" t="inlineStr">
        <is>
          <t/>
        </is>
      </c>
      <c r="J213" t="inlineStr">
        <is>
          <t>markedskapitalisering|markedsværdi|børsværdi</t>
        </is>
      </c>
      <c r="K213" t="inlineStr">
        <is>
          <t>4|4|4</t>
        </is>
      </c>
      <c r="L213" t="inlineStr">
        <is>
          <t>||</t>
        </is>
      </c>
      <c r="M213" t="inlineStr">
        <is>
          <t>Börsenkapitalisierung, Marktkapitalisierung, Kurswert</t>
        </is>
      </c>
      <c r="N213" t="inlineStr">
        <is>
          <t>2</t>
        </is>
      </c>
      <c r="O213" t="inlineStr">
        <is>
          <t/>
        </is>
      </c>
      <c r="P213" t="inlineStr">
        <is>
          <t>χρηματιστηριακή αξία</t>
        </is>
      </c>
      <c r="Q213" t="inlineStr">
        <is>
          <t>3</t>
        </is>
      </c>
      <c r="R213" t="inlineStr">
        <is>
          <t/>
        </is>
      </c>
      <c r="S213" t="inlineStr">
        <is>
          <t>market capitalisation|market cap</t>
        </is>
      </c>
      <c r="T213" t="inlineStr">
        <is>
          <t>3|3</t>
        </is>
      </c>
      <c r="U213" t="inlineStr">
        <is>
          <t>|</t>
        </is>
      </c>
      <c r="V213" t="inlineStr">
        <is>
          <t>capitalización bursátil</t>
        </is>
      </c>
      <c r="W213" t="inlineStr">
        <is>
          <t>3</t>
        </is>
      </c>
      <c r="X213" t="inlineStr">
        <is>
          <t/>
        </is>
      </c>
      <c r="Y213" t="inlineStr">
        <is>
          <t>turukapitalisatsioon</t>
        </is>
      </c>
      <c r="Z213" t="inlineStr">
        <is>
          <t>3</t>
        </is>
      </c>
      <c r="AA213" t="inlineStr">
        <is>
          <t/>
        </is>
      </c>
      <c r="AB213" t="inlineStr">
        <is>
          <t>markkina-arvo|pörssiarvo</t>
        </is>
      </c>
      <c r="AC213" t="inlineStr">
        <is>
          <t>3|3</t>
        </is>
      </c>
      <c r="AD213" t="inlineStr">
        <is>
          <t>|</t>
        </is>
      </c>
      <c r="AE213" t="inlineStr">
        <is>
          <t>valeur boursière|capitalisation boursière</t>
        </is>
      </c>
      <c r="AF213" t="inlineStr">
        <is>
          <t>2|2</t>
        </is>
      </c>
      <c r="AG213" t="inlineStr">
        <is>
          <t>|</t>
        </is>
      </c>
      <c r="AH213" t="inlineStr">
        <is>
          <t/>
        </is>
      </c>
      <c r="AI213" t="inlineStr">
        <is>
          <t/>
        </is>
      </c>
      <c r="AJ213" t="inlineStr">
        <is>
          <t/>
        </is>
      </c>
      <c r="AK213" t="inlineStr">
        <is>
          <t/>
        </is>
      </c>
      <c r="AL213" t="inlineStr">
        <is>
          <t/>
        </is>
      </c>
      <c r="AM213" t="inlineStr">
        <is>
          <t/>
        </is>
      </c>
      <c r="AN213" t="inlineStr">
        <is>
          <t>tőkepiaci érték|tőzsdei kapitalizáció|piaci tőkeérték|piaci kapitalizáció</t>
        </is>
      </c>
      <c r="AO213" t="inlineStr">
        <is>
          <t>3|3|3|3</t>
        </is>
      </c>
      <c r="AP213" t="inlineStr">
        <is>
          <t>|||</t>
        </is>
      </c>
      <c r="AQ213" t="inlineStr">
        <is>
          <t>capitalizzazione di borsa|capitalizzazione di mercato</t>
        </is>
      </c>
      <c r="AR213" t="inlineStr">
        <is>
          <t>3|3</t>
        </is>
      </c>
      <c r="AS213" t="inlineStr">
        <is>
          <t>|</t>
        </is>
      </c>
      <c r="AT213" t="inlineStr">
        <is>
          <t>rinkos kapitalizacija</t>
        </is>
      </c>
      <c r="AU213" t="inlineStr">
        <is>
          <t>3</t>
        </is>
      </c>
      <c r="AV213" t="inlineStr">
        <is>
          <t/>
        </is>
      </c>
      <c r="AW213" t="inlineStr">
        <is>
          <t>tirgus kapitalizācija</t>
        </is>
      </c>
      <c r="AX213" t="inlineStr">
        <is>
          <t>3</t>
        </is>
      </c>
      <c r="AY213" t="inlineStr">
        <is>
          <t/>
        </is>
      </c>
      <c r="AZ213" t="inlineStr">
        <is>
          <t>kapitalizzazzjoni tas-suq</t>
        </is>
      </c>
      <c r="BA213" t="inlineStr">
        <is>
          <t>3</t>
        </is>
      </c>
      <c r="BB213" t="inlineStr">
        <is>
          <t/>
        </is>
      </c>
      <c r="BC213" t="inlineStr">
        <is>
          <t>marktkapitalisatie|beurskapitalisatie</t>
        </is>
      </c>
      <c r="BD213" t="inlineStr">
        <is>
          <t>3|3</t>
        </is>
      </c>
      <c r="BE213" t="inlineStr">
        <is>
          <t>|</t>
        </is>
      </c>
      <c r="BF213" t="inlineStr">
        <is>
          <t>kapitalizacja rynkowa</t>
        </is>
      </c>
      <c r="BG213" t="inlineStr">
        <is>
          <t>3</t>
        </is>
      </c>
      <c r="BH213" t="inlineStr">
        <is>
          <t/>
        </is>
      </c>
      <c r="BI213" t="inlineStr">
        <is>
          <t>capitalização de mercado|capitalização bolsista</t>
        </is>
      </c>
      <c r="BJ213" t="inlineStr">
        <is>
          <t>2|2</t>
        </is>
      </c>
      <c r="BK213" t="inlineStr">
        <is>
          <t>|</t>
        </is>
      </c>
      <c r="BL213" t="inlineStr">
        <is>
          <t>capitalizare bursieră</t>
        </is>
      </c>
      <c r="BM213" t="inlineStr">
        <is>
          <t>3</t>
        </is>
      </c>
      <c r="BN213" t="inlineStr">
        <is>
          <t/>
        </is>
      </c>
      <c r="BO213" t="inlineStr">
        <is>
          <t/>
        </is>
      </c>
      <c r="BP213" t="inlineStr">
        <is>
          <t/>
        </is>
      </c>
      <c r="BQ213" t="inlineStr">
        <is>
          <t/>
        </is>
      </c>
      <c r="BR213" t="inlineStr">
        <is>
          <t/>
        </is>
      </c>
      <c r="BS213" t="inlineStr">
        <is>
          <t/>
        </is>
      </c>
      <c r="BT213" t="inlineStr">
        <is>
          <t/>
        </is>
      </c>
      <c r="BU213" t="inlineStr">
        <is>
          <t>börsvärde</t>
        </is>
      </c>
      <c r="BV213" t="inlineStr">
        <is>
          <t>3</t>
        </is>
      </c>
      <c r="BW213" t="inlineStr">
        <is>
          <t/>
        </is>
      </c>
      <c r="BX213" t="inlineStr">
        <is>
          <t>Стойността на акциите на котирано на регулиран пазар дружество в определен момент; изчислява се чрез броя издадени акции, умножени по текущата им пазарна цена.</t>
        </is>
      </c>
      <c r="BY213" t="inlineStr">
        <is>
          <t/>
        </is>
      </c>
      <c r="BZ213" t="inlineStr">
        <is>
          <t>"Prisen på en aktie multipliceret med det samlede antal cirkulerende aktier. Markedets samlede værdiansættelse af et aktieselskab. I videre betydning værdiansættelsen af samtlige selskaber, der er noteret på et aktiemarked."</t>
        </is>
      </c>
      <c r="CA213" t="inlineStr">
        <is>
          <t>Kurswert einer Kapitalgesellschaft: Anzahl aller Aktien multipliziert mit dem aktuellen Börsenkurs; oft auch als aggregierte Größe: Börsenkapitalisierung in % des Bruttosozialprodukts (W. Schäfer, Wirtschaftswörterbuch E/D - 5. Aufl.)</t>
        </is>
      </c>
      <c r="CB213" t="inlineStr">
        <is>
          <t/>
        </is>
      </c>
      <c r="CC213" t="inlineStr">
        <is>
          <t>The price of a stock multiplied by the total number of shares outstanding. The market's total valuation of a public company. By extension, the total value of companies listed on a stock market.</t>
        </is>
      </c>
      <c r="CD213" t="inlineStr">
        <is>
          <t>Medida de la dimensión económica de una empresa que indica el patrimonio disponible para la compra y venta activa en la bolsa y es igual al precio por acción en un momento dado multiplicado por el número de acciones en circulación.</t>
        </is>
      </c>
      <c r="CE213" t="inlineStr">
        <is>
          <t>ettevõtte aktsiate arvu ja aktsia turuhinna korrutis. Turukapitalisatsioon näitab, kui suur on ettevõtte turuväärtus.</t>
        </is>
      </c>
      <c r="CF213" t="inlineStr">
        <is>
          <t>"pörssissä noteeratun yhtiön osakkeiden yhteinen arvo"</t>
        </is>
      </c>
      <c r="CG213" t="inlineStr">
        <is>
          <t>"Valeur boursière d'une société. Elle est égale au produit du nombre d'actions émises par le cours en Bourse de l'action. La capitalisation boursière d'un marché désigne la somme de toutes les capitalisations boursières des sociétés inscrites sur la place financière." ("Le Soir", 15.11.1996)</t>
        </is>
      </c>
      <c r="CH213" t="inlineStr">
        <is>
          <t/>
        </is>
      </c>
      <c r="CI213" t="inlineStr">
        <is>
          <t/>
        </is>
      </c>
      <c r="CJ213" t="inlineStr">
        <is>
          <t>A tőzsdén jegyzett vállalatok nagyságának egyik mérőszáma: a vállalat részvényei számának és azok aktuális árfolyamának szorzata.</t>
        </is>
      </c>
      <c r="CK213" t="inlineStr">
        <is>
          <t>Valutazione formulata dal mercato sui mezzi propri di una società, stimata moltiplicando il numero di titoli azionari esistenti per il prezzo di mercato di una determinata giornata di Borsa. Questo valore rappresenta la somma che eventualmente si dovrebbe spendere per acquistare la totalità del capitale azionario di una società.</t>
        </is>
      </c>
      <c r="CL213" t="inlineStr">
        <is>
          <t/>
        </is>
      </c>
      <c r="CM213" t="inlineStr">
        <is>
          <t>vērtība, kas atbilst uzņēmuma akciju skaita reizinājumam ar akcijas kursu</t>
        </is>
      </c>
      <c r="CN213" t="inlineStr">
        <is>
          <t>valur totali bi prezzijiet tas-suq kurrenti għall-ishma maħruġa ta' kumpanija jew tal-ishma tal-kumpaniji kollha elenkati f'suq</t>
        </is>
      </c>
      <c r="CO213" t="inlineStr">
        <is>
          <t>Het aantal op de beurs uitstaande aandelen van een bedrijf maal de koers van dat aandeel op een bepaald moment. Bij obligaties de totale nominale waarde maal de beurskoers.</t>
        </is>
      </c>
      <c r="CP213" t="inlineStr">
        <is>
          <t/>
        </is>
      </c>
      <c r="CQ213" t="inlineStr">
        <is>
          <t>Indicador utilizado nos mercados de acções e obrigações que traduz o valor global dos títulos de uma empresa na Bolsa. Obtém-se multiplicando a cotação pelo número de títulos. Por extensão, soma de todas as capitalizações bolsistas das empresas cotadas em determinada bolsa de valores.</t>
        </is>
      </c>
      <c r="CR213" t="inlineStr">
        <is>
          <t/>
        </is>
      </c>
      <c r="CS213" t="inlineStr">
        <is>
          <t/>
        </is>
      </c>
      <c r="CT213" t="inlineStr">
        <is>
          <t/>
        </is>
      </c>
      <c r="CU213" t="inlineStr">
        <is>
          <t>"börsvärde, det totala antalet aktier i ett börsbolag multiplicerat med aktuell börskurs."</t>
        </is>
      </c>
    </row>
    <row r="214">
      <c r="A214" s="1" t="str">
        <f>HYPERLINK("https://iate.europa.eu/entry/result/3589489/all", "3589489")</f>
        <v>3589489</v>
      </c>
      <c r="B214" t="inlineStr">
        <is>
          <t>PRODUCTION, TECHNOLOGY AND RESEARCH;FINANCE</t>
        </is>
      </c>
      <c r="C214" t="inlineStr">
        <is>
          <t>PRODUCTION, TECHNOLOGY AND RESEARCH|technology and technical regulations|technology|digital technology;FINANCE</t>
        </is>
      </c>
      <c r="D214" t="inlineStr">
        <is>
          <t/>
        </is>
      </c>
      <c r="E214" t="inlineStr">
        <is>
          <t/>
        </is>
      </c>
      <c r="F214" t="inlineStr">
        <is>
          <t/>
        </is>
      </c>
      <c r="G214" t="inlineStr">
        <is>
          <t/>
        </is>
      </c>
      <c r="H214" t="inlineStr">
        <is>
          <t/>
        </is>
      </c>
      <c r="I214" t="inlineStr">
        <is>
          <t/>
        </is>
      </c>
      <c r="J214" t="inlineStr">
        <is>
          <t/>
        </is>
      </c>
      <c r="K214" t="inlineStr">
        <is>
          <t/>
        </is>
      </c>
      <c r="L214" t="inlineStr">
        <is>
          <t/>
        </is>
      </c>
      <c r="M214" t="inlineStr">
        <is>
          <t/>
        </is>
      </c>
      <c r="N214" t="inlineStr">
        <is>
          <t/>
        </is>
      </c>
      <c r="O214" t="inlineStr">
        <is>
          <t/>
        </is>
      </c>
      <c r="P214" t="inlineStr">
        <is>
          <t/>
        </is>
      </c>
      <c r="Q214" t="inlineStr">
        <is>
          <t/>
        </is>
      </c>
      <c r="R214" t="inlineStr">
        <is>
          <t/>
        </is>
      </c>
      <c r="S214" t="inlineStr">
        <is>
          <t>virtual asset</t>
        </is>
      </c>
      <c r="T214" t="inlineStr">
        <is>
          <t>3</t>
        </is>
      </c>
      <c r="U214" t="inlineStr">
        <is>
          <t/>
        </is>
      </c>
      <c r="V214" t="inlineStr">
        <is>
          <t/>
        </is>
      </c>
      <c r="W214" t="inlineStr">
        <is>
          <t/>
        </is>
      </c>
      <c r="X214" t="inlineStr">
        <is>
          <t/>
        </is>
      </c>
      <c r="Y214" t="inlineStr">
        <is>
          <t/>
        </is>
      </c>
      <c r="Z214" t="inlineStr">
        <is>
          <t/>
        </is>
      </c>
      <c r="AA214" t="inlineStr">
        <is>
          <t/>
        </is>
      </c>
      <c r="AB214" t="inlineStr">
        <is>
          <t/>
        </is>
      </c>
      <c r="AC214" t="inlineStr">
        <is>
          <t/>
        </is>
      </c>
      <c r="AD214" t="inlineStr">
        <is>
          <t/>
        </is>
      </c>
      <c r="AE214" t="inlineStr">
        <is>
          <t/>
        </is>
      </c>
      <c r="AF214" t="inlineStr">
        <is>
          <t/>
        </is>
      </c>
      <c r="AG214" t="inlineStr">
        <is>
          <t/>
        </is>
      </c>
      <c r="AH214" t="inlineStr">
        <is>
          <t/>
        </is>
      </c>
      <c r="AI214" t="inlineStr">
        <is>
          <t/>
        </is>
      </c>
      <c r="AJ214" t="inlineStr">
        <is>
          <t/>
        </is>
      </c>
      <c r="AK214" t="inlineStr">
        <is>
          <t/>
        </is>
      </c>
      <c r="AL214" t="inlineStr">
        <is>
          <t/>
        </is>
      </c>
      <c r="AM214" t="inlineStr">
        <is>
          <t/>
        </is>
      </c>
      <c r="AN214" t="inlineStr">
        <is>
          <t/>
        </is>
      </c>
      <c r="AO214" t="inlineStr">
        <is>
          <t/>
        </is>
      </c>
      <c r="AP214" t="inlineStr">
        <is>
          <t/>
        </is>
      </c>
      <c r="AQ214" t="inlineStr">
        <is>
          <t/>
        </is>
      </c>
      <c r="AR214" t="inlineStr">
        <is>
          <t/>
        </is>
      </c>
      <c r="AS214" t="inlineStr">
        <is>
          <t/>
        </is>
      </c>
      <c r="AT214" t="inlineStr">
        <is>
          <t/>
        </is>
      </c>
      <c r="AU214" t="inlineStr">
        <is>
          <t/>
        </is>
      </c>
      <c r="AV214" t="inlineStr">
        <is>
          <t/>
        </is>
      </c>
      <c r="AW214" t="inlineStr">
        <is>
          <t/>
        </is>
      </c>
      <c r="AX214" t="inlineStr">
        <is>
          <t/>
        </is>
      </c>
      <c r="AY214" t="inlineStr">
        <is>
          <t/>
        </is>
      </c>
      <c r="AZ214" t="inlineStr">
        <is>
          <t/>
        </is>
      </c>
      <c r="BA214" t="inlineStr">
        <is>
          <t/>
        </is>
      </c>
      <c r="BB214" t="inlineStr">
        <is>
          <t/>
        </is>
      </c>
      <c r="BC214" t="inlineStr">
        <is>
          <t/>
        </is>
      </c>
      <c r="BD214" t="inlineStr">
        <is>
          <t/>
        </is>
      </c>
      <c r="BE214" t="inlineStr">
        <is>
          <t/>
        </is>
      </c>
      <c r="BF214" t="inlineStr">
        <is>
          <t/>
        </is>
      </c>
      <c r="BG214" t="inlineStr">
        <is>
          <t/>
        </is>
      </c>
      <c r="BH214" t="inlineStr">
        <is>
          <t/>
        </is>
      </c>
      <c r="BI214" t="inlineStr">
        <is>
          <t/>
        </is>
      </c>
      <c r="BJ214" t="inlineStr">
        <is>
          <t/>
        </is>
      </c>
      <c r="BK214" t="inlineStr">
        <is>
          <t/>
        </is>
      </c>
      <c r="BL214" t="inlineStr">
        <is>
          <t/>
        </is>
      </c>
      <c r="BM214" t="inlineStr">
        <is>
          <t/>
        </is>
      </c>
      <c r="BN214" t="inlineStr">
        <is>
          <t/>
        </is>
      </c>
      <c r="BO214" t="inlineStr">
        <is>
          <t/>
        </is>
      </c>
      <c r="BP214" t="inlineStr">
        <is>
          <t/>
        </is>
      </c>
      <c r="BQ214" t="inlineStr">
        <is>
          <t/>
        </is>
      </c>
      <c r="BR214" t="inlineStr">
        <is>
          <t>virtualna sredstva</t>
        </is>
      </c>
      <c r="BS214" t="inlineStr">
        <is>
          <t>3</t>
        </is>
      </c>
      <c r="BT214" t="inlineStr">
        <is>
          <t/>
        </is>
      </c>
      <c r="BU214" t="inlineStr">
        <is>
          <t/>
        </is>
      </c>
      <c r="BV214" t="inlineStr">
        <is>
          <t/>
        </is>
      </c>
      <c r="BW214" t="inlineStr">
        <is>
          <t/>
        </is>
      </c>
      <c r="BX214" t="inlineStr">
        <is>
          <t/>
        </is>
      </c>
      <c r="BY214" t="inlineStr">
        <is>
          <t/>
        </is>
      </c>
      <c r="BZ214" t="inlineStr">
        <is>
          <t/>
        </is>
      </c>
      <c r="CA214" t="inlineStr">
        <is>
          <t/>
        </is>
      </c>
      <c r="CB214" t="inlineStr">
        <is>
          <t/>
        </is>
      </c>
      <c r="CC214" t="inlineStr">
        <is>
          <t>digital representation of value that can be digitally traded, or transferred, and can be used for payment or investment purposes</t>
        </is>
      </c>
      <c r="CD214" t="inlineStr">
        <is>
          <t/>
        </is>
      </c>
      <c r="CE214" t="inlineStr">
        <is>
          <t/>
        </is>
      </c>
      <c r="CF214" t="inlineStr">
        <is>
          <t/>
        </is>
      </c>
      <c r="CG214" t="inlineStr">
        <is>
          <t/>
        </is>
      </c>
      <c r="CH214" t="inlineStr">
        <is>
          <t/>
        </is>
      </c>
      <c r="CI214" t="inlineStr">
        <is>
          <t/>
        </is>
      </c>
      <c r="CJ214" t="inlineStr">
        <is>
          <t/>
        </is>
      </c>
      <c r="CK214" t="inlineStr">
        <is>
          <t/>
        </is>
      </c>
      <c r="CL214" t="inlineStr">
        <is>
          <t/>
        </is>
      </c>
      <c r="CM214" t="inlineStr">
        <is>
          <t/>
        </is>
      </c>
      <c r="CN214" t="inlineStr">
        <is>
          <t/>
        </is>
      </c>
      <c r="CO214" t="inlineStr">
        <is>
          <t/>
        </is>
      </c>
      <c r="CP214" t="inlineStr">
        <is>
          <t/>
        </is>
      </c>
      <c r="CQ214" t="inlineStr">
        <is>
          <t/>
        </is>
      </c>
      <c r="CR214" t="inlineStr">
        <is>
          <t/>
        </is>
      </c>
      <c r="CS214" t="inlineStr">
        <is>
          <t/>
        </is>
      </c>
      <c r="CT214" t="inlineStr">
        <is>
          <t>digitalne oblike vrednosti, s katerimi se lahko digitalno trguje ali jih prenaša in ki se lahko uporabijo za plačevanje ali kot naložba; ne vključujejo digitalnih oblik fiat valut, vrednostnih papirjev in drugih finančnih sredstev, ki so že zajeta v standardih &lt;a href="https://iate.europa.eu/entry/slideshow/1629965231561/812678/sl" target="_blank"&gt;Projektne skupine za finančno ukrepanje&lt;/a&gt;</t>
        </is>
      </c>
      <c r="CU214" t="inlineStr">
        <is>
          <t/>
        </is>
      </c>
    </row>
    <row r="215">
      <c r="A215" s="1" t="str">
        <f>HYPERLINK("https://iate.europa.eu/entry/result/1695438/all", "1695438")</f>
        <v>1695438</v>
      </c>
      <c r="B215" t="inlineStr">
        <is>
          <t>EDUCATION AND COMMUNICATIONS</t>
        </is>
      </c>
      <c r="C215" t="inlineStr">
        <is>
          <t>EDUCATION AND COMMUNICATIONS|information technology and data processing</t>
        </is>
      </c>
      <c r="D215" t="inlineStr">
        <is>
          <t>тежест</t>
        </is>
      </c>
      <c r="E215" t="inlineStr">
        <is>
          <t>3</t>
        </is>
      </c>
      <c r="F215" t="inlineStr">
        <is>
          <t/>
        </is>
      </c>
      <c r="G215" t="inlineStr">
        <is>
          <t>kritičnost|závažnost</t>
        </is>
      </c>
      <c r="H215" t="inlineStr">
        <is>
          <t>3|3</t>
        </is>
      </c>
      <c r="I215" t="inlineStr">
        <is>
          <t>|</t>
        </is>
      </c>
      <c r="J215" t="inlineStr">
        <is>
          <t>alvorlighed</t>
        </is>
      </c>
      <c r="K215" t="inlineStr">
        <is>
          <t>3</t>
        </is>
      </c>
      <c r="L215" t="inlineStr">
        <is>
          <t/>
        </is>
      </c>
      <c r="M215" t="inlineStr">
        <is>
          <t>Kritikalitätsgrad|Beanspruchungsgrad</t>
        </is>
      </c>
      <c r="N215" t="inlineStr">
        <is>
          <t>3|3</t>
        </is>
      </c>
      <c r="O215" t="inlineStr">
        <is>
          <t>|</t>
        </is>
      </c>
      <c r="P215" t="inlineStr">
        <is>
          <t>κρισιμότητα|δριμύτητα</t>
        </is>
      </c>
      <c r="Q215" t="inlineStr">
        <is>
          <t>3|3</t>
        </is>
      </c>
      <c r="R215" t="inlineStr">
        <is>
          <t>|</t>
        </is>
      </c>
      <c r="S215" t="inlineStr">
        <is>
          <t>severity|criticality</t>
        </is>
      </c>
      <c r="T215" t="inlineStr">
        <is>
          <t>3|3</t>
        </is>
      </c>
      <c r="U215" t="inlineStr">
        <is>
          <t>|preferred</t>
        </is>
      </c>
      <c r="V215" t="inlineStr">
        <is>
          <t>criticidad|gravedad|carácter esencial</t>
        </is>
      </c>
      <c r="W215" t="inlineStr">
        <is>
          <t>3|3|3</t>
        </is>
      </c>
      <c r="X215" t="inlineStr">
        <is>
          <t>||</t>
        </is>
      </c>
      <c r="Y215" t="inlineStr">
        <is>
          <t>kriitilisus</t>
        </is>
      </c>
      <c r="Z215" t="inlineStr">
        <is>
          <t>3</t>
        </is>
      </c>
      <c r="AA215" t="inlineStr">
        <is>
          <t/>
        </is>
      </c>
      <c r="AB215" t="inlineStr">
        <is>
          <t>kriittisyys</t>
        </is>
      </c>
      <c r="AC215" t="inlineStr">
        <is>
          <t>3</t>
        </is>
      </c>
      <c r="AD215" t="inlineStr">
        <is>
          <t/>
        </is>
      </c>
      <c r="AE215" t="inlineStr">
        <is>
          <t>criticité</t>
        </is>
      </c>
      <c r="AF215" t="inlineStr">
        <is>
          <t>3</t>
        </is>
      </c>
      <c r="AG215" t="inlineStr">
        <is>
          <t/>
        </is>
      </c>
      <c r="AH215" t="inlineStr">
        <is>
          <t/>
        </is>
      </c>
      <c r="AI215" t="inlineStr">
        <is>
          <t/>
        </is>
      </c>
      <c r="AJ215" t="inlineStr">
        <is>
          <t/>
        </is>
      </c>
      <c r="AK215" t="inlineStr">
        <is>
          <t>ozbiljnost</t>
        </is>
      </c>
      <c r="AL215" t="inlineStr">
        <is>
          <t>3</t>
        </is>
      </c>
      <c r="AM215" t="inlineStr">
        <is>
          <t/>
        </is>
      </c>
      <c r="AN215" t="inlineStr">
        <is>
          <t>kritikus jelleg|súlyosság|kritikusság</t>
        </is>
      </c>
      <c r="AO215" t="inlineStr">
        <is>
          <t>3|3|3</t>
        </is>
      </c>
      <c r="AP215" t="inlineStr">
        <is>
          <t>||</t>
        </is>
      </c>
      <c r="AQ215" t="inlineStr">
        <is>
          <t>criticità</t>
        </is>
      </c>
      <c r="AR215" t="inlineStr">
        <is>
          <t>3</t>
        </is>
      </c>
      <c r="AS215" t="inlineStr">
        <is>
          <t/>
        </is>
      </c>
      <c r="AT215" t="inlineStr">
        <is>
          <t>kritiškumas</t>
        </is>
      </c>
      <c r="AU215" t="inlineStr">
        <is>
          <t>3</t>
        </is>
      </c>
      <c r="AV215" t="inlineStr">
        <is>
          <t/>
        </is>
      </c>
      <c r="AW215" t="inlineStr">
        <is>
          <t>smagums|smaguma pakāpe|kritiskums</t>
        </is>
      </c>
      <c r="AX215" t="inlineStr">
        <is>
          <t>2|2|2</t>
        </is>
      </c>
      <c r="AY215" t="inlineStr">
        <is>
          <t>||</t>
        </is>
      </c>
      <c r="AZ215" t="inlineStr">
        <is>
          <t>kritikalità|severità</t>
        </is>
      </c>
      <c r="BA215" t="inlineStr">
        <is>
          <t>3|3</t>
        </is>
      </c>
      <c r="BB215" t="inlineStr">
        <is>
          <t>|</t>
        </is>
      </c>
      <c r="BC215" t="inlineStr">
        <is>
          <t>ernst|kriticiteit|kritiek karakter|cruciaal karakter</t>
        </is>
      </c>
      <c r="BD215" t="inlineStr">
        <is>
          <t>2|3|3|3</t>
        </is>
      </c>
      <c r="BE215" t="inlineStr">
        <is>
          <t>|||</t>
        </is>
      </c>
      <c r="BF215" t="inlineStr">
        <is>
          <t>krytyczność</t>
        </is>
      </c>
      <c r="BG215" t="inlineStr">
        <is>
          <t>3</t>
        </is>
      </c>
      <c r="BH215" t="inlineStr">
        <is>
          <t/>
        </is>
      </c>
      <c r="BI215" t="inlineStr">
        <is>
          <t>criticalidade</t>
        </is>
      </c>
      <c r="BJ215" t="inlineStr">
        <is>
          <t>3</t>
        </is>
      </c>
      <c r="BK215" t="inlineStr">
        <is>
          <t/>
        </is>
      </c>
      <c r="BL215" t="inlineStr">
        <is>
          <t>criticalitate</t>
        </is>
      </c>
      <c r="BM215" t="inlineStr">
        <is>
          <t>3</t>
        </is>
      </c>
      <c r="BN215" t="inlineStr">
        <is>
          <t/>
        </is>
      </c>
      <c r="BO215" t="inlineStr">
        <is>
          <t>kritickosť|závažnosť</t>
        </is>
      </c>
      <c r="BP215" t="inlineStr">
        <is>
          <t>3|3</t>
        </is>
      </c>
      <c r="BQ215" t="inlineStr">
        <is>
          <t>preferred|</t>
        </is>
      </c>
      <c r="BR215" t="inlineStr">
        <is>
          <t>kritičnost</t>
        </is>
      </c>
      <c r="BS215" t="inlineStr">
        <is>
          <t>2</t>
        </is>
      </c>
      <c r="BT215" t="inlineStr">
        <is>
          <t/>
        </is>
      </c>
      <c r="BU215" t="inlineStr">
        <is>
          <t>allvarlighet|kritikalitet</t>
        </is>
      </c>
      <c r="BV215" t="inlineStr">
        <is>
          <t>3|3</t>
        </is>
      </c>
      <c r="BW215" t="inlineStr">
        <is>
          <t>|</t>
        </is>
      </c>
      <c r="BX215" t="inlineStr">
        <is>
          <t/>
        </is>
      </c>
      <c r="BY215" t="inlineStr">
        <is>
          <t/>
        </is>
      </c>
      <c r="BZ215" t="inlineStr">
        <is>
          <t/>
        </is>
      </c>
      <c r="CA215" t="inlineStr">
        <is>
          <t/>
        </is>
      </c>
      <c r="CB215" t="inlineStr">
        <is>
          <t>βαθμός του αντικτύπου που στοιχεία όπως απαιτησεις, μονάδες, σφάλματα, βλάβες, και αποτυχίες έχουν στην ανάπτυξη ή τη λειτουργία του συστήματος</t>
        </is>
      </c>
      <c r="CC215" t="inlineStr">
        <is>
          <t>degree of impact that a requirement, module, error, fault, failure, or other item has on the development or operation of a system</t>
        </is>
      </c>
      <c r="CD215" t="inlineStr">
        <is>
          <t>Impacto de un error, fallo o deficicienca en el desarrollo de una operación.</t>
        </is>
      </c>
      <c r="CE215" t="inlineStr">
        <is>
          <t>vara, süsteemi, ilmingu või nende osa tähtsus terviku toimimise seisukohast</t>
        </is>
      </c>
      <c r="CF215" t="inlineStr">
        <is>
          <t>se, miten elintärkeä jokin asia on kokonaisuuden kannalta</t>
        </is>
      </c>
      <c r="CG215" t="inlineStr">
        <is>
          <t>degré d'importance d'un élément (service, erreur, exigence, etc.) pour le développement ou le fonctionnement d'un système</t>
        </is>
      </c>
      <c r="CH215" t="inlineStr">
        <is>
          <t/>
        </is>
      </c>
      <c r="CI215" t="inlineStr">
        <is>
          <t/>
        </is>
      </c>
      <c r="CJ215" t="inlineStr">
        <is>
          <t>a hatás azon foka, amelyet egy követelmény, modul, hiba, meghibásodás vagy más tényező egy rendszer fejlődésére vagy működésére gyakorol</t>
        </is>
      </c>
      <c r="CK215" t="inlineStr">
        <is>
          <t>classificazione di un errore, o disfunzione, all'interno di un prodotto software basata sulla valutazione dell'entità dell'impatto che l'errore, o disfunzione, può avere sullo sviluppo, o funzionamento, di un sistema (spesso utilizzata per determinare se questo tipo di anomalia debba essere corretta o meno)</t>
        </is>
      </c>
      <c r="CL215" t="inlineStr">
        <is>
          <t>visuma požymių, kuriais apibūdinamas gedimas, klaida, incidentas ar pan. atsižvelgiant į jų padarinius</t>
        </is>
      </c>
      <c r="CM215" t="inlineStr">
        <is>
          <t>prasības, moduļa, kļūdas, defekta, atteices vai cita elementa ietekmes līmenis uz sistēmas izstrādi vai darbību</t>
        </is>
      </c>
      <c r="CN215" t="inlineStr">
        <is>
          <t>il-grad ta' impatt li jkollu element bħal pereż. xi rekwiżit, modulu, errur, ħsara, nuqqas, disfunzjoni eċċ. fuq l-iżvilupp jew fuq l-operat ta' sistema</t>
        </is>
      </c>
      <c r="CO215" t="inlineStr">
        <is>
          <t>mate waarin een dienst, fout, vereiste, enz. van groot belang is</t>
        </is>
      </c>
      <c r="CP215" t="inlineStr">
        <is>
          <t/>
        </is>
      </c>
      <c r="CQ215" t="inlineStr">
        <is>
          <t>Grau de impacto de um requisito, módulo, erro, falha, avaria ou outro elemento no desenvolvimento ou funcionamento de um sistema</t>
        </is>
      </c>
      <c r="CR215" t="inlineStr">
        <is>
          <t/>
        </is>
      </c>
      <c r="CS215" t="inlineStr">
        <is>
          <t>stupeň vplyvu požiadavky, modulu, chyby, zlyhania, poruchy alebo inej položky na vývoj alebo prevádzku systému</t>
        </is>
      </c>
      <c r="CT215" t="inlineStr">
        <is>
          <t/>
        </is>
      </c>
      <c r="CU215" t="inlineStr">
        <is>
          <t/>
        </is>
      </c>
    </row>
    <row r="216">
      <c r="A216" s="1" t="str">
        <f>HYPERLINK("https://iate.europa.eu/entry/result/3574206/all", "3574206")</f>
        <v>3574206</v>
      </c>
      <c r="B216" t="inlineStr">
        <is>
          <t>EUROPEAN UNION;ENVIRONMENT;ECONOMICS;FINANCE</t>
        </is>
      </c>
      <c r="C216" t="inlineStr">
        <is>
          <t>EUROPEAN UNION|EU institutions and European civil service|EU institution|European Commission;EUROPEAN UNION|EU institutions and European civil service|institutional structure;ENVIRONMENT|environmental policy|climate change policy;ECONOMICS|economic policy|economic policy|development policy|sustainable development;FINANCE|financing and investment</t>
        </is>
      </c>
      <c r="D216" t="inlineStr">
        <is>
          <t>Експертна група на високо равнище по финансирането за устойчиво развитие</t>
        </is>
      </c>
      <c r="E216" t="inlineStr">
        <is>
          <t>3</t>
        </is>
      </c>
      <c r="F216" t="inlineStr">
        <is>
          <t/>
        </is>
      </c>
      <c r="G216" t="inlineStr">
        <is>
          <t>expertní skupina na vysoké úrovni pro udržitelné financování</t>
        </is>
      </c>
      <c r="H216" t="inlineStr">
        <is>
          <t>3</t>
        </is>
      </c>
      <c r="I216" t="inlineStr">
        <is>
          <t/>
        </is>
      </c>
      <c r="J216" t="inlineStr">
        <is>
          <t>Ekspertgruppen på Højt Plan for Bæredygtig Finansiering</t>
        </is>
      </c>
      <c r="K216" t="inlineStr">
        <is>
          <t>3</t>
        </is>
      </c>
      <c r="L216" t="inlineStr">
        <is>
          <t/>
        </is>
      </c>
      <c r="M216" t="inlineStr">
        <is>
          <t>hochrangige Sachverständigengruppe für ein nachhaltiges Finanzwesen</t>
        </is>
      </c>
      <c r="N216" t="inlineStr">
        <is>
          <t>3</t>
        </is>
      </c>
      <c r="O216" t="inlineStr">
        <is>
          <t/>
        </is>
      </c>
      <c r="P216" t="inlineStr">
        <is>
          <t>ομάδα εμπειρογνωμόνων υψηλού επιπέδου για τα βιώσιμα χρηματοοικονομικά</t>
        </is>
      </c>
      <c r="Q216" t="inlineStr">
        <is>
          <t>3</t>
        </is>
      </c>
      <c r="R216" t="inlineStr">
        <is>
          <t/>
        </is>
      </c>
      <c r="S216" t="inlineStr">
        <is>
          <t>High-Level Expert Group on Sustainable Finance|HLEG on Sustainable Finance|High-Level Expert Group on Sustainable Finance (HLEG)</t>
        </is>
      </c>
      <c r="T216" t="inlineStr">
        <is>
          <t>3|3|1</t>
        </is>
      </c>
      <c r="U216" t="inlineStr">
        <is>
          <t>||</t>
        </is>
      </c>
      <c r="V216" t="inlineStr">
        <is>
          <t>Grupo de Expertos de Alto Nivel sobre Finanzas Sostenibles</t>
        </is>
      </c>
      <c r="W216" t="inlineStr">
        <is>
          <t>3</t>
        </is>
      </c>
      <c r="X216" t="inlineStr">
        <is>
          <t/>
        </is>
      </c>
      <c r="Y216" t="inlineStr">
        <is>
          <t>kestliku rahastuse kõrgetasemeline eksperdirühm|jätkusuutliku rahastamise kõrgetasemeline eksperdirühm|kestliku rahanduse kõrgetasemeline eksperdirühm</t>
        </is>
      </c>
      <c r="Z216" t="inlineStr">
        <is>
          <t>2|2|3</t>
        </is>
      </c>
      <c r="AA216" t="inlineStr">
        <is>
          <t>||preferred</t>
        </is>
      </c>
      <c r="AB216" t="inlineStr">
        <is>
          <t>kestävän rahoituksen korkean tason asiantuntijaryhmä|kestävää rahoitusta käsittelevä korkean tason asiantuntijaryhmä</t>
        </is>
      </c>
      <c r="AC216" t="inlineStr">
        <is>
          <t>3|3</t>
        </is>
      </c>
      <c r="AD216" t="inlineStr">
        <is>
          <t>|</t>
        </is>
      </c>
      <c r="AE216" t="inlineStr">
        <is>
          <t>groupe d'experts à haut niveau sur la finance durable</t>
        </is>
      </c>
      <c r="AF216" t="inlineStr">
        <is>
          <t>3</t>
        </is>
      </c>
      <c r="AG216" t="inlineStr">
        <is>
          <t/>
        </is>
      </c>
      <c r="AH216" t="inlineStr">
        <is>
          <t/>
        </is>
      </c>
      <c r="AI216" t="inlineStr">
        <is>
          <t/>
        </is>
      </c>
      <c r="AJ216" t="inlineStr">
        <is>
          <t/>
        </is>
      </c>
      <c r="AK216" t="inlineStr">
        <is>
          <t>Stručna skupina na visokoj razini za održivo financiranje</t>
        </is>
      </c>
      <c r="AL216" t="inlineStr">
        <is>
          <t>3</t>
        </is>
      </c>
      <c r="AM216" t="inlineStr">
        <is>
          <t/>
        </is>
      </c>
      <c r="AN216" t="inlineStr">
        <is>
          <t>fenntartható finanszírozással foglalkozó magas szintű szakértői csoport</t>
        </is>
      </c>
      <c r="AO216" t="inlineStr">
        <is>
          <t>3</t>
        </is>
      </c>
      <c r="AP216" t="inlineStr">
        <is>
          <t/>
        </is>
      </c>
      <c r="AQ216" t="inlineStr">
        <is>
          <t>gruppo di esperti ad alto livello sulla finanza sostenibile</t>
        </is>
      </c>
      <c r="AR216" t="inlineStr">
        <is>
          <t>3</t>
        </is>
      </c>
      <c r="AS216" t="inlineStr">
        <is>
          <t/>
        </is>
      </c>
      <c r="AT216" t="inlineStr">
        <is>
          <t>Tvarių finansų ekspertų aukšto lygio grupė</t>
        </is>
      </c>
      <c r="AU216" t="inlineStr">
        <is>
          <t>3</t>
        </is>
      </c>
      <c r="AV216" t="inlineStr">
        <is>
          <t/>
        </is>
      </c>
      <c r="AW216" t="inlineStr">
        <is>
          <t>Augsta līmeņa ekspertu grupa ilgtspējīga finansējuma jautājumos</t>
        </is>
      </c>
      <c r="AX216" t="inlineStr">
        <is>
          <t>3</t>
        </is>
      </c>
      <c r="AY216" t="inlineStr">
        <is>
          <t/>
        </is>
      </c>
      <c r="AZ216" t="inlineStr">
        <is>
          <t>Grupp ta' Esperti ta' Livell Għoli dwar il-Finanzi Sostenibbli|HLEG dwar il-Finanzi Sostenibbli</t>
        </is>
      </c>
      <c r="BA216" t="inlineStr">
        <is>
          <t>3|3</t>
        </is>
      </c>
      <c r="BB216" t="inlineStr">
        <is>
          <t>|</t>
        </is>
      </c>
      <c r="BC216" t="inlineStr">
        <is>
          <t>deskundigengroep op hoog niveau inzake duurzame financiering</t>
        </is>
      </c>
      <c r="BD216" t="inlineStr">
        <is>
          <t>3</t>
        </is>
      </c>
      <c r="BE216" t="inlineStr">
        <is>
          <t/>
        </is>
      </c>
      <c r="BF216" t="inlineStr">
        <is>
          <t>Grupa Ekspertów Wysokiego Szczebla ds. Zrównoważonego Finansowania</t>
        </is>
      </c>
      <c r="BG216" t="inlineStr">
        <is>
          <t>3</t>
        </is>
      </c>
      <c r="BH216" t="inlineStr">
        <is>
          <t/>
        </is>
      </c>
      <c r="BI216" t="inlineStr">
        <is>
          <t>Grupo de Peritos de Alto Nível em Financiamento Sustentável</t>
        </is>
      </c>
      <c r="BJ216" t="inlineStr">
        <is>
          <t>3</t>
        </is>
      </c>
      <c r="BK216" t="inlineStr">
        <is>
          <t/>
        </is>
      </c>
      <c r="BL216" t="inlineStr">
        <is>
          <t>Grupul de experți la nivel înalt privind finanțarea durabilă</t>
        </is>
      </c>
      <c r="BM216" t="inlineStr">
        <is>
          <t>3</t>
        </is>
      </c>
      <c r="BN216" t="inlineStr">
        <is>
          <t/>
        </is>
      </c>
      <c r="BO216" t="inlineStr">
        <is>
          <t>expertná skupina na vysokej úrovni pre udržateľné financovanie</t>
        </is>
      </c>
      <c r="BP216" t="inlineStr">
        <is>
          <t>3</t>
        </is>
      </c>
      <c r="BQ216" t="inlineStr">
        <is>
          <t/>
        </is>
      </c>
      <c r="BR216" t="inlineStr">
        <is>
          <t>Strokovna skupina na visoki ravni za financiranje trajnostne rasti</t>
        </is>
      </c>
      <c r="BS216" t="inlineStr">
        <is>
          <t>3</t>
        </is>
      </c>
      <c r="BT216" t="inlineStr">
        <is>
          <t/>
        </is>
      </c>
      <c r="BU216" t="inlineStr">
        <is>
          <t>högnivågrupp för hållbar finansiering</t>
        </is>
      </c>
      <c r="BV216" t="inlineStr">
        <is>
          <t>3</t>
        </is>
      </c>
      <c r="BW216" t="inlineStr">
        <is>
          <t/>
        </is>
      </c>
      <c r="BX216" t="inlineStr">
        <is>
          <t/>
        </is>
      </c>
      <c r="BY216" t="inlineStr">
        <is>
          <t>skupina odborníků, kterou zřídila Evropská komise, aby jí poskytla doporučení v určitých otázkách 
&lt;i&gt;udržitelného financování&lt;/i&gt; ( &lt;a href="/entry/result/3575771/all" id="ENTRY_TO_ENTRY_CONVERTER" target="_blank"&gt;IATE:3575771&lt;/a&gt; )</t>
        </is>
      </c>
      <c r="BZ216" t="inlineStr">
        <is>
          <t/>
        </is>
      </c>
      <c r="CA216" t="inlineStr">
        <is>
          <t/>
        </is>
      </c>
      <c r="CB216" t="inlineStr">
        <is>
          <t>oμάδα εμπειρογνωμόνων που έχει ως αποστολή να υποβάλλει συστάσεις στην Ευρωπαϊκή Επιτροπή σχετικά με το πώς θα ενσωματωθούν καλύτερα στο πλαίσιο χρηματοοικονομικών πολιτικών της ΕΕ πτυχές που αφορούν τη βιωσιμότητα, θα προστατευτεί η σταθερότητα του χρηματοπιστωτικού συστήματος από κινδύνους σχετικούς με το περιβάλλον και θα κινητοποιηθούν κεφάλαια, κυρίως απο ιδιωτικούς πόρους, για τη χρηματοδότηση βιώσιμων επενδύσεων και της βιώσιμης ανάπτυξης</t>
        </is>
      </c>
      <c r="CC216" t="inlineStr">
        <is>
          <t>expert group that provided recommendations to the European Commission on how to better integrate sustainability considerations in the EU's financial policy framework, protect the stability of the financial system from risks related to the environment, and mobilise capital, notably from private resources, to finance sustainable investments and growth</t>
        </is>
      </c>
      <c r="CD216" t="inlineStr">
        <is>
          <t>Grupo creado en 2016 y compuesto por veinte expertos de alto nivel procedentes de la sociedad civil, el sector financiero, el mundo académico y observadores de instituciones europeas e internacionales, cuyo cometido es asesorar a la Comisión sobre la integración de los aspectos relacionados con la sostenibilidad en las políticas financieras de la UE.</t>
        </is>
      </c>
      <c r="CE216" t="inlineStr">
        <is>
          <t>Euroopa Komisjoni poolt 2016. aasta detsembris ELi kestliku rahanduse strateegia väljatöötamiseks loodud eksperdirühm, mis koosnes 20st kodanikuühiskonna, finantssektori ja akadeemiliste ringkondade tippeksperdist ning Euroopa ja rahvusvaheliste institutsioonide vaatlejatest ning mis avaldas oma lõpparuande 2018. aasta jaanuaris</t>
        </is>
      </c>
      <c r="CF216" t="inlineStr">
        <is>
          <t>Euroopan komission perustama asiantuntijaryhmä, jonka tehtävänä on antaa neuvontaa kestävää rahoitusta koskevan EU:n strategian kehittämisessä keskittyen erityisesti ilmaston ja ympäristöriskin rahoitusjärjestelmälle aiheuttamiin haasteisiin sekä siihen, että rahoitusmarkkinat on valjastettava vastaamaan näihin haasteisiin</t>
        </is>
      </c>
      <c r="CG216" t="inlineStr">
        <is>
          <t/>
        </is>
      </c>
      <c r="CH216" t="inlineStr">
        <is>
          <t/>
        </is>
      </c>
      <c r="CI216" t="inlineStr">
        <is>
          <t/>
        </is>
      </c>
      <c r="CJ216" t="inlineStr">
        <is>
          <t>szakértői csoport, amelynek feladata, hogy ajánlásokat fogalmazzon meg az Európai Bizottság részére arról, hogy a fenntarthatósági szempontokat miként lehet jobban integrálni az uniós pénzügyi szabályozási keretbe, továbbá arról, hogy a pénzügyi rendszer stabilitását miként lehet megvédeni a környezeti kockázatoktól, valamint arról, hogy miként lehet tőkét bevonni magánforrásokból a fenntartható beruházások és növekedés finanszírozásához</t>
        </is>
      </c>
      <c r="CK216" t="inlineStr">
        <is>
          <t>gruppo di esperti
istituito nel 2016 dalla Commissione europea nel quadro della preparazione dell’Unione
dei Mercati dei Capitali per consigliarla nella preparazione di una strategia UE sulla finanza sostenibile</t>
        </is>
      </c>
      <c r="CL216" t="inlineStr">
        <is>
          <t>2016 m. gruodžio mėn. įsteigta aukšto lygio ekspertų grupė, kurios užduotis – teikti rekomendacijas Europos Komisijai, kaip geriau integruoti darnumo aspektus į ES finansų politikos sistemą: apsaugoti finansų sistemos stabilumą nuo rizikos, susijusios su aplinka ir jos stabilumu</t>
        </is>
      </c>
      <c r="CM216" t="inlineStr">
        <is>
          <t/>
        </is>
      </c>
      <c r="CN216" t="inlineStr">
        <is>
          <t>grupp ta' esperti li l-kompitu ewlieni tiegħu huwa li jipprovdi rakkomandazzjonijiet lill-Kummissjoni Ewropea dwar kif l-aħjar tintegra kunsiderazzjonijiet ta' sostenibbiltà fil-qafas ta' politika finanzjarja tal-UE, tħares l-istabbiltà tas-sistema finanzjarja minn riskji relatati mal-ambjent u timmobilizza kapital, l-aktar minn riżorsi privati, biex tiffinanzja investimenti u tkabbir sostenibbli</t>
        </is>
      </c>
      <c r="CO216" t="inlineStr">
        <is>
          <t>groep van deskundigen die als taak heeft de Europese Commissie aanbevelingen te doen om een alomvattende Europese strategie inzake duurzame financiering te ontwikkelen</t>
        </is>
      </c>
      <c r="CP216" t="inlineStr">
        <is>
          <t>niezależna grupa ekspertów wysokiego szczebla ds. zrównoważonego finansowania powołana przez Komisję Europejską w grudniu 2016 r.; składa się z 20 uznanych ekspertów reprezentujących społeczeństwo obywatelskie, sektor finansowy i środowisko akademickie oraz obserwatorów z instytucji europejskich i międzynarodowych</t>
        </is>
      </c>
      <c r="CQ216" t="inlineStr">
        <is>
          <t>Grupo de peritos incumbido de apresentar recomendações à Comissão Europeia sobre a melhor forma de integrar as considerações de sustentabilidade no quadro da política financeira da União Europeia, proteger a estabilidade do sistema financeiro dos riscos relacionados com o ambiente e a sua estabilidade e mobilizar capital, nomeadamente de recursos privados, para financiar investimentos sustentáveis e o crescimento.</t>
        </is>
      </c>
      <c r="CR216" t="inlineStr">
        <is>
          <t>&lt;div&gt;grup înființat de Comisia Europeană în decembrie 2016, format din 20 de experți la nivel înalt reprezentând societatea civilă, sectorul financiar, mediul academic și observatori din partea instituțiilor europene și internaționale și mandatat să ofere consiliere Comisiei cu privire la: &lt;br&gt;&lt;/div&gt;&lt;div&gt;orientarea fluxului de capital public și privat către investiții durabile, &lt;br&gt;&lt;/div&gt;&lt;div&gt;identificarea măsurilor pe care instituțiile financiare și autoritățile de supraveghere ar trebui să le ia pentru a proteja stabilitatea sistemului financiar împotriva riscurilor legate de mediu,&lt;/div&gt;&lt;div&gt;punerea în aplicare a acestor politici la scară paneuropeană&lt;/div&gt;</t>
        </is>
      </c>
      <c r="CS216" t="inlineStr">
        <is>
          <t>skupina odborníkov, ktorá Komisii poskytuje odporúčania v otázkach lepšej integrácie udržateľnosti do rámca finančnej politiky EÚ a v oblastiach ochrany finančného systému pred rizikami súvisiacimi so životným prostredím a mobilizácie kapitálu (predovšetkým súkromného) na financovanie udržateľných investícií a rastu</t>
        </is>
      </c>
      <c r="CT216" t="inlineStr">
        <is>
          <t/>
        </is>
      </c>
      <c r="CU216" t="inlineStr">
        <is>
          <t/>
        </is>
      </c>
    </row>
    <row r="217">
      <c r="A217" s="1" t="str">
        <f>HYPERLINK("https://iate.europa.eu/entry/result/3543948/all", "3543948")</f>
        <v>3543948</v>
      </c>
      <c r="B217" t="inlineStr">
        <is>
          <t>FINANCE</t>
        </is>
      </c>
      <c r="C217" t="inlineStr">
        <is>
          <t>FINANCE|free movement of capital</t>
        </is>
      </c>
      <c r="D217" t="inlineStr">
        <is>
          <t>идентификационен код на правния субект|ИКПС</t>
        </is>
      </c>
      <c r="E217" t="inlineStr">
        <is>
          <t>4|4</t>
        </is>
      </c>
      <c r="F217" t="inlineStr">
        <is>
          <t>|</t>
        </is>
      </c>
      <c r="G217" t="inlineStr">
        <is>
          <t>identifikační kód právnické osoby</t>
        </is>
      </c>
      <c r="H217" t="inlineStr">
        <is>
          <t>2</t>
        </is>
      </c>
      <c r="I217" t="inlineStr">
        <is>
          <t/>
        </is>
      </c>
      <c r="J217" t="inlineStr">
        <is>
          <t>identifikator for juridiske enheder|LEI</t>
        </is>
      </c>
      <c r="K217" t="inlineStr">
        <is>
          <t>3|3</t>
        </is>
      </c>
      <c r="L217" t="inlineStr">
        <is>
          <t>|</t>
        </is>
      </c>
      <c r="M217" t="inlineStr">
        <is>
          <t>Rechtsträgerkennung|LEI|Unternehmenskennung</t>
        </is>
      </c>
      <c r="N217" t="inlineStr">
        <is>
          <t>3|3|3</t>
        </is>
      </c>
      <c r="O217" t="inlineStr">
        <is>
          <t>||</t>
        </is>
      </c>
      <c r="P217" t="inlineStr">
        <is>
          <t>αναγνωριστικός κωδικός νομικής οντότητας|ταυτοποιητής νομικής οντότητας</t>
        </is>
      </c>
      <c r="Q217" t="inlineStr">
        <is>
          <t>3|3</t>
        </is>
      </c>
      <c r="R217" t="inlineStr">
        <is>
          <t>preferred|</t>
        </is>
      </c>
      <c r="S217" t="inlineStr">
        <is>
          <t>Legal Entity Identifier|LEI|ISO 17442 legal entity identifier|LEI code</t>
        </is>
      </c>
      <c r="T217" t="inlineStr">
        <is>
          <t>3|3|1|1</t>
        </is>
      </c>
      <c r="U217" t="inlineStr">
        <is>
          <t>|||</t>
        </is>
      </c>
      <c r="V217" t="inlineStr">
        <is>
          <t>LEI|identificador de entidad jurídica</t>
        </is>
      </c>
      <c r="W217" t="inlineStr">
        <is>
          <t>3|3</t>
        </is>
      </c>
      <c r="X217" t="inlineStr">
        <is>
          <t>|</t>
        </is>
      </c>
      <c r="Y217" t="inlineStr">
        <is>
          <t>LEI|juriidilise isiku tunnus</t>
        </is>
      </c>
      <c r="Z217" t="inlineStr">
        <is>
          <t>3|3</t>
        </is>
      </c>
      <c r="AA217" t="inlineStr">
        <is>
          <t>|</t>
        </is>
      </c>
      <c r="AB217" t="inlineStr">
        <is>
          <t>oikeushenkilötunnus|LEI</t>
        </is>
      </c>
      <c r="AC217" t="inlineStr">
        <is>
          <t>3|3</t>
        </is>
      </c>
      <c r="AD217" t="inlineStr">
        <is>
          <t>|</t>
        </is>
      </c>
      <c r="AE217" t="inlineStr">
        <is>
          <t>IEL|LEI|identifiant d'entité légale|identifiant d'entité juridique|IEJ</t>
        </is>
      </c>
      <c r="AF217" t="inlineStr">
        <is>
          <t>2|3|3|3|3</t>
        </is>
      </c>
      <c r="AG217" t="inlineStr">
        <is>
          <t>|||preferred|</t>
        </is>
      </c>
      <c r="AH217" t="inlineStr">
        <is>
          <t>LEI|aitheantóir eintitis dhlítheanaigh</t>
        </is>
      </c>
      <c r="AI217" t="inlineStr">
        <is>
          <t>3|3</t>
        </is>
      </c>
      <c r="AJ217" t="inlineStr">
        <is>
          <t>|</t>
        </is>
      </c>
      <c r="AK217" t="inlineStr">
        <is>
          <t>LEI|identifikacijska oznaka pravne osobe</t>
        </is>
      </c>
      <c r="AL217" t="inlineStr">
        <is>
          <t>3|3</t>
        </is>
      </c>
      <c r="AM217" t="inlineStr">
        <is>
          <t>|</t>
        </is>
      </c>
      <c r="AN217" t="inlineStr">
        <is>
          <t>jogalany-azonosító</t>
        </is>
      </c>
      <c r="AO217" t="inlineStr">
        <is>
          <t>4</t>
        </is>
      </c>
      <c r="AP217" t="inlineStr">
        <is>
          <t/>
        </is>
      </c>
      <c r="AQ217" t="inlineStr">
        <is>
          <t>identificativo della persona giuridica|LEI|identificatore delle entità giuridiche</t>
        </is>
      </c>
      <c r="AR217" t="inlineStr">
        <is>
          <t>3|3|3</t>
        </is>
      </c>
      <c r="AS217" t="inlineStr">
        <is>
          <t>||</t>
        </is>
      </c>
      <c r="AT217" t="inlineStr">
        <is>
          <t>LEI|juridinio asmens identifikatorius</t>
        </is>
      </c>
      <c r="AU217" t="inlineStr">
        <is>
          <t>3|3</t>
        </is>
      </c>
      <c r="AV217" t="inlineStr">
        <is>
          <t>|</t>
        </is>
      </c>
      <c r="AW217" t="inlineStr">
        <is>
          <t>&lt;i&gt;LEI&lt;/i&gt;|juridiskās personas identifikators</t>
        </is>
      </c>
      <c r="AX217" t="inlineStr">
        <is>
          <t>3|3</t>
        </is>
      </c>
      <c r="AY217" t="inlineStr">
        <is>
          <t>|</t>
        </is>
      </c>
      <c r="AZ217" t="inlineStr">
        <is>
          <t>LEI|identifikatur ta’ entità ġuridika</t>
        </is>
      </c>
      <c r="BA217" t="inlineStr">
        <is>
          <t>3|3</t>
        </is>
      </c>
      <c r="BB217" t="inlineStr">
        <is>
          <t>|</t>
        </is>
      </c>
      <c r="BC217" t="inlineStr">
        <is>
          <t>identificatiecode voor juridische entiteiten|LEI-code|identificatienummer van juridische entiteiten|LEI</t>
        </is>
      </c>
      <c r="BD217" t="inlineStr">
        <is>
          <t>3|3|2|3</t>
        </is>
      </c>
      <c r="BE217" t="inlineStr">
        <is>
          <t>preferred|||</t>
        </is>
      </c>
      <c r="BF217" t="inlineStr">
        <is>
          <t>identyfikator podmiotu prawnego|LEI</t>
        </is>
      </c>
      <c r="BG217" t="inlineStr">
        <is>
          <t>3|3</t>
        </is>
      </c>
      <c r="BH217" t="inlineStr">
        <is>
          <t>|</t>
        </is>
      </c>
      <c r="BI217" t="inlineStr">
        <is>
          <t>LEI|identificador de entidade jurídica</t>
        </is>
      </c>
      <c r="BJ217" t="inlineStr">
        <is>
          <t>3|3</t>
        </is>
      </c>
      <c r="BK217" t="inlineStr">
        <is>
          <t>|</t>
        </is>
      </c>
      <c r="BL217" t="inlineStr">
        <is>
          <t>identificator al entității juridice</t>
        </is>
      </c>
      <c r="BM217" t="inlineStr">
        <is>
          <t>3</t>
        </is>
      </c>
      <c r="BN217" t="inlineStr">
        <is>
          <t/>
        </is>
      </c>
      <c r="BO217" t="inlineStr">
        <is>
          <t>identifikátor právnickej osoby|identifikátor právneho subjektu</t>
        </is>
      </c>
      <c r="BP217" t="inlineStr">
        <is>
          <t>2|3</t>
        </is>
      </c>
      <c r="BQ217" t="inlineStr">
        <is>
          <t>|</t>
        </is>
      </c>
      <c r="BR217" t="inlineStr">
        <is>
          <t>LEI|identifikator pravnih subjektov</t>
        </is>
      </c>
      <c r="BS217" t="inlineStr">
        <is>
          <t>3|3</t>
        </is>
      </c>
      <c r="BT217" t="inlineStr">
        <is>
          <t>|</t>
        </is>
      </c>
      <c r="BU217" t="inlineStr">
        <is>
          <t>identifieringskod för juridiska personer</t>
        </is>
      </c>
      <c r="BV217" t="inlineStr">
        <is>
          <t>3</t>
        </is>
      </c>
      <c r="BW217" t="inlineStr">
        <is>
          <t/>
        </is>
      </c>
      <c r="BX217" t="inlineStr">
        <is>
          <t>20-знаков буквено-цифрен код, който препраща към ключова информация за справка, която позволява ясна и уникална идентификация на компаниите, участващи на световните финансови пазари</t>
        </is>
      </c>
      <c r="BY217" t="inlineStr">
        <is>
          <t>kód složený z 20 alfanumerických znaků, který má napomoci řízení rizik, kvalitě údajů a makroobezřetnostnímu dohledu a jehož vytvoření má koordinovat skupina odborníků v rámci Rady pro finanční stabilitu</t>
        </is>
      </c>
      <c r="BZ217" t="inlineStr">
        <is>
          <t>alfanumerisk kode på 20 tegn, som indeholder nøgleoplysninger, der gør det muligt klart og entydigt at identificere selskaber på de globale finansielle markeder</t>
        </is>
      </c>
      <c r="CA217" t="inlineStr">
        <is>
          <t>global eindeutige Kennung einer rechtlich eigenständigen Einheit (= Rechtsträger) im Rahmen des Systems der globalen Unternehmenskennung &lt;a href="/entry/result/3556046/all" id="ENTRY_TO_ENTRY_CONVERTER" target="_blank"&gt;IATE:3556046&lt;/a&gt; , anhand deren jeder Vertragspartner und jede Finanztransaktion weltweit eindeutig identifiziert werden kann</t>
        </is>
      </c>
      <c r="CB217" t="inlineStr">
        <is>
          <t>μοναδικός αλφαριθμητικός κωδικός αναγνώρισης που επιτρέπει τη σαφή και μοναδική ταυτοποίηση νομικών προσώπων τα οποία συμμετέχουν στις χρηματοπιστωτικές αγορές και συνδέεται με ένα σύνολο βασικών πληροφοριών της νομικής οντότητας</t>
        </is>
      </c>
      <c r="CC217" t="inlineStr">
        <is>
          <t>unique alphanumeric code that connects to key reference information to enable clear and unique identification of companies participating in global financial markets</t>
        </is>
      </c>
      <c r="CD217" t="inlineStr">
        <is>
          <t>Sistema de identificación universal y unívoco de entidades legales, concebido en particular para aquellas organizaciones que son parte de un contrato financiero.</t>
        </is>
      </c>
      <c r="CE217" t="inlineStr">
        <is>
          <t>Rahvusvahelise Standardiorganisatsiooni (ISO - International Organization for Standardization) standarditele vastav tunnuskood juriidilisele isikule</t>
        </is>
      </c>
      <c r="CF217" t="inlineStr">
        <is>
          <t>20-merkkinen kirjaimia ja numeroita sisältävä koodi, joka perustuu vuonna 2012 laadittuun ISO 7442 -standardiin</t>
        </is>
      </c>
      <c r="CG217" t="inlineStr">
        <is>
          <t>code alphanumérique à 20 chiffres basé sur la norme ISO 17442 et lié à des informations de référence clés permettant d'identifier de façon claire et unique des entités juridiques participant à des transactions financières</t>
        </is>
      </c>
      <c r="CH217" t="inlineStr">
        <is>
          <t/>
        </is>
      </c>
      <c r="CI217" t="inlineStr">
        <is>
          <t>jedinstvena alfanumerička šifra koja povezuje ključne referentne podatke za jasnu i jedinstvenu identifikaciju tvrtke koja sudjeluje na globalnom financijskom tržištu</t>
        </is>
      </c>
      <c r="CJ217" t="inlineStr">
        <is>
          <t>pénzügyi és nem pénzügyi szerződő fél, bróker, központi szerződő fél és kedvezményezett azonosítására szolgáló, 20 alfanumerikus karakterből álló azonosító szám</t>
        </is>
      </c>
      <c r="CK217" t="inlineStr">
        <is>
          <t>codice identificativo globale composto da 20 caratteri alfanumerici che permetterà di identificare in maniera univoca nel mondo intero tutti i soggetti giuridici impegnati in una transazione finanziaria</t>
        </is>
      </c>
      <c r="CL217" t="inlineStr">
        <is>
          <t/>
        </is>
      </c>
      <c r="CM217" t="inlineStr">
        <is>
          <t>standarta atsauces kods emitentiem un finanšu darījumu partneriem</t>
        </is>
      </c>
      <c r="CN217" t="inlineStr">
        <is>
          <t>kodiċi ta’ identità globali kompost minn 20 karattru alfanumeriku li jippermetti l-identifikazzjoni standard universali fid-dinja kollha tas-soġġetti ġuridiċi kollha involuti fi tranżazzjoni finanzjarja internazzjonalment</t>
        </is>
      </c>
      <c r="CO217" t="inlineStr">
        <is>
          <t>unieke alfanumerieke code voor de identificatie van juridische entiteiten</t>
        </is>
      </c>
      <c r="CP217" t="inlineStr">
        <is>
          <t>niepowtarzalny, 20-znakowy kod alfa-numeryczny, identyfikujący podmioty będące stronami transakcji zawieranych na rynkach finansowych, nadawany przez sieć jednostek lokalnych zintegrowanych w ramach 
&lt;i&gt;globalnego systemu LEI&lt;/i&gt; [ &lt;a href="/entry/result/3556046/all" id="ENTRY_TO_ENTRY_CONVERTER" target="_blank"&gt;IATE:3556046&lt;/a&gt; ]</t>
        </is>
      </c>
      <c r="CQ217" t="inlineStr">
        <is>
          <t>Código alfanumérico único de 20 dígitos, criado com base na norma ISO 17442, que permite uma identificação inequívoca das entidades jurídicas que participam em transações financeiras.</t>
        </is>
      </c>
      <c r="CR217" t="inlineStr">
        <is>
          <t/>
        </is>
      </c>
      <c r="CS217" t="inlineStr">
        <is>
          <t>identifikačný kód zložený z 20 alfanumerických znakov, ktorý sa spája s jedným právnym subjektom</t>
        </is>
      </c>
      <c r="CT217" t="inlineStr">
        <is>
          <t>nadnacionalna identifikacijska oznaka pravnega subjekta, ki jo lahko pridobi vsaka pravna oseba in je namenjena sporočanju finančnih transakcij</t>
        </is>
      </c>
      <c r="CU217" t="inlineStr">
        <is>
          <t/>
        </is>
      </c>
    </row>
    <row r="218">
      <c r="A218" s="1" t="str">
        <f>HYPERLINK("https://iate.europa.eu/entry/result/920625/all", "920625")</f>
        <v>920625</v>
      </c>
      <c r="B218" t="inlineStr">
        <is>
          <t>FINANCE;LAW</t>
        </is>
      </c>
      <c r="C218" t="inlineStr">
        <is>
          <t>FINANCE|financial institutions and credit;LAW|criminal law;FINANCE|taxation</t>
        </is>
      </c>
      <c r="D218" t="inlineStr">
        <is>
          <t>юрисдикции, които не оказват съдействие</t>
        </is>
      </c>
      <c r="E218" t="inlineStr">
        <is>
          <t>3</t>
        </is>
      </c>
      <c r="F218" t="inlineStr">
        <is>
          <t/>
        </is>
      </c>
      <c r="G218" t="inlineStr">
        <is>
          <t>nespolupracující jurisdikce</t>
        </is>
      </c>
      <c r="H218" t="inlineStr">
        <is>
          <t>3</t>
        </is>
      </c>
      <c r="I218" t="inlineStr">
        <is>
          <t/>
        </is>
      </c>
      <c r="J218" t="inlineStr">
        <is>
          <t>ikkesamarbejdsvillige jurisdiktioner|usamarbejdsvillige lande og territorier|usamarbejdsvillige jurisdiktioner|NCCT|ikkesamarbejdsvillige lande og territorier</t>
        </is>
      </c>
      <c r="K218" t="inlineStr">
        <is>
          <t>4|4|4|4|4</t>
        </is>
      </c>
      <c r="L218" t="inlineStr">
        <is>
          <t>||||</t>
        </is>
      </c>
      <c r="M218" t="inlineStr">
        <is>
          <t>nicht kooperative Länder und Gebiete|nicht kooperierende Staaten und Gebiete</t>
        </is>
      </c>
      <c r="N218" t="inlineStr">
        <is>
          <t>3|3</t>
        </is>
      </c>
      <c r="O218" t="inlineStr">
        <is>
          <t>|</t>
        </is>
      </c>
      <c r="P218" t="inlineStr">
        <is>
          <t>μη συνεργάσιμη περιοχή φορολογικής δικαιοδοσίας</t>
        </is>
      </c>
      <c r="Q218" t="inlineStr">
        <is>
          <t>3</t>
        </is>
      </c>
      <c r="R218" t="inlineStr">
        <is>
          <t/>
        </is>
      </c>
      <c r="S218" t="inlineStr">
        <is>
          <t>non-cooperative jurisdictions|non-cooperative jurisdiction|non-cooperative countries and territories|uncooperative jurisdiction|uncooperative jurisdictions|non-cooperative tax jurisdiction|non-cooperative countries or territories|NCCT</t>
        </is>
      </c>
      <c r="T218" t="inlineStr">
        <is>
          <t>3|1|3|1|1|1|1|3</t>
        </is>
      </c>
      <c r="U218" t="inlineStr">
        <is>
          <t>|||||||</t>
        </is>
      </c>
      <c r="V218" t="inlineStr">
        <is>
          <t>países y territorios no cooperativos|países y territorios no cooperadores</t>
        </is>
      </c>
      <c r="W218" t="inlineStr">
        <is>
          <t>2|3</t>
        </is>
      </c>
      <c r="X218" t="inlineStr">
        <is>
          <t>|preferred</t>
        </is>
      </c>
      <c r="Y218" t="inlineStr">
        <is>
          <t>koostööd mittetegevad jurisdiktsioonid|koostööd mittetegevad riigid ja territooriumid</t>
        </is>
      </c>
      <c r="Z218" t="inlineStr">
        <is>
          <t>3|3</t>
        </is>
      </c>
      <c r="AA218" t="inlineStr">
        <is>
          <t>|</t>
        </is>
      </c>
      <c r="AB218" t="inlineStr">
        <is>
          <t>yhteistyöhaluttomat maat ja alueet|yhteistyöhaluttomat oikeudenkäyttöalueet</t>
        </is>
      </c>
      <c r="AC218" t="inlineStr">
        <is>
          <t>3|3</t>
        </is>
      </c>
      <c r="AD218" t="inlineStr">
        <is>
          <t>|</t>
        </is>
      </c>
      <c r="AE218" t="inlineStr">
        <is>
          <t>pays et territoires non coopératifs|PTNC</t>
        </is>
      </c>
      <c r="AF218" t="inlineStr">
        <is>
          <t>3|3</t>
        </is>
      </c>
      <c r="AG218" t="inlineStr">
        <is>
          <t>|</t>
        </is>
      </c>
      <c r="AH218" t="inlineStr">
        <is>
          <t>tíortha agus críocha neamh-chomhoibríocha|NCCT</t>
        </is>
      </c>
      <c r="AI218" t="inlineStr">
        <is>
          <t>3|3</t>
        </is>
      </c>
      <c r="AJ218" t="inlineStr">
        <is>
          <t>|</t>
        </is>
      </c>
      <c r="AK218" t="inlineStr">
        <is>
          <t>nekooperativne zemlje i državna područja</t>
        </is>
      </c>
      <c r="AL218" t="inlineStr">
        <is>
          <t>2</t>
        </is>
      </c>
      <c r="AM218" t="inlineStr">
        <is>
          <t/>
        </is>
      </c>
      <c r="AN218" t="inlineStr">
        <is>
          <t>nem együttműködő országok és területek</t>
        </is>
      </c>
      <c r="AO218" t="inlineStr">
        <is>
          <t>4</t>
        </is>
      </c>
      <c r="AP218" t="inlineStr">
        <is>
          <t/>
        </is>
      </c>
      <c r="AQ218" t="inlineStr">
        <is>
          <t>PTNC|paesi e territori non cooperativi|giurisdizioni non cooperative</t>
        </is>
      </c>
      <c r="AR218" t="inlineStr">
        <is>
          <t>3|3|3</t>
        </is>
      </c>
      <c r="AS218" t="inlineStr">
        <is>
          <t>||</t>
        </is>
      </c>
      <c r="AT218" t="inlineStr">
        <is>
          <t>nebendradarbiaujančios šalys ir teritorijos|nebendradarbiaujantys jurisdikciją turintys subjektai</t>
        </is>
      </c>
      <c r="AU218" t="inlineStr">
        <is>
          <t>3|3</t>
        </is>
      </c>
      <c r="AV218" t="inlineStr">
        <is>
          <t>|preferred</t>
        </is>
      </c>
      <c r="AW218" t="inlineStr">
        <is>
          <t>&lt;i&gt;NCCT&lt;/i&gt;|valstis un teritorijas, kas nesadarbojas|jurisdikcijas, kas nesadarbojas</t>
        </is>
      </c>
      <c r="AX218" t="inlineStr">
        <is>
          <t>2|2|2</t>
        </is>
      </c>
      <c r="AY218" t="inlineStr">
        <is>
          <t>||</t>
        </is>
      </c>
      <c r="AZ218" t="inlineStr">
        <is>
          <t>ġuriżdizzjonijiet li ma jikkooperawx|NCCT</t>
        </is>
      </c>
      <c r="BA218" t="inlineStr">
        <is>
          <t>3|3</t>
        </is>
      </c>
      <c r="BB218" t="inlineStr">
        <is>
          <t>|</t>
        </is>
      </c>
      <c r="BC218" t="inlineStr">
        <is>
          <t>niet-coöperatieve landen en gebieden|NCCT|niet-coöperatieve rechtsgebieden|niet-coöperatieve jurisdicties</t>
        </is>
      </c>
      <c r="BD218" t="inlineStr">
        <is>
          <t>3|3|3|3</t>
        </is>
      </c>
      <c r="BE218" t="inlineStr">
        <is>
          <t>|||</t>
        </is>
      </c>
      <c r="BF218" t="inlineStr">
        <is>
          <t>jurysdykcje niechętne współpracy</t>
        </is>
      </c>
      <c r="BG218" t="inlineStr">
        <is>
          <t>3</t>
        </is>
      </c>
      <c r="BH218" t="inlineStr">
        <is>
          <t/>
        </is>
      </c>
      <c r="BI218" t="inlineStr">
        <is>
          <t>países e territórios não cooperantes|PTNC|jurisdições não cooperantes</t>
        </is>
      </c>
      <c r="BJ218" t="inlineStr">
        <is>
          <t>3|3|3</t>
        </is>
      </c>
      <c r="BK218" t="inlineStr">
        <is>
          <t>||</t>
        </is>
      </c>
      <c r="BL218" t="inlineStr">
        <is>
          <t>țări și teritorii necooperante</t>
        </is>
      </c>
      <c r="BM218" t="inlineStr">
        <is>
          <t>2</t>
        </is>
      </c>
      <c r="BN218" t="inlineStr">
        <is>
          <t/>
        </is>
      </c>
      <c r="BO218" t="inlineStr">
        <is>
          <t>nespolupracujúce jurisdikcie</t>
        </is>
      </c>
      <c r="BP218" t="inlineStr">
        <is>
          <t>4</t>
        </is>
      </c>
      <c r="BQ218" t="inlineStr">
        <is>
          <t/>
        </is>
      </c>
      <c r="BR218" t="inlineStr">
        <is>
          <t>nekooperativna jurisdikcija</t>
        </is>
      </c>
      <c r="BS218" t="inlineStr">
        <is>
          <t>3</t>
        </is>
      </c>
      <c r="BT218" t="inlineStr">
        <is>
          <t/>
        </is>
      </c>
      <c r="BU218" t="inlineStr">
        <is>
          <t>icke samarbetsvilliga länder och territorier</t>
        </is>
      </c>
      <c r="BV218" t="inlineStr">
        <is>
          <t>3</t>
        </is>
      </c>
      <c r="BW218" t="inlineStr">
        <is>
          <t/>
        </is>
      </c>
      <c r="BX218" t="inlineStr">
        <is>
          <t>Страни, посочени от Специалната група за финансови действия (FATF) като неспазващи международните стандарти за предотвратяване, идентифициране и преследване на изпирането на пари и поради това като неефективно сътрудничещи в световната борба срещу изпирането на пари</t>
        </is>
      </c>
      <c r="BY218" t="inlineStr">
        <is>
          <t/>
        </is>
      </c>
      <c r="BZ218" t="inlineStr">
        <is>
          <t/>
        </is>
      </c>
      <c r="CA218" t="inlineStr">
        <is>
          <t>Staaten/Länder/Gebiete, die im Steuerbereich nicht zur Zusammenarbeit bereit sind und 
&lt;br&gt;-mit denen weder ein Doppelbesteuerungsabkommen (DBA) mit einer "großen Auskunftsklausel" nach Art. 26 des OECD-Musterabkommens 2005 vereinbart wurde, 
&lt;br&gt;-die keine tatsächlichen Auskünfte in vergleichbarem Umfang erteilen 
&lt;br&gt;-und die keine Bereitschaft zu einer entsprechenden Auskunftserteilung zeigen</t>
        </is>
      </c>
      <c r="CB218" t="inlineStr">
        <is>
          <t/>
        </is>
      </c>
      <c r="CC218" t="inlineStr">
        <is>
          <t>countries identified by the &lt;a href="https://iate.europa.eu/entry/result/812678" target="_blank"&gt;Financial Action Task Force&lt;/a&gt; as failing to meet international standards to prevent, detect and punish money laundering</t>
        </is>
      </c>
      <c r="CD218" t="inlineStr">
        <is>
          <t>Países definidos por el GAFI &lt;a href="/entry/result/812678/all" id="ENTRY_TO_ENTRY_CONVERTER" target="_blank"&gt;IATE:812678&lt;/a&gt; en función de varios criterios, que no cumplen las normas de detección y prevención del blanqueo de capitales y por tanto no cooperan en la lucha contra este delito.</t>
        </is>
      </c>
      <c r="CE218" t="inlineStr">
        <is>
          <t>Rahapesuvastase töökonna poolt kindlaks määratud riigid ja territooriumid, kes ei täida rahvusvahelisi standardeid rahapesu ennetamiseks, avastamiseks ja selle eest vastutusele võtmiseks ning kes seetõttu ei osale rahapesu ja terrorismi rahastamise vastases rahvusvahelises koostöös.</t>
        </is>
      </c>
      <c r="CF218" t="inlineStr">
        <is>
          <t/>
        </is>
      </c>
      <c r="CG218" t="inlineStr">
        <is>
          <t>pays qui ne remplissent pas les critères établis par le Groupe d'action financière (GAFI) en matière de lutte contre le blanchiment des capitaux et contre le financement du terrorisme</t>
        </is>
      </c>
      <c r="CH218" t="inlineStr">
        <is>
          <t/>
        </is>
      </c>
      <c r="CI218" t="inlineStr">
        <is>
          <t/>
        </is>
      </c>
      <c r="CJ218" t="inlineStr">
        <is>
          <t>A Pénzügyi Akciócsoport pénzmosási szempontból nem együttműködő országokat és területeket tartalmazó listája.</t>
        </is>
      </c>
      <c r="CK218" t="inlineStr">
        <is>
          <t>paesi individuati dal GAFI [ Gruppo di azione finanziaria internazionale &lt;a href="/entry/result/812678/all" id="ENTRY_TO_ENTRY_CONVERTER" target="_blank"&gt;IATE:812678&lt;/a&gt; ] che non collaborano adeguatamente all'azione di prevenzione e contrasto del riciclaggio</t>
        </is>
      </c>
      <c r="CL218" t="inlineStr">
        <is>
          <t>Finansinių veiksmų darbo grupės (&lt;a href="/entry/result/812678/all" id="ENTRY_TO_ENTRY_CONVERTER" target="_blank"&gt;IATE:812678&lt;/a&gt; ) nurodytos šalys, kurios nesilaiko tarptautinių standartų, susijusių su pinigų plovimo prevencija, nustatymu ir nuobaudų taikymu</t>
        </is>
      </c>
      <c r="CM218" t="inlineStr">
        <is>
          <t>Finanšu darījumu darba grupas ( 
&lt;i&gt;FATF&lt;/i&gt;) [ &lt;a href="/entry/result/812678/all" id="ENTRY_TO_ENTRY_CONVERTER" target="_blank"&gt;IATE:812678&lt;/a&gt; ] apzinātas valstis, kuras nepilda starptautiskos standartus nelikumīgi iegūtu līdzekļu legalizācijas atklāšanai un apkarošanai</t>
        </is>
      </c>
      <c r="CN218" t="inlineStr">
        <is>
          <t>pajjiżi u territorji li ma adottawx standards internazzjonali li jimpedixxu, jirrilevaw u jissanzjonaw il-ħasil tal-flus</t>
        </is>
      </c>
      <c r="CO218" t="inlineStr">
        <is>
          <t>jurisdicties die de
verbintenissen om hun belastingwetgeving transparanter te maken en tot een daadwerkelijke
uitwisseling van fiscale informatie te komen niet onderschrijven</t>
        </is>
      </c>
      <c r="CP218" t="inlineStr">
        <is>
          <t>kraje i terytoria zdefiniowane przez międzyrządową organizację 
&lt;i&gt;Financial Action Task Force&lt;/i&gt; jako niespełniające międzynarodowych standardów zapobiegania, wykrywania oraz karania przestępstw związanych z praniem pieniędzy, a poprzez to skutecznie nie współpracujące na arenie międzynarodowej w walce przeciwko praniu pieniędzy</t>
        </is>
      </c>
      <c r="CQ218" t="inlineStr">
        <is>
          <t>No contexto da acção desenvolvida pelo Grupo de Acção Financeira - GAFI [ &lt;a href="/entry/result/812678/all" id="ENTRY_TO_ENTRY_CONVERTER" target="_blank"&gt;IATE:812678&lt;/a&gt;], em particular na luta contra o branqueamento de capitais e o financiamento do terrorismo, países ou territórios (jurisdições) cuja regulamentação ou cujas práticas não favorecem essa luta e levantam obstáculos à cooperação internacional nestas matérias. A lista destas jurisdições é estabelecida e actualizada periodicamente pelo GAFI.</t>
        </is>
      </c>
      <c r="CR218" t="inlineStr">
        <is>
          <t/>
        </is>
      </c>
      <c r="CS218" t="inlineStr">
        <is>
          <t>krajiny identifikované Finančnou akčnou skupinou, ktoré nespĺňajú medzinárodné normy na predchádzanie praniu špinavých peňazí, jeho zisťovanie a trestanie</t>
        </is>
      </c>
      <c r="CT218" t="inlineStr">
        <is>
          <t/>
        </is>
      </c>
      <c r="CU218" t="inlineStr">
        <is>
          <t/>
        </is>
      </c>
    </row>
    <row r="219">
      <c r="A219" s="1" t="str">
        <f>HYPERLINK("https://iate.europa.eu/entry/result/3581805/all", "3581805")</f>
        <v>3581805</v>
      </c>
      <c r="B219" t="inlineStr">
        <is>
          <t>FINANCE;EDUCATION AND COMMUNICATIONS</t>
        </is>
      </c>
      <c r="C219" t="inlineStr">
        <is>
          <t>FINANCE|monetary economics|money market;FINANCE|financing and investment|financing;EDUCATION AND COMMUNICATIONS|information technology and data processing|computer system|information technology applications</t>
        </is>
      </c>
      <c r="D219" t="inlineStr">
        <is>
          <t>токен за плащания</t>
        </is>
      </c>
      <c r="E219" t="inlineStr">
        <is>
          <t>3</t>
        </is>
      </c>
      <c r="F219" t="inlineStr">
        <is>
          <t/>
        </is>
      </c>
      <c r="G219" t="inlineStr">
        <is>
          <t>platební token</t>
        </is>
      </c>
      <c r="H219" t="inlineStr">
        <is>
          <t>3</t>
        </is>
      </c>
      <c r="I219" t="inlineStr">
        <is>
          <t/>
        </is>
      </c>
      <c r="J219" t="inlineStr">
        <is>
          <t>betalingstoken</t>
        </is>
      </c>
      <c r="K219" t="inlineStr">
        <is>
          <t>3</t>
        </is>
      </c>
      <c r="L219" t="inlineStr">
        <is>
          <t/>
        </is>
      </c>
      <c r="M219" t="inlineStr">
        <is>
          <t>Zahlungstoken|Payment-Token</t>
        </is>
      </c>
      <c r="N219" t="inlineStr">
        <is>
          <t>3|3</t>
        </is>
      </c>
      <c r="O219" t="inlineStr">
        <is>
          <t>|</t>
        </is>
      </c>
      <c r="P219" t="inlineStr">
        <is>
          <t>μάρκα πληρωμών</t>
        </is>
      </c>
      <c r="Q219" t="inlineStr">
        <is>
          <t>2</t>
        </is>
      </c>
      <c r="R219" t="inlineStr">
        <is>
          <t/>
        </is>
      </c>
      <c r="S219" t="inlineStr">
        <is>
          <t>payment token</t>
        </is>
      </c>
      <c r="T219" t="inlineStr">
        <is>
          <t>3</t>
        </is>
      </c>
      <c r="U219" t="inlineStr">
        <is>
          <t/>
        </is>
      </c>
      <c r="V219" t="inlineStr">
        <is>
          <t>criptoficha de pago</t>
        </is>
      </c>
      <c r="W219" t="inlineStr">
        <is>
          <t>3</t>
        </is>
      </c>
      <c r="X219" t="inlineStr">
        <is>
          <t/>
        </is>
      </c>
      <c r="Y219" t="inlineStr">
        <is>
          <t>maksetoken</t>
        </is>
      </c>
      <c r="Z219" t="inlineStr">
        <is>
          <t>3</t>
        </is>
      </c>
      <c r="AA219" t="inlineStr">
        <is>
          <t/>
        </is>
      </c>
      <c r="AB219" t="inlineStr">
        <is>
          <t/>
        </is>
      </c>
      <c r="AC219" t="inlineStr">
        <is>
          <t/>
        </is>
      </c>
      <c r="AD219" t="inlineStr">
        <is>
          <t/>
        </is>
      </c>
      <c r="AE219" t="inlineStr">
        <is>
          <t>jeton de paiement</t>
        </is>
      </c>
      <c r="AF219" t="inlineStr">
        <is>
          <t>3</t>
        </is>
      </c>
      <c r="AG219" t="inlineStr">
        <is>
          <t/>
        </is>
      </c>
      <c r="AH219" t="inlineStr">
        <is>
          <t>comhartha íocaíochta</t>
        </is>
      </c>
      <c r="AI219" t="inlineStr">
        <is>
          <t>3</t>
        </is>
      </c>
      <c r="AJ219" t="inlineStr">
        <is>
          <t/>
        </is>
      </c>
      <c r="AK219" t="inlineStr">
        <is>
          <t/>
        </is>
      </c>
      <c r="AL219" t="inlineStr">
        <is>
          <t/>
        </is>
      </c>
      <c r="AM219" t="inlineStr">
        <is>
          <t/>
        </is>
      </c>
      <c r="AN219" t="inlineStr">
        <is>
          <t>érme|virtuális érme</t>
        </is>
      </c>
      <c r="AO219" t="inlineStr">
        <is>
          <t>2|3</t>
        </is>
      </c>
      <c r="AP219" t="inlineStr">
        <is>
          <t>|</t>
        </is>
      </c>
      <c r="AQ219" t="inlineStr">
        <is>
          <t/>
        </is>
      </c>
      <c r="AR219" t="inlineStr">
        <is>
          <t/>
        </is>
      </c>
      <c r="AS219" t="inlineStr">
        <is>
          <t/>
        </is>
      </c>
      <c r="AT219" t="inlineStr">
        <is>
          <t>mokėjimo žetonas</t>
        </is>
      </c>
      <c r="AU219" t="inlineStr">
        <is>
          <t>3</t>
        </is>
      </c>
      <c r="AV219" t="inlineStr">
        <is>
          <t/>
        </is>
      </c>
      <c r="AW219" t="inlineStr">
        <is>
          <t>maksājumu žetons</t>
        </is>
      </c>
      <c r="AX219" t="inlineStr">
        <is>
          <t>2</t>
        </is>
      </c>
      <c r="AY219" t="inlineStr">
        <is>
          <t/>
        </is>
      </c>
      <c r="AZ219" t="inlineStr">
        <is>
          <t>token ta' pagament</t>
        </is>
      </c>
      <c r="BA219" t="inlineStr">
        <is>
          <t>3</t>
        </is>
      </c>
      <c r="BB219" t="inlineStr">
        <is>
          <t/>
        </is>
      </c>
      <c r="BC219" t="inlineStr">
        <is>
          <t>transactietoken|betalingstoken</t>
        </is>
      </c>
      <c r="BD219" t="inlineStr">
        <is>
          <t>2|3</t>
        </is>
      </c>
      <c r="BE219" t="inlineStr">
        <is>
          <t>|</t>
        </is>
      </c>
      <c r="BF219" t="inlineStr">
        <is>
          <t>token płatniczy</t>
        </is>
      </c>
      <c r="BG219" t="inlineStr">
        <is>
          <t>3</t>
        </is>
      </c>
      <c r="BH219" t="inlineStr">
        <is>
          <t/>
        </is>
      </c>
      <c r="BI219" t="inlineStr">
        <is>
          <t>ficha digital de pagamento|criptoficha de pagamento</t>
        </is>
      </c>
      <c r="BJ219" t="inlineStr">
        <is>
          <t>3|3</t>
        </is>
      </c>
      <c r="BK219" t="inlineStr">
        <is>
          <t>|</t>
        </is>
      </c>
      <c r="BL219" t="inlineStr">
        <is>
          <t/>
        </is>
      </c>
      <c r="BM219" t="inlineStr">
        <is>
          <t/>
        </is>
      </c>
      <c r="BN219" t="inlineStr">
        <is>
          <t/>
        </is>
      </c>
      <c r="BO219" t="inlineStr">
        <is>
          <t>platobný token</t>
        </is>
      </c>
      <c r="BP219" t="inlineStr">
        <is>
          <t>2</t>
        </is>
      </c>
      <c r="BQ219" t="inlineStr">
        <is>
          <t/>
        </is>
      </c>
      <c r="BR219" t="inlineStr">
        <is>
          <t>plačilni žeton</t>
        </is>
      </c>
      <c r="BS219" t="inlineStr">
        <is>
          <t>3</t>
        </is>
      </c>
      <c r="BT219" t="inlineStr">
        <is>
          <t/>
        </is>
      </c>
      <c r="BU219" t="inlineStr">
        <is>
          <t>betalningstoken</t>
        </is>
      </c>
      <c r="BV219" t="inlineStr">
        <is>
          <t>3</t>
        </is>
      </c>
      <c r="BW219" t="inlineStr">
        <is>
          <t/>
        </is>
      </c>
      <c r="BX219" t="inlineStr">
        <is>
          <t>криптожетон, предназначен да изпълнява една или няколко от трите основни функции, свързани с традиционните пари (разменна единица, разчетна единица и съхраняване на стойност)</t>
        </is>
      </c>
      <c r="BY219" t="inlineStr">
        <is>
          <t>&lt;a href="https://iate.europa.eu/entry/result/3581685/cs" target="_blank"&gt;kryptotoken&lt;/a&gt;, který umožňuje provádět transakce v určité aplikaci a plní jednu
nebo více ze tří základních funkcí klasických peněz, tj. funguje jako prostředek směny (lze
jím platit za zboží a služby), zúčtovací jednotka (umožňuje ekonomickou
kalkulaci) či uchovatel hodnoty (zdroj)</t>
        </is>
      </c>
      <c r="BZ219" t="inlineStr">
        <is>
          <t>kryptotoken, der kan anvendes til betaling</t>
        </is>
      </c>
      <c r="CA219" t="inlineStr">
        <is>
          <t>Krypto-Token &lt;a href="/entry/result/3581685/all" id="ENTRY_TO_ENTRY_CONVERTER" target="_blank"&gt;IATE:3581685&lt;/a&gt;, der
dazu gedacht ist, als alternatives Zahlungsmittel zu fungieren</t>
        </is>
      </c>
      <c r="CB219" t="inlineStr">
        <is>
          <t>Η μάρκα είναι μια ψηφιακή μονάδα που μπορεί να προγραμματιστεί έχοντας τον δικό της κώδικα βάσης (codebase) που σχετίζεται με μια υπάρχουσα αλυσίδα. Οι μάρκες χρησιμοποοιούνται για να διευκολύνουν τη δημιουργία αποκεντρωμένων εφαρμογών</t>
        </is>
      </c>
      <c r="CC219" t="inlineStr">
        <is>
          <t>crypto-token that is intended to fulfil one or several of the three main functions associated with traditional money (medium of exchange, unit of account and store of value)</t>
        </is>
      </c>
      <c r="CD219" t="inlineStr">
        <is>
          <t>Unidad de valor emitida por una organización o un particular utilizando la tecnología de cadena de bloques y aceptada por una comunidad de usuarios, cuya finalidad es la realización dentro de esa comunidad de alguna de las funciones del dinero tradicional (medio de intercambio, unidad de cuenta o depósito de valor).</t>
        </is>
      </c>
      <c r="CE219" t="inlineStr">
        <is>
          <t>peamiselt virtuaal- või krüptovääring, millega ei kaasne erinevalt investeerimis- või kasutustokenitest tavaliselt õigusi, vaid neid
kasutatakse pigem vahetusvääringuna (nt
kaupade/teenuste müümiseks või ostmiseks
kellegi käest, kes ise ei ole tokenite väljastaja)
või ka investeerimise eesmärgil läbi tokeni
enda väärtuse säilitamise/suurendamise</t>
        </is>
      </c>
      <c r="CF219" t="inlineStr">
        <is>
          <t/>
        </is>
      </c>
      <c r="CG219" t="inlineStr">
        <is>
          <t>jeton qui est accepté comme moyen de paiement pour l'achat
de marchandises ou de services dans les faits ou selon l'intention de l'organisateur
ou qui doit servir à la transmission de fonds et de valeurs</t>
        </is>
      </c>
      <c r="CH219" t="inlineStr">
        <is>
          <t/>
        </is>
      </c>
      <c r="CI219" t="inlineStr">
        <is>
          <t/>
        </is>
      </c>
      <c r="CJ219" t="inlineStr">
        <is>
          <t>saját blokkláncon működő &lt;a href="https://iate.europa.eu/entry/slideshow/1602495828575/3581685/hu" target="_blank"&gt;kriptotoken &lt;/a&gt;vagy digitális érme, amely a tradicionális pénz egy vagy több tulajdonságával rendelkezik, azaz fizetésre használható, osztható, hordozható és korlátozott mennyiségben áll rendelkezésre</t>
        </is>
      </c>
      <c r="CK219" t="inlineStr">
        <is>
          <t/>
        </is>
      </c>
      <c r="CL219" t="inlineStr">
        <is>
          <t>virtualaus turto vienetai, kurie gali būti naudojami kaip iškeitimo ar mokėjimo priemonės, sumokant už prekes ar paslaugas (perdavimo vertė)</t>
        </is>
      </c>
      <c r="CM219" t="inlineStr">
        <is>
          <t>&lt;a href="https://iate.europa.eu/entry/slideshow/1604679602259/3581685/lv" target="_blank"&gt;kriptožetons&lt;/a&gt;, kas paredzēts, lai izpildītu vienu vai vairākas no trim galvenajām tradicionālās naudas funkcijām (norēķinu vienības funkciju, apmaiņas līdzekļa funkciju un vērtību uzkrāšanas funkciju</t>
        </is>
      </c>
      <c r="CN219" t="inlineStr">
        <is>
          <t>unità ta' valur maħruġa minn organizzazzjoni jew individwu permezz tat-teknoloġija blockchain u aċċettata minn komunità ta' utenti, u li l-iskop tagħha huwa li twettaq uħud mill-funzjonijiet tal-flus tradizzjonali fi ħdan dik il-komunità (mezz ta ’skambju, unità ta' kont jew maħżen ta' valur).</t>
        </is>
      </c>
      <c r="CO219" t="inlineStr">
        <is>
          <t>&lt;a href="https://iate.europa.eu/entry/result/3581685/nl" target="_blank"&gt;cryptotoken &lt;/a&gt;dat ontworpen is om een of meerdere van de drie hoofdfuncties van traditioneel geld te vervullen, te weten die van wisseleenheid, rekeneenheid of waarde-eenheid</t>
        </is>
      </c>
      <c r="CP219" t="inlineStr">
        <is>
          <t>rodzaj tokena [ &lt;a href="/entry/result/3581685/all" id="ENTRY_TO_ENTRY_CONVERTER" target="_blank"&gt;IATE:3581685&lt;/a&gt; ] służący jako środek wymiany za dobra lub usługi (zewnętrzne w stosunku do ekosystemu tego aktywa
cyfrowego) i w związku z tym mogący pełnić rolę odpowiadającą środkom płatniczym</t>
        </is>
      </c>
      <c r="CQ219" t="inlineStr">
        <is>
          <t>Criptoficha [ &lt;a href="/entry/result/3581685/all" id="ENTRY_TO_ENTRY_CONVERTER" target="_blank"&gt;IATE:3581685&lt;/a&gt; ] destinada a desempenhar uma ou várias das principais funções associadas ao dinheiro tradicional (meio de troca, unidade de conta e reserva de valor).</t>
        </is>
      </c>
      <c r="CR219" t="inlineStr">
        <is>
          <t/>
        </is>
      </c>
      <c r="CS219" t="inlineStr">
        <is>
          <t>&lt;a href="https://iate.europa.eu/entry/result/3581685/sk" target="_blank"&gt;token&lt;/a&gt;, ktorý sa používa na účely vykonania platby</t>
        </is>
      </c>
      <c r="CT219" t="inlineStr">
        <is>
          <t>&lt;a href="https://iate.europa.eu/entry/result/3581685/sl" target="_blank"&gt;kripto žeton&lt;/a&gt;, ki omogoča plačilo storitve, prenos denarja ali
nakup blaga</t>
        </is>
      </c>
      <c r="CU219" t="inlineStr">
        <is>
          <t/>
        </is>
      </c>
    </row>
    <row r="220">
      <c r="A220" s="1" t="str">
        <f>HYPERLINK("https://iate.europa.eu/entry/result/3591061/all", "3591061")</f>
        <v>3591061</v>
      </c>
      <c r="B220" t="inlineStr">
        <is>
          <t>FINANCE</t>
        </is>
      </c>
      <c r="C220" t="inlineStr">
        <is>
          <t>FINANCE|financial institutions and credit|financial services;FINANCE|free movement of capital|financial market</t>
        </is>
      </c>
      <c r="D220" t="inlineStr">
        <is>
          <t>услуга за криптоактиви</t>
        </is>
      </c>
      <c r="E220" t="inlineStr">
        <is>
          <t>3</t>
        </is>
      </c>
      <c r="F220" t="inlineStr">
        <is>
          <t/>
        </is>
      </c>
      <c r="G220" t="inlineStr">
        <is>
          <t>služba související s kryptoaktivy|služba související s virtuálními aktivy</t>
        </is>
      </c>
      <c r="H220" t="inlineStr">
        <is>
          <t>2|2</t>
        </is>
      </c>
      <c r="I220" t="inlineStr">
        <is>
          <t>|</t>
        </is>
      </c>
      <c r="J220" t="inlineStr">
        <is>
          <t>tjeneste for virtuelle aktiver|kryptoaktivtjeneste</t>
        </is>
      </c>
      <c r="K220" t="inlineStr">
        <is>
          <t>3|3</t>
        </is>
      </c>
      <c r="L220" t="inlineStr">
        <is>
          <t>|</t>
        </is>
      </c>
      <c r="M220" t="inlineStr">
        <is>
          <t>Krypto-Dienstleistung</t>
        </is>
      </c>
      <c r="N220" t="inlineStr">
        <is>
          <t>3</t>
        </is>
      </c>
      <c r="O220" t="inlineStr">
        <is>
          <t/>
        </is>
      </c>
      <c r="P220" t="inlineStr">
        <is>
          <t>υπηρεσία κρυπτοστοιχείων</t>
        </is>
      </c>
      <c r="Q220" t="inlineStr">
        <is>
          <t>3</t>
        </is>
      </c>
      <c r="R220" t="inlineStr">
        <is>
          <t/>
        </is>
      </c>
      <c r="S220" t="inlineStr">
        <is>
          <t>crypto-asset service|virtual asset service</t>
        </is>
      </c>
      <c r="T220" t="inlineStr">
        <is>
          <t>3|3</t>
        </is>
      </c>
      <c r="U220" t="inlineStr">
        <is>
          <t>|</t>
        </is>
      </c>
      <c r="V220" t="inlineStr">
        <is>
          <t>servicio de criptoactivos|servicio de activos virtuales</t>
        </is>
      </c>
      <c r="W220" t="inlineStr">
        <is>
          <t>3|3</t>
        </is>
      </c>
      <c r="X220" t="inlineStr">
        <is>
          <t>|</t>
        </is>
      </c>
      <c r="Y220" t="inlineStr">
        <is>
          <t>krüptovarateenus</t>
        </is>
      </c>
      <c r="Z220" t="inlineStr">
        <is>
          <t>3</t>
        </is>
      </c>
      <c r="AA220" t="inlineStr">
        <is>
          <t/>
        </is>
      </c>
      <c r="AB220" t="inlineStr">
        <is>
          <t>virtuaalivaroihin liittyvä palvelu|kryptovarapalvelu</t>
        </is>
      </c>
      <c r="AC220" t="inlineStr">
        <is>
          <t>3|3</t>
        </is>
      </c>
      <c r="AD220" t="inlineStr">
        <is>
          <t>|</t>
        </is>
      </c>
      <c r="AE220" t="inlineStr">
        <is>
          <t>services d’actifs virtuels|service sur crypto-actifs</t>
        </is>
      </c>
      <c r="AF220" t="inlineStr">
        <is>
          <t>3|3</t>
        </is>
      </c>
      <c r="AG220" t="inlineStr">
        <is>
          <t>|preferred</t>
        </is>
      </c>
      <c r="AH220" t="inlineStr">
        <is>
          <t>seirbhís criptea-shócmhainní</t>
        </is>
      </c>
      <c r="AI220" t="inlineStr">
        <is>
          <t>3</t>
        </is>
      </c>
      <c r="AJ220" t="inlineStr">
        <is>
          <t/>
        </is>
      </c>
      <c r="AK220" t="inlineStr">
        <is>
          <t>usluga povezana s virtualnom imovinom|usluga povezana s kriptoimovinom</t>
        </is>
      </c>
      <c r="AL220" t="inlineStr">
        <is>
          <t>3|3</t>
        </is>
      </c>
      <c r="AM220" t="inlineStr">
        <is>
          <t>|</t>
        </is>
      </c>
      <c r="AN220" t="inlineStr">
        <is>
          <t>virtuáliseszköz-szolgáltatás|kriptoeszköz-szolgáltatás</t>
        </is>
      </c>
      <c r="AO220" t="inlineStr">
        <is>
          <t>2|3</t>
        </is>
      </c>
      <c r="AP220" t="inlineStr">
        <is>
          <t>|</t>
        </is>
      </c>
      <c r="AQ220" t="inlineStr">
        <is>
          <t>servizio per le attività virtuali|servizio per le cripto-attività</t>
        </is>
      </c>
      <c r="AR220" t="inlineStr">
        <is>
          <t>3|3</t>
        </is>
      </c>
      <c r="AS220" t="inlineStr">
        <is>
          <t>|</t>
        </is>
      </c>
      <c r="AT220" t="inlineStr">
        <is>
          <t>kriptoturto paslauga|su kriptoturtu susijusi paslauga</t>
        </is>
      </c>
      <c r="AU220" t="inlineStr">
        <is>
          <t>3|2</t>
        </is>
      </c>
      <c r="AV220" t="inlineStr">
        <is>
          <t>preferred|</t>
        </is>
      </c>
      <c r="AW220" t="inlineStr">
        <is>
          <t>kriptoaktīvu pakalpojums</t>
        </is>
      </c>
      <c r="AX220" t="inlineStr">
        <is>
          <t>2</t>
        </is>
      </c>
      <c r="AY220" t="inlineStr">
        <is>
          <t/>
        </is>
      </c>
      <c r="AZ220" t="inlineStr">
        <is>
          <t>servizz tal-kriptoassi|servizz tal-assi virtwali</t>
        </is>
      </c>
      <c r="BA220" t="inlineStr">
        <is>
          <t>3|3</t>
        </is>
      </c>
      <c r="BB220" t="inlineStr">
        <is>
          <t>|</t>
        </is>
      </c>
      <c r="BC220" t="inlineStr">
        <is>
          <t>cryptoactivadienst|virtueleactivadienst</t>
        </is>
      </c>
      <c r="BD220" t="inlineStr">
        <is>
          <t>3|3</t>
        </is>
      </c>
      <c r="BE220" t="inlineStr">
        <is>
          <t>|</t>
        </is>
      </c>
      <c r="BF220" t="inlineStr">
        <is>
          <t>usługa w zakresie kryptoaktywów</t>
        </is>
      </c>
      <c r="BG220" t="inlineStr">
        <is>
          <t>3</t>
        </is>
      </c>
      <c r="BH220" t="inlineStr">
        <is>
          <t/>
        </is>
      </c>
      <c r="BI220" t="inlineStr">
        <is>
          <t>serviço de criptoativos</t>
        </is>
      </c>
      <c r="BJ220" t="inlineStr">
        <is>
          <t>3</t>
        </is>
      </c>
      <c r="BK220" t="inlineStr">
        <is>
          <t/>
        </is>
      </c>
      <c r="BL220" t="inlineStr">
        <is>
          <t>serviciu de criptoactive</t>
        </is>
      </c>
      <c r="BM220" t="inlineStr">
        <is>
          <t>3</t>
        </is>
      </c>
      <c r="BN220" t="inlineStr">
        <is>
          <t/>
        </is>
      </c>
      <c r="BO220" t="inlineStr">
        <is>
          <t>služba virtuálnych aktív|služba v oblasti kryptoaktív|služba kryptoaktív</t>
        </is>
      </c>
      <c r="BP220" t="inlineStr">
        <is>
          <t>3|3|3</t>
        </is>
      </c>
      <c r="BQ220" t="inlineStr">
        <is>
          <t>||</t>
        </is>
      </c>
      <c r="BR220" t="inlineStr">
        <is>
          <t>storitev v zvezi s kriptosredstvi</t>
        </is>
      </c>
      <c r="BS220" t="inlineStr">
        <is>
          <t>3</t>
        </is>
      </c>
      <c r="BT220" t="inlineStr">
        <is>
          <t/>
        </is>
      </c>
      <c r="BU220" t="inlineStr">
        <is>
          <t>tjänst för virtuella tillgångar|kryptotillgångtjänst</t>
        </is>
      </c>
      <c r="BV220" t="inlineStr">
        <is>
          <t>3|3</t>
        </is>
      </c>
      <c r="BW220" t="inlineStr">
        <is>
          <t>|</t>
        </is>
      </c>
      <c r="BX220" t="inlineStr">
        <is>
          <t>всяка от изброените по-долу услуги и дейности, която е свързана с криптоактив:&lt;div&gt;а)попечителство и управление на криптоактиви от името на трети страни;&lt;/div&gt;&lt;div&gt;б)управление на платформа за търговия с криптоактиви;&lt;/div&gt;&lt;div&gt;в)обмен на криптоактиви срещу фиатна валута, представляваща законно платежно средство;&lt;/div&gt;&lt;div&gt;г)обмен на криптоактиви срещу други криптоактиви;&lt;/div&gt;&lt;div&gt;д)изпълняване на нареждания, свързани с криптоактиви, от името на трети страни;&lt;/div&gt;&lt;div&gt;е)пласиране на криптоактиви;&lt;/div&gt;&lt;div&gt;ж)получаване и предаване на нареждания, свързани с криптоактиви, от името на трети страни;&lt;/div&gt;&lt;div&gt;з)предоставяне на консултации, свързани с криптоактиви&lt;/div&gt;</t>
        </is>
      </c>
      <c r="BY220" t="inlineStr">
        <is>
          <t>kterákoli ze služeb a činností uvedených níže, která se týká jakéhokoli kryptoaktiva:&lt;div&gt;a) úschova a správa kryptoaktiv jménem třetích stran;&lt;/div&gt;&lt;div&gt;b) provoz obchodní platformy pro kryptoaktiva;&lt;/div&gt;&lt;div&gt;c) směna kryptoaktiv za fiat měnu, která je zákonným platidlem;&lt;/div&gt;&lt;div&gt;d) směna kryptoaktiv za jiná kryptoaktiva;&lt;/div&gt;&lt;div&gt;e) provádění příkazů ke kryptoaktivům v zastoupení třetích stran;&lt;/div&gt;&lt;div&gt;f) uvádění kryptoaktiv;&lt;/div&gt;&lt;div&gt;g) přijímání a předávání příkazů ke kryptoaktivům jménem třetích stran;&lt;/div&gt;&lt;div&gt;h) poskytování poradenství ke kryptoaktivům&lt;/div&gt;</t>
        </is>
      </c>
      <c r="BZ220" t="inlineStr">
        <is>
          <t>en af følgende aktiviteter: deponering og administration af kryptoaktiver på
tredjeparts vegne, drift af handelsplatforme for kryptoaktiver, veksling af
kryptoaktiver, modtagelse, formidling og udførelse af ordrer vedrørende
kryptoaktiver på tredjeparts vegne, placering af kryptoaktiver og rådgivning om
kryptoaktiver</t>
        </is>
      </c>
      <c r="CA220" t="inlineStr">
        <is>
          <t/>
        </is>
      </c>
      <c r="CB220" t="inlineStr">
        <is>
          <t>&lt;div&gt;κάθε υπηρεσία και δραστηριότητα
που αφορά οποιοδήποτε κρυπτοστοιχείο από τις εξής: φύλαξη
και διαχείρισή τους για λογαριασμό τρίτων, λειτουργία
πλατφόρμας διαπραγμάτευσής τους, ανταλλαγή και διάθεσή τους, λήψη
και διαβίβαση εντολών για λογαριασμό τρίτων καθως και παροχή συμβουλών&lt;/div&gt;</t>
        </is>
      </c>
      <c r="CC220" t="inlineStr">
        <is>
          <t>any of
 the following activities: custody and administration of crypto-assets, operation of trading platforms, exchange of crypto-assets, reception, transmission and execution of orders on behalf of third parties, placing of crypto-assets and
 advice on them</t>
        </is>
      </c>
      <c r="CD220" t="inlineStr">
        <is>
          <t>En relación con cualquier criptoactivo, alguno de los servicios o actividades siguientes:&lt;div&gt;a) la custodia y la administración de criptoactivos por cuenta de terceros;&lt;br&gt;&lt;/div&gt;&lt;div&gt;b) la explotación de una plataforma de negociación de criptoactivos;&lt;br&gt;&lt;/div&gt;&lt;div&gt;c) el canje de criptoactivos por una moneda fiat de curso legal;&lt;br&gt;&lt;/div&gt;&lt;div&gt;d) el canje de criptoactivos por otros criptoactivos;&lt;br&gt;&lt;/div&gt;&lt;div&gt;e) la ejecución de órdenes relacionadas con criptoactivos por cuenta de terceros;&lt;br&gt;&lt;/div&gt;&lt;div&gt;f) la colocación de criptoactivos;&lt;br&gt;&lt;/div&gt;&lt;div&gt;g) la recepción y transmisión de órdenes relacionadas con criptoactivos por cuenta de terceros;&lt;br&gt;&lt;/div&gt;&lt;div&gt;h) el asesoramiento sobre criptoactivos.&lt;/div&gt;</t>
        </is>
      </c>
      <c r="CE220" t="inlineStr">
        <is>
          <t>kõik loetletud teenused ja tegevused, mis on seotud mis tahes krüptovaraga:&lt;div&gt;(a) krüptovara hoidmine ja haldamine kolmandate isikute nimel;&lt;/div&gt;&lt;div&gt;(b) krüptovaradega kauplemise platvormi korraldamine;&lt;/div&gt;&lt;div&gt;(c) krüptovara vahetamine seaduslikuks maksevahendiks oleva usaldusraha vastu;&lt;/div&gt;&lt;div&gt;(d) krüptovara vahetamine muu krüptovara vastu;&lt;/div&gt;&lt;div&gt;(e) krüptovaraga seotud korralduste täitmine kolmandate isikute nimel;&lt;/div&gt;&lt;div&gt;(f) krüptovara suunatud pakkumine;&lt;/div&gt;&lt;div&gt;(g) krüptovaraga seotud korralduste vastuvõtmine ja edastamine kolmandate isikute nimel;&lt;/div&gt;&lt;div&gt;(h) krüptovara kohta nõu andmine&lt;/div&gt;</t>
        </is>
      </c>
      <c r="CF220" t="inlineStr">
        <is>
          <t>kaikki seuraavat mihin tahansa kryptovaraan liittyvät palvelut: kryptovarojen säilytys ja hallinnointi, kauppapaikan toiminnan harjoittaminen, kryptovarojen vaihtaminen laillisena
maksuvälineenä käytettävään fiat-valuuttaan tai muihin ryptovaroihin, kryptovaroja koskevien toimeksiantojen
toteuttaminen kolmansien osapuolten puolesta, kryptovarojen tarjoaminen yleisölle, kryptovaroja koskevien toimeksiantojen
vastaanottaminen ja välittäminen ja kryptovaroja koskevan neuvonnan antaminen</t>
        </is>
      </c>
      <c r="CG220" t="inlineStr">
        <is>
          <t>services et activités liés à un crypto-actif, tels que la conservation et l’administration de crypto-actifs pour le compte de tiers, l’exploitation d’une plate-forme de négociation de crypto-actifs, l’échange de crypto-actifs contre de la monnaie fiat ayant cours légal, l’échange de crypto-actifs contre d’autres crypto-actifs, l’exécution d’ordres sur crypto-actifs pour le compte de tiers, le placement de crypto-actifs, la réception et la transmission d’ordres sur crypto-actifs pour le compte de tiers ou la fourniture de conseils en crypto-actifs</t>
        </is>
      </c>
      <c r="CH220" t="inlineStr">
        <is>
          <t/>
        </is>
      </c>
      <c r="CI220" t="inlineStr">
        <is>
          <t>svaka usluga i djelatnost navedene u nastavku koje su povezane s bilo kojom vrstom kriptoimovine:&lt;div&gt;(a) skrbništvo i upravljanje kriptoimovinom u ime trećih strana;&lt;/div&gt;&lt;div&gt;(b) upravljanje platformom za trgovanje kriptoimovinom;&lt;/div&gt;&lt;div&gt;(c) razmjena kriptoimovine za fiducijarnu valutu koja je zakonsko sredstvo plaćanja;&lt;/div&gt;&lt;div&gt;(d) razmjena kriptoimovine za drugu kriptoimovinu;&lt;/div&gt;&lt;div&gt;(e) izvršavanje naloga za kriptoimovinu u ime trećih strana;&lt;/div&gt;&lt;div&gt;(f) usluge provedbe ponude odnosno prodaje kriptoimovine;&lt;/div&gt;&lt;div&gt;(g) zaprimanje i prijenos naloga za kriptoimovinu u ime trećih strana;&lt;/div&gt;&lt;div&gt;(h) savjetovanje o kriptoimovini&lt;br&gt;&lt;/div&gt;</t>
        </is>
      </c>
      <c r="CJ220" t="inlineStr">
        <is>
          <t>&lt;div&gt;az alábbiakban felsorolt szolgáltatások és tevékenységek bármely kriptoeszközhöz kapcsolódóan:&lt;/div&gt;&lt;div&gt;a) kriptoeszközök harmadik személy nevében történő letétkezelése és adminisztrációja;&lt;/div&gt;&lt;div&gt;b) kriptoeszköz-kereskedési platform működtetése;&lt;/div&gt;&lt;div&gt;c) kriptoeszközök törvényes fizetőeszköznek minősülő fiat valutára történő átváltása;&lt;/div&gt;&lt;div&gt;d) kriptoeszközök átváltása más kriptoeszközökre;&lt;/div&gt;&lt;div&gt;e) kriptoeszközökre vonatkozó megbízások harmadik személy nevében történő végrehajtása;&lt;/div&gt;&lt;div&gt;f) kriptoeszközök elhelyezése;&lt;/div&gt;&lt;div&gt;g) kriptoeszközökre vonatkozó megbízások harmadik személy nevében történő fogadása és továbbítása;&lt;/div&gt;&lt;div&gt;h) kriptoeszközökre vonatkozó tanácsadás;&lt;/div&gt;</t>
        </is>
      </c>
      <c r="CK220" t="inlineStr">
        <is>
          <t>qualsiasi tra i seguenti
servizi e attività: custodia e amministrazione di cripto-attività per conto di
terzi, gestione di una piattaforma di negoziazione di cripto-attività, scambio
di cripto-attività con una moneta fiduciaria avente corso legale, scambio di
cripto-attività con altre cripto-attività, esecuzione di ordini di cripto-attività
per conto di terzi, collocamento di cripto-attività, ricezione e trasmissione
di ordini di cripto-attività per conto di terzi, prestazione di consulenza
sulle cripto-attività</t>
        </is>
      </c>
      <c r="CL220" t="inlineStr">
        <is>
          <t>viena iš šių paslaugų: a) kriptoturto saugojimas ir administravimas trečiųjų šalių vardu; b) prekybos kriptoturtu platformos valdymas; c) kriptoturto keitimas į dekretinius pinigus, kurie yra teisėta mokėjimo priemonė; d) kriptoturto keitimas į kitą kriptoturtą; e) su kriptoturtu susijusių pavedimų vykdymas trečiųjų šalių vardu; f) kriptoturto platinimas; g) su kriptoturtu susijusių pavedimų priėmimas ir perdavimas trečiųjų šalių vardu; h) konsultacijų dėl kriptoturto teikimas</t>
        </is>
      </c>
      <c r="CM220" t="inlineStr">
        <is>
          <t/>
        </is>
      </c>
      <c r="CN220" t="inlineStr">
        <is>
          <t>kwalunkwe servizz u attività minn dawn li ġejjin, relatat(a) ma’ kwalunkwe kriptoassi:&lt;br&gt;(a) il-kustodja u l-amministrazzjoni ta’ kriptoassi f’isem partijiet terzi;&lt;br&gt;(b) l-operat ta’ pjattaforma ta’ negozjar għall-kriptoassi;&lt;br&gt;(c) l-iskambju ta’ kriptoassi għal munita ta’ kors legali li tkun munita legali;&lt;br&gt;(d) l-iskambju ta’ kriptoassi ma’ kriptoassi oħrajn;&lt;br&gt;(e) l-eżekuzzjoni ta’ ordnijiet għal kriptoassi f’isem partijiet terzi;&lt;br&gt;(f) il-pjazzament ta’ kriptoassi;&lt;br&gt;(g) ir-riċevuta u t-trażmissjoni ta’ ordnijiet għal kriptoassi f’isem partijiet terzi&lt;br&gt;(h) l-għoti ta’ pariri dwar il-kriptoassi</t>
        </is>
      </c>
      <c r="CO220" t="inlineStr">
        <is>
          <t>een van de hierna genoemde diensten en activiteiten met betrekking tot cryptoactiva: de bewaring, het beheer en de uitvoering van orders van cryptoactiva namens derden; de exploitatie van een handelsplatform voor cryptoactiva; het omwisselen van cryptoactiva voor een fiduciaire valuta die een wettig betaalmiddel is of andere cryptoactiva; het plaatsen van cryptoactiva; adviesverlening over cryptoactiva</t>
        </is>
      </c>
      <c r="CP220" t="inlineStr">
        <is>
          <t/>
        </is>
      </c>
      <c r="CQ220" t="inlineStr">
        <is>
          <t>Qualquer um dos seguintes serviços e atividades: custódia e administração de criptoativos por conta de terceiros; operação de uma plataforma de negociação de criptoativos; troca de criptoativos por moeda fiduciária com curso legal; troca de criptoativos por outros criptoativos; execução de ordens relativas a criptoativos em nome de terceiros; colocação de criptoativos; receção e transmissão de ordens relativas a criptoativos em nome de terceiros; aconselhamento em matéria de criptoativos.</t>
        </is>
      </c>
      <c r="CR220" t="inlineStr">
        <is>
          <t/>
        </is>
      </c>
      <c r="CS220" t="inlineStr">
        <is>
          <t>ktorákoľvek z týchto služieb a činností súvisiacich
 s &lt;a href="https://iate.europa.eu/entry/slideshow/1603286133433/3581681/sk" target="_blank"&gt;kryptoaktívami&lt;/a&gt;: &lt;br&gt;– úschova a správa kryptoaktív v mene tretích strán,&lt;br&gt;– prevádzkovanie &lt;a href="https://iate.europa.eu/entry/slideshow/1603286180866/3548128/sk" target="_blank"&gt;obchodnej platformy&lt;/a&gt; pre kryptoaktíva,&lt;br&gt;– výmena kryptoaktív za &lt;a href="https://iate.europa.eu/entry/slideshow/1603286225342/1643065/sk" target="_blank"&gt;fiat menu&lt;/a&gt;, ktorá je zákonným platidlom,&lt;br&gt;– výmena kryptoaktív za iné kryptoaktíva,&lt;br&gt;– vykonávanie pokynov týkajúcich sa kryptoaktív v mene tretích strán,&lt;br&gt;– umiestňovanie kryptoaktív,&lt;br&gt;– prijímanie a postupovanie pokynov týkajúcich sa kryptoaktív v mene tretích strán,&lt;br&gt;– poskytovanie poradenstva o kryptoaktívach</t>
        </is>
      </c>
      <c r="CT220" t="inlineStr">
        <is>
          <t>katera koli od naslednjih dejavnosti: skrbništvo in upravljanje &lt;a href="https://iate.europa.eu/entry/result/6C58A61CBEDD4C348A669634555641C4/sl?forceEcas=true" target="_blank"&gt;kriptosredstev&lt;/a&gt; v imenu tretjih oseb, upravljanje platforme za trgovanje s kriptosredstvi, menjava kriptosredstev za fiat valuto, ki je zakonito plačilno sredstvo, menjava kriptosredstev za druga kriptosredstva, izvrševanje naročil za kriptosredstva v imenu tretjih oseb, posredovanje pri izdaji kriptosredstev, prejemanje in posredovanje naročil za kriptosredstva v imenu tretjih oseb, svetovanje o kriptosredstvih</t>
        </is>
      </c>
      <c r="CU220" t="inlineStr">
        <is>
          <t/>
        </is>
      </c>
    </row>
    <row r="221">
      <c r="A221" s="1" t="str">
        <f>HYPERLINK("https://iate.europa.eu/entry/result/3504774/all", "3504774")</f>
        <v>3504774</v>
      </c>
      <c r="B221" t="inlineStr">
        <is>
          <t>FINANCE;EUROPEAN UNION</t>
        </is>
      </c>
      <c r="C221" t="inlineStr">
        <is>
          <t>FINANCE|financial institutions and credit|banking;EUROPEAN UNION|EU institutions and European civil service|Community body</t>
        </is>
      </c>
      <c r="D221" t="inlineStr">
        <is>
          <t>Европейски банков орган|ЕБО</t>
        </is>
      </c>
      <c r="E221" t="inlineStr">
        <is>
          <t>4|3</t>
        </is>
      </c>
      <c r="F221" t="inlineStr">
        <is>
          <t>|</t>
        </is>
      </c>
      <c r="G221" t="inlineStr">
        <is>
          <t>EBA|Evropský orgán pro bankovnictví</t>
        </is>
      </c>
      <c r="H221" t="inlineStr">
        <is>
          <t>3|4</t>
        </is>
      </c>
      <c r="I221" t="inlineStr">
        <is>
          <t>|</t>
        </is>
      </c>
      <c r="J221" t="inlineStr">
        <is>
          <t>Den Europæiske Banktilsynsmyndighed|EBA</t>
        </is>
      </c>
      <c r="K221" t="inlineStr">
        <is>
          <t>4|4</t>
        </is>
      </c>
      <c r="L221" t="inlineStr">
        <is>
          <t>|</t>
        </is>
      </c>
      <c r="M221" t="inlineStr">
        <is>
          <t>EBA|Europäische Bankenaufsichtsbehörde</t>
        </is>
      </c>
      <c r="N221" t="inlineStr">
        <is>
          <t>3|4</t>
        </is>
      </c>
      <c r="O221" t="inlineStr">
        <is>
          <t>|</t>
        </is>
      </c>
      <c r="P221" t="inlineStr">
        <is>
          <t>ΕΑΤ|Ευρωπαϊκή Αρχή Τραπεζών</t>
        </is>
      </c>
      <c r="Q221" t="inlineStr">
        <is>
          <t>4|4</t>
        </is>
      </c>
      <c r="R221" t="inlineStr">
        <is>
          <t>|</t>
        </is>
      </c>
      <c r="S221" t="inlineStr">
        <is>
          <t>EBA|european bank authority|European Banking Authority</t>
        </is>
      </c>
      <c r="T221" t="inlineStr">
        <is>
          <t>3|1|4</t>
        </is>
      </c>
      <c r="U221" t="inlineStr">
        <is>
          <t>||</t>
        </is>
      </c>
      <c r="V221" t="inlineStr">
        <is>
          <t>Autoridad Bancaria Europea|ABE</t>
        </is>
      </c>
      <c r="W221" t="inlineStr">
        <is>
          <t>4|4</t>
        </is>
      </c>
      <c r="X221" t="inlineStr">
        <is>
          <t>|</t>
        </is>
      </c>
      <c r="Y221" t="inlineStr">
        <is>
          <t>EBA|Euroopa Pangandusjärelevalve</t>
        </is>
      </c>
      <c r="Z221" t="inlineStr">
        <is>
          <t>4|4</t>
        </is>
      </c>
      <c r="AA221" t="inlineStr">
        <is>
          <t>|</t>
        </is>
      </c>
      <c r="AB221" t="inlineStr">
        <is>
          <t>EPV|Euroopan pankkiviranomainen</t>
        </is>
      </c>
      <c r="AC221" t="inlineStr">
        <is>
          <t>3|4</t>
        </is>
      </c>
      <c r="AD221" t="inlineStr">
        <is>
          <t>|</t>
        </is>
      </c>
      <c r="AE221" t="inlineStr">
        <is>
          <t>ABE|Autorité bancaire européenne</t>
        </is>
      </c>
      <c r="AF221" t="inlineStr">
        <is>
          <t>4|4</t>
        </is>
      </c>
      <c r="AG221" t="inlineStr">
        <is>
          <t>|</t>
        </is>
      </c>
      <c r="AH221" t="inlineStr">
        <is>
          <t>ÚBE|an tÚdarás Baincéireachta Eorpach</t>
        </is>
      </c>
      <c r="AI221" t="inlineStr">
        <is>
          <t>4|4</t>
        </is>
      </c>
      <c r="AJ221" t="inlineStr">
        <is>
          <t>|</t>
        </is>
      </c>
      <c r="AK221" t="inlineStr">
        <is>
          <t>Europsko nadzorno tijelo za bankarstvo|EBA</t>
        </is>
      </c>
      <c r="AL221" t="inlineStr">
        <is>
          <t>4|3</t>
        </is>
      </c>
      <c r="AM221" t="inlineStr">
        <is>
          <t>|</t>
        </is>
      </c>
      <c r="AN221" t="inlineStr">
        <is>
          <t>Európai Bankhatóság|EBH</t>
        </is>
      </c>
      <c r="AO221" t="inlineStr">
        <is>
          <t>4|3</t>
        </is>
      </c>
      <c r="AP221" t="inlineStr">
        <is>
          <t>|</t>
        </is>
      </c>
      <c r="AQ221" t="inlineStr">
        <is>
          <t>Autorità bancaria europea|ABE</t>
        </is>
      </c>
      <c r="AR221" t="inlineStr">
        <is>
          <t>4|3</t>
        </is>
      </c>
      <c r="AS221" t="inlineStr">
        <is>
          <t>|</t>
        </is>
      </c>
      <c r="AT221" t="inlineStr">
        <is>
          <t>Europos bankininkystės institucija|EBI</t>
        </is>
      </c>
      <c r="AU221" t="inlineStr">
        <is>
          <t>4|3</t>
        </is>
      </c>
      <c r="AV221" t="inlineStr">
        <is>
          <t>|</t>
        </is>
      </c>
      <c r="AW221" t="inlineStr">
        <is>
          <t>Eiropas Banku iestāde|EBI</t>
        </is>
      </c>
      <c r="AX221" t="inlineStr">
        <is>
          <t>4|4</t>
        </is>
      </c>
      <c r="AY221" t="inlineStr">
        <is>
          <t>|</t>
        </is>
      </c>
      <c r="AZ221" t="inlineStr">
        <is>
          <t>EBA|Awtorità Bankarja Ewropea</t>
        </is>
      </c>
      <c r="BA221" t="inlineStr">
        <is>
          <t>3|4</t>
        </is>
      </c>
      <c r="BB221" t="inlineStr">
        <is>
          <t>|</t>
        </is>
      </c>
      <c r="BC221" t="inlineStr">
        <is>
          <t>EBA|Europese Bankautoriteit</t>
        </is>
      </c>
      <c r="BD221" t="inlineStr">
        <is>
          <t>3|4</t>
        </is>
      </c>
      <c r="BE221" t="inlineStr">
        <is>
          <t>|</t>
        </is>
      </c>
      <c r="BF221" t="inlineStr">
        <is>
          <t>Europejski Urząd Nadzoru Bankowego|EUNB</t>
        </is>
      </c>
      <c r="BG221" t="inlineStr">
        <is>
          <t>4|4</t>
        </is>
      </c>
      <c r="BH221" t="inlineStr">
        <is>
          <t>|</t>
        </is>
      </c>
      <c r="BI221" t="inlineStr">
        <is>
          <t>EBA|Autoridade Bancária Europeia</t>
        </is>
      </c>
      <c r="BJ221" t="inlineStr">
        <is>
          <t>3|4</t>
        </is>
      </c>
      <c r="BK221" t="inlineStr">
        <is>
          <t>|</t>
        </is>
      </c>
      <c r="BL221" t="inlineStr">
        <is>
          <t>Autoritatea Bancară Europeană|ABE</t>
        </is>
      </c>
      <c r="BM221" t="inlineStr">
        <is>
          <t>3|3</t>
        </is>
      </c>
      <c r="BN221" t="inlineStr">
        <is>
          <t>|</t>
        </is>
      </c>
      <c r="BO221" t="inlineStr">
        <is>
          <t>Európsky orgán pre bankovníctvo|EBA</t>
        </is>
      </c>
      <c r="BP221" t="inlineStr">
        <is>
          <t>4|4</t>
        </is>
      </c>
      <c r="BQ221" t="inlineStr">
        <is>
          <t>|</t>
        </is>
      </c>
      <c r="BR221" t="inlineStr">
        <is>
          <t>Evropski bančni organ|EBA</t>
        </is>
      </c>
      <c r="BS221" t="inlineStr">
        <is>
          <t>4|4</t>
        </is>
      </c>
      <c r="BT221" t="inlineStr">
        <is>
          <t>|</t>
        </is>
      </c>
      <c r="BU221" t="inlineStr">
        <is>
          <t>Europeiska bankmyndigheten|EBA</t>
        </is>
      </c>
      <c r="BV221" t="inlineStr">
        <is>
          <t>4|4</t>
        </is>
      </c>
      <c r="BW221" t="inlineStr">
        <is>
          <t>|</t>
        </is>
      </c>
      <c r="BX221" t="inlineStr">
        <is>
          <t>Орган на ЕС, създаден с Регламент (ЕС) № 1093/2010, с цел да защитава обществените интереси, като допринася за краткосрочната, средносрочната и дългосрочната стабилност и ефективност на финансовата система, в интерес на икономиката на Съюза и на неговите граждани и стопански субекти.</t>
        </is>
      </c>
      <c r="BY221" t="inlineStr">
        <is>
          <t>&lt;div&gt;
 jeden z evropských orgánů dohledu, který je součástí Evropského systému dohledu nad finančním trhem a který odpovídá za bankovnictví&lt;/div&gt;</t>
        </is>
      </c>
      <c r="BZ221" t="inlineStr">
        <is>
          <t>En af de tre europæiske tilsynsmyndigheder, der blev oprettet i forbindelse med finanskrisen. Se også &lt;a href="/entry/result/3504777/all" id="ENTRY_TO_ENTRY_CONVERTER" target="_blank"&gt;IATE:3504777&lt;/a&gt; (ESMA) og &lt;a href="/entry/result/3506226/all" id="ENTRY_TO_ENTRY_CONVERTER" target="_blank"&gt;IATE:3506226&lt;/a&gt; (EIOPA).</t>
        </is>
      </c>
      <c r="CA221" t="inlineStr">
        <is>
          <t>mit VO 1093/2010 eingesetztes Aufsichtsorgan, das das öffentliche Interesse schützen soll, indem es für die Wirtschaft der Union, ihre Bürger und Unternehmen zur kurz-, mittel- und langfristigen Stabilität und Effektivität des Finanzsystems beiträgt</t>
        </is>
      </c>
      <c r="CB221" t="inlineStr">
        <is>
          <t>Η Ευρωπαϊκή Αρχή Τραπεζών (ΕΑΤ) είναι ανεξάρτητη αρχή της ΕΕ, επιφορτισμένη με το έργο της εξασφάλισης αποτελεσματικού και συνεκτικού επιπέδου προληπτικής ρύθμισης και εποπτείας στο σύνολο του ευρωπαϊκού τραπεζικού τομέα. Συνολικοί στόχοι της είναι η διατήρηση της χρηματοοικονομικής σταθερότητας στην ΕΕ και η διασφάλιση της ακεραιότητας, της αποδοτικότητας και της εύρυθμης λειτουργίας του τραπεζικού τομέα. Η ΕΑΤ αποτελεί μέρος του Ευρωπαϊκού Συστήματος Χρηματοοικονομικής Εποπτείας (ΕΣΧΕ), το οποίο απαρτίζεται από τρεις εποπτικές αρχές: την Ευρωπαϊκή Αρχή Κινητών Αξιών και Αγορών (ESMA), την Ευρωπαϊκή Αρχή Τραπεζών (ΕΑΤ) και την Ευρωπαϊκή Αρχή Ασφαλίσεων και Επαγγελματικών Συντάξεων (EIOPA). Το σύστημα περιλαμβάνει επίσης το Ευρωπαϊκό Συμβούλιο Συστημικού Κινδύνου (ΕΣΣΚ) καθώς και τη Μεικτή Επιτροπή των Ευρωπαϊκών Εποπτικών Αρχών και τις εθνικές εποπτικές αρχές.</t>
        </is>
      </c>
      <c r="CC221" t="inlineStr">
        <is>
          <t>authority established by Regulation (EU) No 1093/2010 to act as a hub and spoke network of EU and national bodies safeguarding public values such as the stability of the financial system, the transparency of markets and financial products and the protection of depositors and investors. It has some quite broad competences, including preventing regulatory arbitrage, guaranteeing a level playing field, strengthening international supervisory coordination, promoting supervisory convergence and providing advice to the EU institutions in the areas of banking, payments and e-money regulation as well as on issues related to corporate governance, auditing and financial reporting.</t>
        </is>
      </c>
      <c r="CD221" t="inlineStr">
        <is>
          <t>Una de las tres Autoridades Europeas de Supervisión &lt;a href="/entry/result/3506227/all" id="ENTRY_TO_ENTRY_CONVERTER" target="_blank"&gt;IATE:3506227&lt;/a&gt; dentro del Sistema Europeo de Supervisión Financiera &lt;a href="/entry/result/3504746/all" id="ENTRY_TO_ENTRY_CONVERTER" target="_blank"&gt;IATE:3504746&lt;/a&gt; , creada con el objetivo de proteger el interés público contribuyendo a la estabilidad y eficacia del sistema financiero a corto, medio y largo plazo, para la economía de la Unión, sus ciudadanos y sus empresas.</t>
        </is>
      </c>
      <c r="CE221" t="inlineStr">
        <is>
          <t>&lt;div&gt; 
 &lt;div&gt; 
 &lt;div&gt; 
 &lt;div&gt;
 sõltumatu ELi amet, mille ülesanne on tagada kogu Euroopa pangandussektoris tõhus ja ühtne usaldatavusnormatiivide kehtestamine ja nende täitmise järelevalve, samuti säilitada Euroopa Liidus finantsstabiilsus ja pangandussektori terviklikkus ning tagada nende tõhus ja korrapärane toimimine&lt;/div&gt;&lt;/div&gt;&lt;/div&gt;&lt;/div&gt;</t>
        </is>
      </c>
      <c r="CF221" t="inlineStr">
        <is>
          <t>Asetuksella (EU) N:o 1093/2010 perustettu viranomainen, jonka tavoitteena on suojella yleistä etua edistämällä finanssijärjestelmän lyhyen, keskipitkän ja pitkän aikavälin vakautta sekä tehokkuutta unionin talouden ja sen kansalaisten ja yritysten kannalta</t>
        </is>
      </c>
      <c r="CG221" t="inlineStr">
        <is>
          <t>autorité instituée par le règlement (UE) nº 1093/2010 et qui a pour objectif de protéger l'intérêt public en contribuant à la stabilité et à l'efficacité à court, moyen et long terme du système financier, pour l'économie de l'Union, ses citoyens et ses entreprises</t>
        </is>
      </c>
      <c r="CH221" t="inlineStr">
        <is>
          <t/>
        </is>
      </c>
      <c r="CI221" t="inlineStr">
        <is>
          <t>neovisno tijelo EU-a nadležno za učinkovitu i konzistentnu bonitetnu regulativu i nadzor europskog bankovnog sektora, čiji su osnovni ciljevi održavanje financijske stabilnosti EU-a te očuvanje integriteta, djelotvornosti i pravilnog funkcioniranja bankovnog sektora</t>
        </is>
      </c>
      <c r="CJ221" t="inlineStr">
        <is>
          <t>független uniós szerv, amelynek feladata, hogy létrehozzon egy olyan egységes szabályrendszert, amely az uniós pénzintézetek szabályozását és felügyeletét hivatott biztosítani</t>
        </is>
      </c>
      <c r="CK221" t="inlineStr">
        <is>
          <t>Secondo la relazione de Larosière [ &lt;a href="/entry/result/3504643/all" id="ENTRY_TO_ENTRY_CONVERTER" target="_blank"&gt;IATE:3504643&lt;/a&gt; ], una delle tre nuove autorità europee di vigilanza a livello di UE chiamate a sostituire i tre comitati delle autorità di vigilanza (le altre due sono l'Autorità europea delle assicurazioni e delle pensioni aziendali e professionali (EIOPA) [ &lt;a href="/entry/result/3506226/all" id="ENTRY_TO_ENTRY_CONVERTER" target="_blank"&gt;IATE:3506226&lt;/a&gt; ] e l'Autorità europea degli strumenti finanziari e dei mercati (ESMA) [ &lt;a href="/entry/result/3504777/all" id="ENTRY_TO_ENTRY_CONVERTER" target="_blank"&gt;IATE:3504777&lt;/a&gt; ]. Al 1º gennaio 2011 ha sostituito il Comitato delle autorità europee di vigilanza bancaria [ &lt;a href="/entry/result/2128109/all" id="ENTRY_TO_ENTRY_CONVERTER" target="_blank"&gt;IATE:2128109&lt;/a&gt; ]</t>
        </is>
      </c>
      <c r="CL221" t="inlineStr">
        <is>
          <t>šios institucijos tikslas – apsaugoti viešąjį interesą prisidedant prie trumpalaikio, vidutinės trukmės ir ilgalaikio finansų sistemos stabilumo ir veiksmingumo Sąjungos ekonomikos, jos piliečių ir verslo labui</t>
        </is>
      </c>
      <c r="CM221" t="inlineStr">
        <is>
          <t>iestāde, kuras mērķis ir aizsargāt sabiedrības intereses, veicinot īstermiņa, vidēja termiņa un ilgtermiņa stabilitāti un finanšu sistēmas efektivitāti Savienības ekonomikai, tās iedzīvotājiem un uzņēmumiem. Iestāde veicina iekšējā tirgus darbības uzlabošanu, jo īpaši nodrošinot stabilu, efektīvu un konsekventu regulēšanas un uzraudzības līmeni; finanšu tirgu integritātes, pārredzamības, efektivitātes un pienācīgas darbības nodrošināšanu; starptautiskās uzraudzības koordinācijas uzlabošanu; regulējuma arbitrāžas novēršanu un vienlīdzīgu konkurences apstākļu veicināšanu; kredītrisku un citu risku pienācīgas regulācijas un uzraudzības nodrošināšanu un patērētāju aizsardzības uzlabošanu</t>
        </is>
      </c>
      <c r="CN221" t="inlineStr">
        <is>
          <t>awtorità stabbilita mir-Regolament (UE) Nru 1093/2010 biex taġixxi bħala network ċentrali tal-UE u tal-korpi nazzjonali li jipproteġu l-valuri pubbliċi bħall-istabbiltà tas-sistema finanzjarja, it-trasparenza tas-swieq u l-prodotti finanzjarji u l-protezzjoni tad-depożitanti u l-investituri.</t>
        </is>
      </c>
      <c r="CO221" t="inlineStr">
        <is>
          <t>Europese toezichthoudende autoriteit die deel uitmaakt van het Europees Systeem voor financieel toezicht (ESFS) [&lt;a href="/entry/result/3504746/all" id="ENTRY_TO_ENTRY_CONVERTER" target="_blank"&gt;IATE:3504746&lt;/a&gt; ] en tot doel heeft bij te dragen tot: 
&lt;br&gt;a) de verbetering van de werking van de interne markt [...], 
&lt;br&gt;b) het verzekeren van de integriteit, transparantie, efficiëntie en ordelijke werking van de financiële markten, 
&lt;br&gt;c) de versterking van de internationale coördinatie van het toezicht, 
&lt;br&gt;d) het voorkomen van reguleringsarbitrage en het bevorderen van gelijke concurrentievoorwaarden, 
&lt;br&gt;e) het waarborgen van behoorlijke regulering en toezicht met betrekking tot het aangaan van kredietrisico’s en andere risico’s, en 
&lt;br&gt;f) een betere consumentenbescherming.</t>
        </is>
      </c>
      <c r="CP221" t="inlineStr">
        <is>
          <t>Celem Urzędu jest ochrona interesu publicznego przez przyczynianie się do zapewniania w perspektywie krótko-, średnio- i długoterminowej stabilności i efektywności systemu finansowego na korzyść gospodarki Unii, jej obywateli i przedsiębiorstw. Kompetencje Urzędu dotyczą działalności instytucji kredytowych i finansowych oraz właściwych organów, które je nadzorują.</t>
        </is>
      </c>
      <c r="CQ221" t="inlineStr">
        <is>
          <t>Uma das três Autoridades Europeias de Supervisão &lt;a href="/entry/result/3506227/all" id="ENTRY_TO_ENTRY_CONVERTER" target="_blank"&gt;IATE:3506227&lt;/a&gt; que fazem parte do Sistema Europeu de Supervisão Financeira &lt;a href="/entry/result/3504746/all" id="ENTRY_TO_ENTRY_CONVERTER" target="_blank"&gt;IATE:3504746&lt;/a&gt; , criadapara "proteger o interesse público contribuindo para a estabilidade e eficácia do sistema financeiro a curto, médio e longo prazos, em benefício da economia da União e dos respetivos cidadãos e empresas". .</t>
        </is>
      </c>
      <c r="CR221" t="inlineStr">
        <is>
          <t/>
        </is>
      </c>
      <c r="CS221" t="inlineStr">
        <is>
          <t>jeden z troch európskych orgánov dohľadu, ktoré sú súčasťou európskeho systému orgánov pre finančný dohľad, pričom jeho cieľom je chrániť verejný záujem prispievaním ku krátkodobej, strednodobej a dlhodobej stabilite a efektívnosti finančného systému pre hospodárstvo Únie</t>
        </is>
      </c>
      <c r="CT221" t="inlineStr">
        <is>
          <t>organ, ki je del Evropskega sistema finančnega nadzora [ &lt;a href="/entry/result/3504746/all" id="ENTRY_TO_ENTRY_CONVERTER" target="_blank"&gt;IATE:3504746&lt;/a&gt; ]. Prek skupnega odbora evropskih nadzornih organov [ &lt;a href="/entry/result/3511077/all" id="ENTRY_TO_ENTRY_CONVERTER" target="_blank"&gt;IATE:3511077&lt;/a&gt; ] redno in tesno sodeluje z Evropskim organom za zavarovanja in poklicne pokojnine [ &lt;a href="/entry/result/3506226/all" id="ENTRY_TO_ENTRY_CONVERTER" target="_blank"&gt;IATE:3506226&lt;/a&gt; ] ter Evropskim organom za vrednostne papirje in trge [ &lt;a href="/entry/result/3504777/all" id="ENTRY_TO_ENTRY_CONVERTER" target="_blank"&gt;IATE:3504777&lt;/a&gt; ], zagotavlja medsektorsko usklajenost njihovih prizadevanj ter oblikuje skupna stališča na področju nadzora nad finančnimi konglomerati in drugih medsektorskih vprašanj</t>
        </is>
      </c>
      <c r="CU221" t="inlineStr">
        <is>
          <t>myndighet som inrättades genom förordning (EU) nr 1093/2010 för att skydda allmänintresset genom att bidra till det finansiella systemets stabilitet och effektivitet på kort, medellång och lång sikt, till förmån för unionens ekonomi, dess medborgare och företag</t>
        </is>
      </c>
    </row>
    <row r="222">
      <c r="A222" s="1" t="str">
        <f>HYPERLINK("https://iate.europa.eu/entry/result/137442/all", "137442")</f>
        <v>137442</v>
      </c>
      <c r="B222" t="inlineStr">
        <is>
          <t>FINANCE</t>
        </is>
      </c>
      <c r="C222" t="inlineStr">
        <is>
          <t>FINANCE|financing and investment|financing|financing policy|self-financing</t>
        </is>
      </c>
      <c r="D222" t="inlineStr">
        <is>
          <t>вътрешно финансиране|самофинансиране</t>
        </is>
      </c>
      <c r="E222" t="inlineStr">
        <is>
          <t>3|3</t>
        </is>
      </c>
      <c r="F222" t="inlineStr">
        <is>
          <t>|</t>
        </is>
      </c>
      <c r="G222" t="inlineStr">
        <is>
          <t/>
        </is>
      </c>
      <c r="H222" t="inlineStr">
        <is>
          <t/>
        </is>
      </c>
      <c r="I222" t="inlineStr">
        <is>
          <t/>
        </is>
      </c>
      <c r="J222" t="inlineStr">
        <is>
          <t>selvfinansiering</t>
        </is>
      </c>
      <c r="K222" t="inlineStr">
        <is>
          <t>3</t>
        </is>
      </c>
      <c r="L222" t="inlineStr">
        <is>
          <t/>
        </is>
      </c>
      <c r="M222" t="inlineStr">
        <is>
          <t>SF|Eigenmittelfinanzierung|Selbstfinanzierung</t>
        </is>
      </c>
      <c r="N222" t="inlineStr">
        <is>
          <t>3|2|3</t>
        </is>
      </c>
      <c r="O222" t="inlineStr">
        <is>
          <t>||</t>
        </is>
      </c>
      <c r="P222" t="inlineStr">
        <is>
          <t>εσωτερική χρηματοδότηση|αυτοχρηματοδότηση</t>
        </is>
      </c>
      <c r="Q222" t="inlineStr">
        <is>
          <t>3|3</t>
        </is>
      </c>
      <c r="R222" t="inlineStr">
        <is>
          <t>|</t>
        </is>
      </c>
      <c r="S222" t="inlineStr">
        <is>
          <t>in-house financing|internal financing|self-financing</t>
        </is>
      </c>
      <c r="T222" t="inlineStr">
        <is>
          <t>1|3|3</t>
        </is>
      </c>
      <c r="U222" t="inlineStr">
        <is>
          <t>||</t>
        </is>
      </c>
      <c r="V222" t="inlineStr">
        <is>
          <t>autofinanciación|financiación interna</t>
        </is>
      </c>
      <c r="W222" t="inlineStr">
        <is>
          <t>3|3</t>
        </is>
      </c>
      <c r="X222" t="inlineStr">
        <is>
          <t>|</t>
        </is>
      </c>
      <c r="Y222" t="inlineStr">
        <is>
          <t>omafinantseering</t>
        </is>
      </c>
      <c r="Z222" t="inlineStr">
        <is>
          <t>3</t>
        </is>
      </c>
      <c r="AA222" t="inlineStr">
        <is>
          <t/>
        </is>
      </c>
      <c r="AB222" t="inlineStr">
        <is>
          <t>sisäinen rahoitus|omarahoitus</t>
        </is>
      </c>
      <c r="AC222" t="inlineStr">
        <is>
          <t>3|3</t>
        </is>
      </c>
      <c r="AD222" t="inlineStr">
        <is>
          <t>|</t>
        </is>
      </c>
      <c r="AE222" t="inlineStr">
        <is>
          <t>autofinancement|financement interne</t>
        </is>
      </c>
      <c r="AF222" t="inlineStr">
        <is>
          <t>3|3</t>
        </is>
      </c>
      <c r="AG222" t="inlineStr">
        <is>
          <t>|</t>
        </is>
      </c>
      <c r="AH222" t="inlineStr">
        <is>
          <t>maoiniú inmheánach|féinmhaoiniú</t>
        </is>
      </c>
      <c r="AI222" t="inlineStr">
        <is>
          <t>3|3</t>
        </is>
      </c>
      <c r="AJ222" t="inlineStr">
        <is>
          <t>|</t>
        </is>
      </c>
      <c r="AK222" t="inlineStr">
        <is>
          <t>samofinanciranje</t>
        </is>
      </c>
      <c r="AL222" t="inlineStr">
        <is>
          <t>3</t>
        </is>
      </c>
      <c r="AM222" t="inlineStr">
        <is>
          <t/>
        </is>
      </c>
      <c r="AN222" t="inlineStr">
        <is>
          <t>önfinanszírozás|belső finanszírozás</t>
        </is>
      </c>
      <c r="AO222" t="inlineStr">
        <is>
          <t>3|3</t>
        </is>
      </c>
      <c r="AP222" t="inlineStr">
        <is>
          <t>|</t>
        </is>
      </c>
      <c r="AQ222" t="inlineStr">
        <is>
          <t>autofinanziamento|finanziamento mediante fondi propri|finanziamento interno</t>
        </is>
      </c>
      <c r="AR222" t="inlineStr">
        <is>
          <t>3|3|3</t>
        </is>
      </c>
      <c r="AS222" t="inlineStr">
        <is>
          <t>||</t>
        </is>
      </c>
      <c r="AT222" t="inlineStr">
        <is>
          <t>finansavimas iš savo lėšų|finansavimas savomis lėšomis</t>
        </is>
      </c>
      <c r="AU222" t="inlineStr">
        <is>
          <t>3|3</t>
        </is>
      </c>
      <c r="AV222" t="inlineStr">
        <is>
          <t>|</t>
        </is>
      </c>
      <c r="AW222" t="inlineStr">
        <is>
          <t>pašfinansēšanās|pašfinansēšana</t>
        </is>
      </c>
      <c r="AX222" t="inlineStr">
        <is>
          <t>3|3</t>
        </is>
      </c>
      <c r="AY222" t="inlineStr">
        <is>
          <t>|</t>
        </is>
      </c>
      <c r="AZ222" t="inlineStr">
        <is>
          <t>awtofinanzjament|finanzjament intern</t>
        </is>
      </c>
      <c r="BA222" t="inlineStr">
        <is>
          <t>3|3</t>
        </is>
      </c>
      <c r="BB222" t="inlineStr">
        <is>
          <t>|</t>
        </is>
      </c>
      <c r="BC222" t="inlineStr">
        <is>
          <t>zelffinanciering</t>
        </is>
      </c>
      <c r="BD222" t="inlineStr">
        <is>
          <t>3</t>
        </is>
      </c>
      <c r="BE222" t="inlineStr">
        <is>
          <t/>
        </is>
      </c>
      <c r="BF222" t="inlineStr">
        <is>
          <t>finansowanie ze środków własnych</t>
        </is>
      </c>
      <c r="BG222" t="inlineStr">
        <is>
          <t>2</t>
        </is>
      </c>
      <c r="BH222" t="inlineStr">
        <is>
          <t/>
        </is>
      </c>
      <c r="BI222" t="inlineStr">
        <is>
          <t>financiamento interno|autofinanciamento|financiamento por fundos próprios</t>
        </is>
      </c>
      <c r="BJ222" t="inlineStr">
        <is>
          <t>2|3|2</t>
        </is>
      </c>
      <c r="BK222" t="inlineStr">
        <is>
          <t>||</t>
        </is>
      </c>
      <c r="BL222" t="inlineStr">
        <is>
          <t>finanțare internă|autofinanțare</t>
        </is>
      </c>
      <c r="BM222" t="inlineStr">
        <is>
          <t>3|3</t>
        </is>
      </c>
      <c r="BN222" t="inlineStr">
        <is>
          <t>|</t>
        </is>
      </c>
      <c r="BO222" t="inlineStr">
        <is>
          <t/>
        </is>
      </c>
      <c r="BP222" t="inlineStr">
        <is>
          <t/>
        </is>
      </c>
      <c r="BQ222" t="inlineStr">
        <is>
          <t/>
        </is>
      </c>
      <c r="BR222" t="inlineStr">
        <is>
          <t>samofinanciranje|interno financiranje</t>
        </is>
      </c>
      <c r="BS222" t="inlineStr">
        <is>
          <t>3|3</t>
        </is>
      </c>
      <c r="BT222" t="inlineStr">
        <is>
          <t>|</t>
        </is>
      </c>
      <c r="BU222" t="inlineStr">
        <is>
          <t>självfinansiering</t>
        </is>
      </c>
      <c r="BV222" t="inlineStr">
        <is>
          <t>3</t>
        </is>
      </c>
      <c r="BW222" t="inlineStr">
        <is>
          <t/>
        </is>
      </c>
      <c r="BX222" t="inlineStr">
        <is>
          <t>финансиране със собствени средства на предприятие в резултат на капитализация на печалбата или самонарастващата величина на капитала</t>
        </is>
      </c>
      <c r="BY222" t="inlineStr">
        <is>
          <t/>
        </is>
      </c>
      <c r="BZ222" t="inlineStr">
        <is>
          <t/>
        </is>
      </c>
      <c r="CA222" t="inlineStr">
        <is>
          <t>interne Eigenfinanzierung durch Gewinnthesaurierung oder Auflösung von Gewinnrücklagen und stillen Reserven</t>
        </is>
      </c>
      <c r="CB222" t="inlineStr">
        <is>
          <t>επένδυση χώρας ή επιχείρησης ποσών από τα κέρδη αντί για την προσφυγή σε δανεισμό</t>
        </is>
      </c>
      <c r="CC222" t="inlineStr">
        <is>
          <t>financing of a business using internal
resources, such as retained profits, as opposed to external sources</t>
        </is>
      </c>
      <c r="CD222" t="inlineStr">
        <is>
          <t>Financiación
de una empresa utilizando únicamente los
recursos provenientes de su propia actividad y prescindiendo de fondos
externos.</t>
        </is>
      </c>
      <c r="CE222" t="inlineStr">
        <is>
          <t>ettevõtte rahastamine, kasutades selle siseressursse, nt &lt;i&gt;&lt;a href="https://iate.europa.eu/entry/result/1239274/et" target="_blank"&gt;jaotamata kasumit&lt;/a&gt;,&lt;/i&gt; mitte väliseid allikaid</t>
        </is>
      </c>
      <c r="CF222" t="inlineStr">
        <is>
          <t>"se osa yrityksen toiminnan rahoituksesta, joka katetaan oman pääoman ja liiketoiminnasta saatavien tuottojen avulla"</t>
        </is>
      </c>
      <c r="CG222" t="inlineStr">
        <is>
          <t>financement d'une entreprise au moyen de ressources internes provenant notamment de la part non distribuée de ses profits</t>
        </is>
      </c>
      <c r="CH222" t="inlineStr">
        <is>
          <t/>
        </is>
      </c>
      <c r="CI222" t="inlineStr">
        <is>
          <t>financiranje poslovanja upotrebom unutarnjih izvora, poput neraspoređene dobiti, a ne vanjskih izvora</t>
        </is>
      </c>
      <c r="CJ222" t="inlineStr">
        <is>
          <t>a vállalkozásnak a saját maga által adott időszak alatt megtermelt nyereség ki nem osztott, megtakarított részéből történő finanszírozása</t>
        </is>
      </c>
      <c r="CK222" t="inlineStr">
        <is>
          <t>capacità di un'impresa di soddisfare il fabbisogno finanziario generato dalle esigenze della gestione grazie alle risorse liberate dalla gestione stessa, senza ricorrere, o ricorrendo solo in parte, a finanziamenti esterni</t>
        </is>
      </c>
      <c r="CL222" t="inlineStr">
        <is>
          <t>verslo finanasavimas naudojant vidinius išteklius, pavyzdžiui, pelną, be išorinio finansavimo</t>
        </is>
      </c>
      <c r="CM222" t="inlineStr">
        <is>
          <t>tādu resursu izmantošana, kuri rodas pašā uzņēmumā tā darbības rezultātā</t>
        </is>
      </c>
      <c r="CN222" t="inlineStr">
        <is>
          <t>finanzjament ta' negozju bl-użu ta' riżorsi interni, bħal profitti mfaddla, minflok sorsi esterni</t>
        </is>
      </c>
      <c r="CO222" t="inlineStr">
        <is>
          <t>het door een onderneming zelf uit eigen middelen (zoals winstreserve of eigenvermogen) kunnen financieren van nieuwe activiteiten, zonder een beroep te hoeven doen op de kapitaalmarkt of kredieten</t>
        </is>
      </c>
      <c r="CP222" t="inlineStr">
        <is>
          <t>finansowanie działalności za pomocą własnych zasobów, na przykład z &lt;a href="https://iate.europa.eu/entry/result/3520207/pl" target="_blank"&gt;zysków niepodzielonych&lt;/a&gt;, a nie ze źródeł zewnętrznych</t>
        </is>
      </c>
      <c r="CQ222" t="inlineStr">
        <is>
          <t>Financiamento
das atividades de uma empresa com os lucros não distribuídos ou com os recursos
internos de que dispõe.</t>
        </is>
      </c>
      <c r="CR222" t="inlineStr">
        <is>
          <t>finanțare a unei întreprinderi din fonduri proprii; asigurare a desfășurării activității agenților economici, satisfacerea nevoilor curente de producție, a celor de investiții și a altor necesități din resurse proprii, fără a apela la resurse externe (contractarea de credite bancare, emisiunea de hârtii de valoare etc.).</t>
        </is>
      </c>
      <c r="CS222" t="inlineStr">
        <is>
          <t/>
        </is>
      </c>
      <c r="CT222" t="inlineStr">
        <is>
          <t>financiranje iz notranjih možnosti enote računovodskega
obravnavanja, tj. zlasti iz zadržanega čistega dobička, dolgoročnih rezervacij
in kratkoročnih udolgovljenih časovnih razmejitev; nasprotje zunanjega
financiranja</t>
        </is>
      </c>
      <c r="CU222" t="inlineStr">
        <is>
          <t>intern finansiering av ett företag med hjälp av vinstmedel</t>
        </is>
      </c>
    </row>
    <row r="223">
      <c r="A223" s="1" t="str">
        <f>HYPERLINK("https://iate.europa.eu/entry/result/3581792/all", "3581792")</f>
        <v>3581792</v>
      </c>
      <c r="B223" t="inlineStr">
        <is>
          <t>FINANCE;EDUCATION AND COMMUNICATIONS</t>
        </is>
      </c>
      <c r="C223" t="inlineStr">
        <is>
          <t>FINANCE|financing and investment;EDUCATION AND COMMUNICATIONS|information technology and data processing|computer system|information technology applications</t>
        </is>
      </c>
      <c r="D223" t="inlineStr">
        <is>
          <t>инвестиционен токен|токен за сигурност</t>
        </is>
      </c>
      <c r="E223" t="inlineStr">
        <is>
          <t>2|3</t>
        </is>
      </c>
      <c r="F223" t="inlineStr">
        <is>
          <t>|</t>
        </is>
      </c>
      <c r="G223" t="inlineStr">
        <is>
          <t>investiční token</t>
        </is>
      </c>
      <c r="H223" t="inlineStr">
        <is>
          <t>3</t>
        </is>
      </c>
      <c r="I223" t="inlineStr">
        <is>
          <t/>
        </is>
      </c>
      <c r="J223" t="inlineStr">
        <is>
          <t>security token</t>
        </is>
      </c>
      <c r="K223" t="inlineStr">
        <is>
          <t>2</t>
        </is>
      </c>
      <c r="L223" t="inlineStr">
        <is>
          <t/>
        </is>
      </c>
      <c r="M223" t="inlineStr">
        <is>
          <t>Anlage-Token|Investment Token|Asset Token|Security Token|Wertpapiertoken</t>
        </is>
      </c>
      <c r="N223" t="inlineStr">
        <is>
          <t>3|3|3|3|3</t>
        </is>
      </c>
      <c r="O223" t="inlineStr">
        <is>
          <t>||||</t>
        </is>
      </c>
      <c r="P223" t="inlineStr">
        <is>
          <t>κρυπτομάρκα επενδύσεων</t>
        </is>
      </c>
      <c r="Q223" t="inlineStr">
        <is>
          <t>2</t>
        </is>
      </c>
      <c r="R223" t="inlineStr">
        <is>
          <t/>
        </is>
      </c>
      <c r="S223" t="inlineStr">
        <is>
          <t>tokenised security|investment token|security token</t>
        </is>
      </c>
      <c r="T223" t="inlineStr">
        <is>
          <t>1|3|3</t>
        </is>
      </c>
      <c r="U223" t="inlineStr">
        <is>
          <t>||</t>
        </is>
      </c>
      <c r="V223" t="inlineStr">
        <is>
          <t>criptoficha de inversión</t>
        </is>
      </c>
      <c r="W223" t="inlineStr">
        <is>
          <t>3</t>
        </is>
      </c>
      <c r="X223" t="inlineStr">
        <is>
          <t/>
        </is>
      </c>
      <c r="Y223" t="inlineStr">
        <is>
          <t>väärtpaberitoken|investeerimistoken</t>
        </is>
      </c>
      <c r="Z223" t="inlineStr">
        <is>
          <t>3|3</t>
        </is>
      </c>
      <c r="AA223" t="inlineStr">
        <is>
          <t>|</t>
        </is>
      </c>
      <c r="AB223" t="inlineStr">
        <is>
          <t>arvopaperitoken</t>
        </is>
      </c>
      <c r="AC223" t="inlineStr">
        <is>
          <t>3</t>
        </is>
      </c>
      <c r="AD223" t="inlineStr">
        <is>
          <t/>
        </is>
      </c>
      <c r="AE223" t="inlineStr">
        <is>
          <t>jeton représentatif d’un instrument financier|jeton d'investissement</t>
        </is>
      </c>
      <c r="AF223" t="inlineStr">
        <is>
          <t>3|3</t>
        </is>
      </c>
      <c r="AG223" t="inlineStr">
        <is>
          <t>|</t>
        </is>
      </c>
      <c r="AH223" t="inlineStr">
        <is>
          <t>comhartha infheistíochta|comhartha urrúis</t>
        </is>
      </c>
      <c r="AI223" t="inlineStr">
        <is>
          <t>3|3</t>
        </is>
      </c>
      <c r="AJ223" t="inlineStr">
        <is>
          <t>|</t>
        </is>
      </c>
      <c r="AK223" t="inlineStr">
        <is>
          <t/>
        </is>
      </c>
      <c r="AL223" t="inlineStr">
        <is>
          <t/>
        </is>
      </c>
      <c r="AM223" t="inlineStr">
        <is>
          <t/>
        </is>
      </c>
      <c r="AN223" t="inlineStr">
        <is>
          <t>értékpapírtoken|befektetési token</t>
        </is>
      </c>
      <c r="AO223" t="inlineStr">
        <is>
          <t>3|3</t>
        </is>
      </c>
      <c r="AP223" t="inlineStr">
        <is>
          <t>|</t>
        </is>
      </c>
      <c r="AQ223" t="inlineStr">
        <is>
          <t/>
        </is>
      </c>
      <c r="AR223" t="inlineStr">
        <is>
          <t/>
        </is>
      </c>
      <c r="AS223" t="inlineStr">
        <is>
          <t/>
        </is>
      </c>
      <c r="AT223" t="inlineStr">
        <is>
          <t>investavimo žetonas|vertybinių popierių pobūdžio žetonas</t>
        </is>
      </c>
      <c r="AU223" t="inlineStr">
        <is>
          <t>3|3</t>
        </is>
      </c>
      <c r="AV223" t="inlineStr">
        <is>
          <t>|</t>
        </is>
      </c>
      <c r="AW223" t="inlineStr">
        <is>
          <t>investīciju žetons|vērtspapīru žetons</t>
        </is>
      </c>
      <c r="AX223" t="inlineStr">
        <is>
          <t>2|2</t>
        </is>
      </c>
      <c r="AY223" t="inlineStr">
        <is>
          <t>|</t>
        </is>
      </c>
      <c r="AZ223" t="inlineStr">
        <is>
          <t>token ta' investiment|token ta' titolu|token ta' titolu ta' sigurtà</t>
        </is>
      </c>
      <c r="BA223" t="inlineStr">
        <is>
          <t>3|3|3</t>
        </is>
      </c>
      <c r="BB223" t="inlineStr">
        <is>
          <t>||</t>
        </is>
      </c>
      <c r="BC223" t="inlineStr">
        <is>
          <t>investeringstoken</t>
        </is>
      </c>
      <c r="BD223" t="inlineStr">
        <is>
          <t>3</t>
        </is>
      </c>
      <c r="BE223" t="inlineStr">
        <is>
          <t/>
        </is>
      </c>
      <c r="BF223" t="inlineStr">
        <is>
          <t>token inwestycyjny</t>
        </is>
      </c>
      <c r="BG223" t="inlineStr">
        <is>
          <t>3</t>
        </is>
      </c>
      <c r="BH223" t="inlineStr">
        <is>
          <t/>
        </is>
      </c>
      <c r="BI223" t="inlineStr">
        <is>
          <t>ficha digital de investimento|criptoficha mobiliária|criptoficha de investimento</t>
        </is>
      </c>
      <c r="BJ223" t="inlineStr">
        <is>
          <t>3|3|3</t>
        </is>
      </c>
      <c r="BK223" t="inlineStr">
        <is>
          <t>||</t>
        </is>
      </c>
      <c r="BL223" t="inlineStr">
        <is>
          <t/>
        </is>
      </c>
      <c r="BM223" t="inlineStr">
        <is>
          <t/>
        </is>
      </c>
      <c r="BN223" t="inlineStr">
        <is>
          <t/>
        </is>
      </c>
      <c r="BO223" t="inlineStr">
        <is>
          <t>investičný token</t>
        </is>
      </c>
      <c r="BP223" t="inlineStr">
        <is>
          <t>3</t>
        </is>
      </c>
      <c r="BQ223" t="inlineStr">
        <is>
          <t/>
        </is>
      </c>
      <c r="BR223" t="inlineStr">
        <is>
          <t>premoženjski žeton|naložbeni žeton</t>
        </is>
      </c>
      <c r="BS223" t="inlineStr">
        <is>
          <t>2|3</t>
        </is>
      </c>
      <c r="BT223" t="inlineStr">
        <is>
          <t>|</t>
        </is>
      </c>
      <c r="BU223" t="inlineStr">
        <is>
          <t>värdepapperstoken|investeringstoken</t>
        </is>
      </c>
      <c r="BV223" t="inlineStr">
        <is>
          <t>3|3</t>
        </is>
      </c>
      <c r="BW223" t="inlineStr">
        <is>
          <t>|</t>
        </is>
      </c>
      <c r="BX223" t="inlineStr">
        <is>
          <t>криптожетон &lt;a href="/entry/result/3581685/all" id="ENTRY_TO_ENTRY_CONVERTER" target="_blank"&gt;IATE:3581685&lt;/a&gt;, емитиран от дружество или частно лице, които целят да наберат средства за проект, и който представлява за притежателя му заявка за вземане по дълг или за право на дял от печалбата по отношение на емитента на токена, като предоставя на инвеститора права, сходни на правата, произтичащи от традиционните ценни книжа като собствен капитал, облигации или деривати</t>
        </is>
      </c>
      <c r="BY223" t="inlineStr">
        <is>
          <t>&lt;a href="https://iate.europa.eu/entry/result/3581685/cs" target="_blank"&gt;kryptotoken&lt;/a&gt;, který vydává společnost nebo fyzická osoba za účelem
získání kapitálu a který svému držiteli poskytuje určitá majetková práva či
obdobná práva jako u tradičních cenných papírů, jako jsou akcie, dluhopisy nebo
derivátové nástroje</t>
        </is>
      </c>
      <c r="BZ223" t="inlineStr">
        <is>
          <t>token, der udleder
sin værdi på
baggrund af et
underliggende
eksternt, omsætteligt
aktiv - for eksempel
et ædelmetal, gæld
eller fast ejendom</t>
        </is>
      </c>
      <c r="CA223" t="inlineStr">
        <is>
          <t>Krypto-Token &lt;a href="/entry/result/3581685/all" id="ENTRY_TO_ENTRY_CONVERTER" target="_blank"&gt;IATE:3581685&lt;/a&gt;, mit dem der Investor externe Vermögenswerte oder
Rechte an solchen Werten erwirbt</t>
        </is>
      </c>
      <c r="CB223" t="inlineStr">
        <is>
          <t>κρυπτονόμισμα εκδιδόμενο από εταιρία ή ιδιώτη με στόχο να συγκεντρωθούν κεφάλαια για την υλοποίηση σχεδίου που αποτελεί για τον κάτοχο της κρυπτομάρκας απαίτηση επί ιδίων κεφαλαίων ή χρέους από τον εκδότη, η οποία αποδίδει στον επενδυτή δικιαιώματα παρόμοια με αυτά που αποδίσουν τα παραδοσιακά χαρτοφυλάκια αξιών, όπως οι μετοχές, τα ομόλογα κτλ.</t>
        </is>
      </c>
      <c r="CC223" t="inlineStr">
        <is>
          <t>crypto-token [ &lt;a href="/entry/result/3581685/all" id="ENTRY_TO_ENTRY_CONVERTER" target="_blank"&gt;IATE:3581685&lt;/a&gt; ] issued by a company or individual wishing to raise funds for a project, that represents for the token holder a debt or equity claim on the issuer, giving the investor rights similar to those stemming from traditional securities, such as equities, bonds or derivatives</t>
        </is>
      </c>
      <c r="CD223" t="inlineStr">
        <is>
          <t>&lt;a href="https://iate.europa.eu/entry/result/3581685/es" target="_blank"&gt;Criptoficha&lt;/a&gt; emitida por una empresa o particular para obtener fondos con los que financiar un proyecto de inversión. La criptoficha de inversión otorga a su comprador ya sea un derecho de participación en un futuro rendimiento económico, o bien la posibilidad de beneficiarse del aumento de valor del emisor.</t>
        </is>
      </c>
      <c r="CE223" t="inlineStr">
        <is>
          <t>tavaliselt õigust omandile ja/või õigust saada dividendiga sarnast tulu pakkuv token, mida võib pidada
väärtpaberiks või
väärtpaberiga sarnanevaks instrumendiks ning mis annab tokeni omanikule hääle-, kasumi
jaotamise või muid õigusi, mida
tavapäraselt seostatakse aktsia või
osaühingu osa omamisega</t>
        </is>
      </c>
      <c r="CF223" t="inlineStr">
        <is>
          <t>yrityksen tai luonnollisen henkilön liikkeeseen laskema kryptotoken, jolla kerätään varoja hanketta varten ja joka on tokenin haltijan kannalta liikkeeseenlaskijaan kohdistuvan velan tai oman pääoman ehtoisen saamisen ilmentymä, ja joka antaa sijoittajalle perinteisiin arvopapereihin, kuten osakkeisiin, joukkovelkakirjoihin tai johdannaisiin, verrattavat oikeudet</t>
        </is>
      </c>
      <c r="CG223" t="inlineStr">
        <is>
          <t>titre numérique dans une chaîne de blocs dont la valeur découle de titres externes négociables et assujetti aux lois sur les valeurs mobilières</t>
        </is>
      </c>
      <c r="CH223" t="inlineStr">
        <is>
          <t/>
        </is>
      </c>
      <c r="CI223" t="inlineStr">
        <is>
          <t/>
        </is>
      </c>
      <c r="CJ223" t="inlineStr">
        <is>
          <t>vállalkozás vagy magánszemély által kibocsátott &lt;a href="https://iate.europa.eu/entry/result/3581685/hu" target="_blank"&gt;kriptotoken&lt;/a&gt;, amellyel a kibocsátó tőkét kíván bevonni egy projektbe, és a finanszírozás ellenértékeként tőkerészesedést, kamatot vagy osztalékot biztosít</t>
        </is>
      </c>
      <c r="CK223" t="inlineStr">
        <is>
          <t/>
        </is>
      </c>
      <c r="CL223" t="inlineStr">
        <is>
          <t>virtualusis žetonas, kuris turi vertybinių popierių požymių ir jo turėtojui
suteikia tokias teises, kaip, pavyzdžiui, teisę į įmonės valdymą, teisę gauti pelno dalį ir pan.</t>
        </is>
      </c>
      <c r="CM223" t="inlineStr">
        <is>
          <t>&lt;a href="https://iate.europa.eu/entry/result/3581685/lv" target="_blank"&gt;kriptožetons&lt;/a&gt;&lt;small&gt;, kas &lt;/small&gt;atspoguļo parāda vai kapitāla prasību pret emitentu, piešķirot ieguldītājiem līdzīgas tiesības tām, kas izriet no tradicionālajiem vērtspapīriem, piemēram, kapitāla vērtspapīriem, obligācijām vai atvasinātiem instrumentiem</t>
        </is>
      </c>
      <c r="CN223" t="inlineStr">
        <is>
          <t>&lt;a href="https://iate.europa.eu/entry/result/3581685/mt" target="_blank"&gt;token&lt;/a&gt; maħruġ minn kumpaniji jew individwi li jixtiequ jiġbru fondi għal proġett, li għad-detentur tat-token jirrappreżenta dejn jew &lt;a href="https://iate.europa.eu/entry/result/1682395/mt" target="_blank"&gt;pretensjoni ta' ekwità&lt;/a&gt; fir-rigward tal-emittent, u jagħti lill-investitur drittijiet simili għal dawk li joriġinaw minn titoli tradizzjonali, bħal bħala ekwitajiet, bonds jew &lt;a href="https://iate.europa.eu/entry/result/103715/mt" target="_blank"&gt;derivattivi&lt;/a&gt;</t>
        </is>
      </c>
      <c r="CO223" t="inlineStr">
        <is>
          <t>door een bedrijf of particulier ter financiering van een project uitgegeven &lt;a href="https://iate.europa.eu/entry/slideshow/1602060045760/3581685/nl" target="_blank"&gt;cryptotoken&lt;/a&gt; dat de houder ervan een schuldvordering op de emittent of een vordering op diens eigen vermogen geeft, waarmee deze investeerder/belegger gelijke rechten geniet als die verbonden zijn aan traditionele waardepapieren, zoals aandelen, obligaties of derivaten</t>
        </is>
      </c>
      <c r="CP223" t="inlineStr">
        <is>
          <t>rodzaj tokenu [ &lt;a href="/entry/result/3581685/all" id="ENTRY_TO_ENTRY_CONVERTER" target="_blank"&gt;IATE:3581685&lt;/a&gt; ] – aktywa cyfrowe, które służą inwestycji w dany podmiot będący emitentem; token inwestycyjny może służyć także jako kryptograficzne potwierdzenie własności, np. akcji jakieś spółki</t>
        </is>
      </c>
      <c r="CQ223" t="inlineStr">
        <is>
          <t>&lt;div&gt;Criptoficha [ &lt;a href="/entry/result/3581685/all" id="ENTRY_TO_ENTRY_CONVERTER" target="_blank"&gt;IATE:3581685&lt;/a&gt; ] emitida por uma empresa ou um particular a fim de mobilizar fundos para financiar um projeto e que representa para o seu titular uma dívida ou um direito patrimonial sobre o emissor, conferindo ao investidor direitos semelhantes aos decorrrentes dos valores mobiliários tradicionais, tais como ações, obrigações ou derivados.&lt;/div&gt;</t>
        </is>
      </c>
      <c r="CR223" t="inlineStr">
        <is>
          <t/>
        </is>
      </c>
      <c r="CS223" t="inlineStr">
        <is>
          <t>&lt;a href="https://iate.europa.eu/entry/result/3581685/sk" target="_blank"&gt;token&lt;/a&gt;, ktorý vydala spoločnosť alebo jednotlivec na účely získania prostriedkov na financovanie určitého projektu a na základe ktorého vzniká jeho držiteľovi dlhová alebo kapitálová pohľadávka voči emitentovi, z ktorej držiteľovi vyplývajú podobné práva ako v prípade tradičných cenných papierov</t>
        </is>
      </c>
      <c r="CT223" t="inlineStr">
        <is>
          <t>&lt;a href="https://iate.europa.eu/entry/result/3581685/sl" target="_blank"&gt;kripto žeton&lt;/a&gt;, ki imetniku zagotavlja pravico do osnovnih sredstev, dobičkov ali prihodkov podjetja</t>
        </is>
      </c>
      <c r="CU223" t="inlineStr">
        <is>
          <t/>
        </is>
      </c>
    </row>
    <row r="224">
      <c r="A224" s="1" t="str">
        <f>HYPERLINK("https://iate.europa.eu/entry/result/3564999/all", "3564999")</f>
        <v>3564999</v>
      </c>
      <c r="B224" t="inlineStr">
        <is>
          <t>FINANCE;LAW</t>
        </is>
      </c>
      <c r="C224" t="inlineStr">
        <is>
          <t>FINANCE|taxation;FINANCE;LAW</t>
        </is>
      </c>
      <c r="D224" t="inlineStr">
        <is>
          <t/>
        </is>
      </c>
      <c r="E224" t="inlineStr">
        <is>
          <t/>
        </is>
      </c>
      <c r="F224" t="inlineStr">
        <is>
          <t/>
        </is>
      </c>
      <c r="G224" t="inlineStr">
        <is>
          <t/>
        </is>
      </c>
      <c r="H224" t="inlineStr">
        <is>
          <t/>
        </is>
      </c>
      <c r="I224" t="inlineStr">
        <is>
          <t/>
        </is>
      </c>
      <c r="J224" t="inlineStr">
        <is>
          <t>finansielt institut</t>
        </is>
      </c>
      <c r="K224" t="inlineStr">
        <is>
          <t>3</t>
        </is>
      </c>
      <c r="L224" t="inlineStr">
        <is>
          <t/>
        </is>
      </c>
      <c r="M224" t="inlineStr">
        <is>
          <t/>
        </is>
      </c>
      <c r="N224" t="inlineStr">
        <is>
          <t/>
        </is>
      </c>
      <c r="O224" t="inlineStr">
        <is>
          <t/>
        </is>
      </c>
      <c r="P224" t="inlineStr">
        <is>
          <t/>
        </is>
      </c>
      <c r="Q224" t="inlineStr">
        <is>
          <t/>
        </is>
      </c>
      <c r="R224" t="inlineStr">
        <is>
          <t/>
        </is>
      </c>
      <c r="S224" t="inlineStr">
        <is>
          <t>financial institution</t>
        </is>
      </c>
      <c r="T224" t="inlineStr">
        <is>
          <t>3</t>
        </is>
      </c>
      <c r="U224" t="inlineStr">
        <is>
          <t/>
        </is>
      </c>
      <c r="V224" t="inlineStr">
        <is>
          <t/>
        </is>
      </c>
      <c r="W224" t="inlineStr">
        <is>
          <t/>
        </is>
      </c>
      <c r="X224" t="inlineStr">
        <is>
          <t/>
        </is>
      </c>
      <c r="Y224" t="inlineStr">
        <is>
          <t/>
        </is>
      </c>
      <c r="Z224" t="inlineStr">
        <is>
          <t/>
        </is>
      </c>
      <c r="AA224" t="inlineStr">
        <is>
          <t/>
        </is>
      </c>
      <c r="AB224" t="inlineStr">
        <is>
          <t>finanssilaitos</t>
        </is>
      </c>
      <c r="AC224" t="inlineStr">
        <is>
          <t>3</t>
        </is>
      </c>
      <c r="AD224" t="inlineStr">
        <is>
          <t/>
        </is>
      </c>
      <c r="AE224" t="inlineStr">
        <is>
          <t/>
        </is>
      </c>
      <c r="AF224" t="inlineStr">
        <is>
          <t/>
        </is>
      </c>
      <c r="AG224" t="inlineStr">
        <is>
          <t/>
        </is>
      </c>
      <c r="AH224" t="inlineStr">
        <is>
          <t/>
        </is>
      </c>
      <c r="AI224" t="inlineStr">
        <is>
          <t/>
        </is>
      </c>
      <c r="AJ224" t="inlineStr">
        <is>
          <t/>
        </is>
      </c>
      <c r="AK224" t="inlineStr">
        <is>
          <t/>
        </is>
      </c>
      <c r="AL224" t="inlineStr">
        <is>
          <t/>
        </is>
      </c>
      <c r="AM224" t="inlineStr">
        <is>
          <t/>
        </is>
      </c>
      <c r="AN224" t="inlineStr">
        <is>
          <t/>
        </is>
      </c>
      <c r="AO224" t="inlineStr">
        <is>
          <t/>
        </is>
      </c>
      <c r="AP224" t="inlineStr">
        <is>
          <t/>
        </is>
      </c>
      <c r="AQ224" t="inlineStr">
        <is>
          <t/>
        </is>
      </c>
      <c r="AR224" t="inlineStr">
        <is>
          <t/>
        </is>
      </c>
      <c r="AS224" t="inlineStr">
        <is>
          <t/>
        </is>
      </c>
      <c r="AT224" t="inlineStr">
        <is>
          <t/>
        </is>
      </c>
      <c r="AU224" t="inlineStr">
        <is>
          <t/>
        </is>
      </c>
      <c r="AV224" t="inlineStr">
        <is>
          <t/>
        </is>
      </c>
      <c r="AW224" t="inlineStr">
        <is>
          <t/>
        </is>
      </c>
      <c r="AX224" t="inlineStr">
        <is>
          <t/>
        </is>
      </c>
      <c r="AY224" t="inlineStr">
        <is>
          <t/>
        </is>
      </c>
      <c r="AZ224" t="inlineStr">
        <is>
          <t/>
        </is>
      </c>
      <c r="BA224" t="inlineStr">
        <is>
          <t/>
        </is>
      </c>
      <c r="BB224" t="inlineStr">
        <is>
          <t/>
        </is>
      </c>
      <c r="BC224" t="inlineStr">
        <is>
          <t/>
        </is>
      </c>
      <c r="BD224" t="inlineStr">
        <is>
          <t/>
        </is>
      </c>
      <c r="BE224" t="inlineStr">
        <is>
          <t/>
        </is>
      </c>
      <c r="BF224" t="inlineStr">
        <is>
          <t/>
        </is>
      </c>
      <c r="BG224" t="inlineStr">
        <is>
          <t/>
        </is>
      </c>
      <c r="BH224" t="inlineStr">
        <is>
          <t/>
        </is>
      </c>
      <c r="BI224" t="inlineStr">
        <is>
          <t/>
        </is>
      </c>
      <c r="BJ224" t="inlineStr">
        <is>
          <t/>
        </is>
      </c>
      <c r="BK224" t="inlineStr">
        <is>
          <t/>
        </is>
      </c>
      <c r="BL224" t="inlineStr">
        <is>
          <t/>
        </is>
      </c>
      <c r="BM224" t="inlineStr">
        <is>
          <t/>
        </is>
      </c>
      <c r="BN224" t="inlineStr">
        <is>
          <t/>
        </is>
      </c>
      <c r="BO224" t="inlineStr">
        <is>
          <t>finančná inštitúcia</t>
        </is>
      </c>
      <c r="BP224" t="inlineStr">
        <is>
          <t>3</t>
        </is>
      </c>
      <c r="BQ224" t="inlineStr">
        <is>
          <t/>
        </is>
      </c>
      <c r="BR224" t="inlineStr">
        <is>
          <t/>
        </is>
      </c>
      <c r="BS224" t="inlineStr">
        <is>
          <t/>
        </is>
      </c>
      <c r="BT224" t="inlineStr">
        <is>
          <t/>
        </is>
      </c>
      <c r="BU224" t="inlineStr">
        <is>
          <t/>
        </is>
      </c>
      <c r="BV224" t="inlineStr">
        <is>
          <t/>
        </is>
      </c>
      <c r="BW224" t="inlineStr">
        <is>
          <t/>
        </is>
      </c>
      <c r="BX224" t="inlineStr">
        <is>
          <t/>
        </is>
      </c>
      <c r="BY224" t="inlineStr">
        <is>
          <t/>
        </is>
      </c>
      <c r="BZ224" t="inlineStr">
        <is>
          <t>et &lt;a href="https://iate.europa.eu/entry/result/3563037/da" target="_blank"&gt;forvaltningsinstitut&lt;/a&gt;, et &lt;a href="https://iate.europa.eu/entry/result/127516/da" target="_blank"&gt;indskudsinstitut&lt;/a&gt;, en &lt;a href="https://iate.europa.eu/entry/result/3563035/da" target="_blank"&gt;investeringsenhed&lt;/a&gt; eller et &lt;a href="https://iate.europa.eu/entry/result/3565002/da" target="_blank"&gt;specificeret forsikringsselskab&lt;/a&gt;</t>
        </is>
      </c>
      <c r="CA224" t="inlineStr">
        <is>
          <t/>
        </is>
      </c>
      <c r="CB224" t="inlineStr">
        <is>
          <t/>
        </is>
      </c>
      <c r="CC224" t="inlineStr">
        <is>
          <t>a Custodial Institution, a Depository Institution, an Investment Entity, or a Specified Insurance Company</t>
        </is>
      </c>
      <c r="CD224" t="inlineStr">
        <is>
          <t/>
        </is>
      </c>
      <c r="CE224" t="inlineStr">
        <is>
          <t/>
        </is>
      </c>
      <c r="CF224" t="inlineStr">
        <is>
          <t>säilytyslaitos, talletuslaitos, sijoitusyksikkö tai määritelty vakuutusyhtiö</t>
        </is>
      </c>
      <c r="CG224" t="inlineStr">
        <is>
          <t/>
        </is>
      </c>
      <c r="CH224" t="inlineStr">
        <is>
          <t/>
        </is>
      </c>
      <c r="CI224" t="inlineStr">
        <is>
          <t/>
        </is>
      </c>
      <c r="CJ224" t="inlineStr">
        <is>
          <t/>
        </is>
      </c>
      <c r="CK224" t="inlineStr">
        <is>
          <t/>
        </is>
      </c>
      <c r="CL224" t="inlineStr">
        <is>
          <t/>
        </is>
      </c>
      <c r="CM224" t="inlineStr">
        <is>
          <t/>
        </is>
      </c>
      <c r="CN224" t="inlineStr">
        <is>
          <t/>
        </is>
      </c>
      <c r="CO224" t="inlineStr">
        <is>
          <t/>
        </is>
      </c>
      <c r="CP224" t="inlineStr">
        <is>
          <t/>
        </is>
      </c>
      <c r="CQ224" t="inlineStr">
        <is>
          <t/>
        </is>
      </c>
      <c r="CR224" t="inlineStr">
        <is>
          <t/>
        </is>
      </c>
      <c r="CS224" t="inlineStr">
        <is>
          <t>inštitúcia správy a úschovy finančných aktív, vkladová inštitúcia, investičný subjekt alebo špecifikovaná poisťovacia spoločnosť</t>
        </is>
      </c>
      <c r="CT224" t="inlineStr">
        <is>
          <t/>
        </is>
      </c>
      <c r="CU224" t="inlineStr">
        <is>
          <t/>
        </is>
      </c>
    </row>
    <row r="225">
      <c r="A225" s="1" t="str">
        <f>HYPERLINK("https://iate.europa.eu/entry/result/1442743/all", "1442743")</f>
        <v>1442743</v>
      </c>
      <c r="B225" t="inlineStr">
        <is>
          <t>FINANCE</t>
        </is>
      </c>
      <c r="C225" t="inlineStr">
        <is>
          <t>FINANCE|financial institutions and credit</t>
        </is>
      </c>
      <c r="D225" t="inlineStr">
        <is>
          <t>финансова институция</t>
        </is>
      </c>
      <c r="E225" t="inlineStr">
        <is>
          <t>3</t>
        </is>
      </c>
      <c r="F225" t="inlineStr">
        <is>
          <t/>
        </is>
      </c>
      <c r="G225" t="inlineStr">
        <is>
          <t>finanční instituce</t>
        </is>
      </c>
      <c r="H225" t="inlineStr">
        <is>
          <t>3</t>
        </is>
      </c>
      <c r="I225" t="inlineStr">
        <is>
          <t/>
        </is>
      </c>
      <c r="J225" t="inlineStr">
        <is>
          <t>finansieringsinstitut</t>
        </is>
      </c>
      <c r="K225" t="inlineStr">
        <is>
          <t>3</t>
        </is>
      </c>
      <c r="L225" t="inlineStr">
        <is>
          <t/>
        </is>
      </c>
      <c r="M225" t="inlineStr">
        <is>
          <t>Finanzinstitut</t>
        </is>
      </c>
      <c r="N225" t="inlineStr">
        <is>
          <t>3</t>
        </is>
      </c>
      <c r="O225" t="inlineStr">
        <is>
          <t/>
        </is>
      </c>
      <c r="P225" t="inlineStr">
        <is>
          <t>χρηματοδοτικό ίδρυμα|χρηματοπιστωτικό ίδρυμα</t>
        </is>
      </c>
      <c r="Q225" t="inlineStr">
        <is>
          <t>3|3</t>
        </is>
      </c>
      <c r="R225" t="inlineStr">
        <is>
          <t>|</t>
        </is>
      </c>
      <c r="S225" t="inlineStr">
        <is>
          <t>financial institution</t>
        </is>
      </c>
      <c r="T225" t="inlineStr">
        <is>
          <t>3</t>
        </is>
      </c>
      <c r="U225" t="inlineStr">
        <is>
          <t/>
        </is>
      </c>
      <c r="V225" t="inlineStr">
        <is>
          <t>entidad financiera</t>
        </is>
      </c>
      <c r="W225" t="inlineStr">
        <is>
          <t>3</t>
        </is>
      </c>
      <c r="X225" t="inlineStr">
        <is>
          <t/>
        </is>
      </c>
      <c r="Y225" t="inlineStr">
        <is>
          <t>finantseerimisasutus</t>
        </is>
      </c>
      <c r="Z225" t="inlineStr">
        <is>
          <t>3</t>
        </is>
      </c>
      <c r="AA225" t="inlineStr">
        <is>
          <t/>
        </is>
      </c>
      <c r="AB225" t="inlineStr">
        <is>
          <t>rahoituslaitos|finanssilaitos</t>
        </is>
      </c>
      <c r="AC225" t="inlineStr">
        <is>
          <t>3|3</t>
        </is>
      </c>
      <c r="AD225" t="inlineStr">
        <is>
          <t>|</t>
        </is>
      </c>
      <c r="AE225" t="inlineStr">
        <is>
          <t>établissement financier</t>
        </is>
      </c>
      <c r="AF225" t="inlineStr">
        <is>
          <t>3</t>
        </is>
      </c>
      <c r="AG225" t="inlineStr">
        <is>
          <t/>
        </is>
      </c>
      <c r="AH225" t="inlineStr">
        <is>
          <t>institiúid airgeadais</t>
        </is>
      </c>
      <c r="AI225" t="inlineStr">
        <is>
          <t>3</t>
        </is>
      </c>
      <c r="AJ225" t="inlineStr">
        <is>
          <t/>
        </is>
      </c>
      <c r="AK225" t="inlineStr">
        <is>
          <t>financijska institucija</t>
        </is>
      </c>
      <c r="AL225" t="inlineStr">
        <is>
          <t>3</t>
        </is>
      </c>
      <c r="AM225" t="inlineStr">
        <is>
          <t/>
        </is>
      </c>
      <c r="AN225" t="inlineStr">
        <is>
          <t>pénzügyi intézmény|pénzügyi vállalkozás</t>
        </is>
      </c>
      <c r="AO225" t="inlineStr">
        <is>
          <t>3|4</t>
        </is>
      </c>
      <c r="AP225" t="inlineStr">
        <is>
          <t>|</t>
        </is>
      </c>
      <c r="AQ225" t="inlineStr">
        <is>
          <t>ente finanziario</t>
        </is>
      </c>
      <c r="AR225" t="inlineStr">
        <is>
          <t>3</t>
        </is>
      </c>
      <c r="AS225" t="inlineStr">
        <is>
          <t/>
        </is>
      </c>
      <c r="AT225" t="inlineStr">
        <is>
          <t>finansų įstaiga</t>
        </is>
      </c>
      <c r="AU225" t="inlineStr">
        <is>
          <t>4</t>
        </is>
      </c>
      <c r="AV225" t="inlineStr">
        <is>
          <t/>
        </is>
      </c>
      <c r="AW225" t="inlineStr">
        <is>
          <t>finanšu iestāde</t>
        </is>
      </c>
      <c r="AX225" t="inlineStr">
        <is>
          <t>3</t>
        </is>
      </c>
      <c r="AY225" t="inlineStr">
        <is>
          <t/>
        </is>
      </c>
      <c r="AZ225" t="inlineStr">
        <is>
          <t>istituzzjoni finanzjarja</t>
        </is>
      </c>
      <c r="BA225" t="inlineStr">
        <is>
          <t>3</t>
        </is>
      </c>
      <c r="BB225" t="inlineStr">
        <is>
          <t/>
        </is>
      </c>
      <c r="BC225" t="inlineStr">
        <is>
          <t>financiële instelling</t>
        </is>
      </c>
      <c r="BD225" t="inlineStr">
        <is>
          <t>3</t>
        </is>
      </c>
      <c r="BE225" t="inlineStr">
        <is>
          <t/>
        </is>
      </c>
      <c r="BF225" t="inlineStr">
        <is>
          <t>instytucja finansowa</t>
        </is>
      </c>
      <c r="BG225" t="inlineStr">
        <is>
          <t>3</t>
        </is>
      </c>
      <c r="BH225" t="inlineStr">
        <is>
          <t/>
        </is>
      </c>
      <c r="BI225" t="inlineStr">
        <is>
          <t>instituição financeira</t>
        </is>
      </c>
      <c r="BJ225" t="inlineStr">
        <is>
          <t>3</t>
        </is>
      </c>
      <c r="BK225" t="inlineStr">
        <is>
          <t/>
        </is>
      </c>
      <c r="BL225" t="inlineStr">
        <is>
          <t>instituție financiară</t>
        </is>
      </c>
      <c r="BM225" t="inlineStr">
        <is>
          <t>3</t>
        </is>
      </c>
      <c r="BN225" t="inlineStr">
        <is>
          <t/>
        </is>
      </c>
      <c r="BO225" t="inlineStr">
        <is>
          <t>finančná inštitúcia</t>
        </is>
      </c>
      <c r="BP225" t="inlineStr">
        <is>
          <t>3</t>
        </is>
      </c>
      <c r="BQ225" t="inlineStr">
        <is>
          <t/>
        </is>
      </c>
      <c r="BR225" t="inlineStr">
        <is>
          <t>finančna institucija</t>
        </is>
      </c>
      <c r="BS225" t="inlineStr">
        <is>
          <t>3</t>
        </is>
      </c>
      <c r="BT225" t="inlineStr">
        <is>
          <t/>
        </is>
      </c>
      <c r="BU225" t="inlineStr">
        <is>
          <t>finansinstitut|finansiellt institut</t>
        </is>
      </c>
      <c r="BV225" t="inlineStr">
        <is>
          <t>3|2</t>
        </is>
      </c>
      <c r="BW225" t="inlineStr">
        <is>
          <t>|</t>
        </is>
      </c>
      <c r="BX225" t="inlineStr">
        <is>
          <t>&lt;div&gt;
 лице, различно от кредитна институция, чиято основна дейност е:&lt;/div&gt; 
&lt;div&gt;
 1. извършване на една или повече от следните дейности: платежни услуги и в допълнение към тях - издаване и администриране на други средства за плащане (пътнически чекове и кредитни писма); финансов лизинг; гаранционни сделки; търгуване за собствена сметка или за сметка на клиенти с инструменти на паричния пазар - чекове, менителници, депозитни сертификати и други, с чуждестранна валута и благородни метали, както и с финансови фючърси, опции, инструменти, свързани с валутни курсове и лихвени проценти, както и други дериватни инструменти; търгуване за собствена сметка или за сметка на клиенти с прехвърлими ценни книжа, участие в емисии на ценни книжа, както и други услуги и дейности по чл. 5, ал. 2 и 3 от Закона за пазарите на финансови инструменти; парично брокерство;консултации на дружества относно тяхната капиталова структура, отраслова стратегия и свързани с това въпроси, както и консултации и услуги относно преобразуване на дружества и сделки по придобиване на предприятия; придобиване на вземания по кредити и друга форма на финансиране (факторинг, форфетинг и други); издаване на електронни пари; &lt;/div&gt; 
&lt;div&gt;
 2. придобиване на участия в кредитна институция или в друга финансова институция; &lt;/div&gt; 
&lt;div&gt;
 3. отпускане на заеми със средства, които не са набрани чрез публично привличане на влогове или други възстановими средства.&lt;/div&gt;</t>
        </is>
      </c>
      <c r="BY225" t="inlineStr">
        <is>
          <t>právnická osoba, která není úvěrovou institucí, a která jako svou rozhodující nebo podstatnou činnost nabývá nebo drží podíly na právnických osobách, anebo která jako svou rozhodující nebo podstatnou činnost vykonává některou z bankovních činností, a dále investiční společnost, investiční fond, penzijní fond, pojišťovna a zajišťovna</t>
        </is>
      </c>
      <c r="BZ225" t="inlineStr">
        <is>
          <t>virksomhed, der ikke er et &lt;a href="https://iate.europa.eu/entry/result/792555/da" target="_blank"&gt;kreditinstitut&lt;/a&gt;, og hvis hovedvirksomhed består i at erhverve kapitalandele eller i at udøve en eller flere af de i bilag 2, nr. 2-12, angivne aktiviteter</t>
        </is>
      </c>
      <c r="CA225" t="inlineStr">
        <is>
          <t>ein Unternehmen, das kein Kreditinstitut, keine Wertpapierfirma und keine reine Industrieholdinggesellschaft ist und dessen Haupttätigkeit darin besteht, Beteiligungen zu erwerben oder eines oder mehrere der in Anhang I Nummern 2 bis 12 und 15 der Richtlinie 2013/36/EU genannten Geschäfte (Darlehensgeschäfte, Finanzierungsleasing, Zahlungsdienste, Ausgabe und Verwaltung anderer Zahlungsmittel (z. B. Reiseschecks und Bankschecks), Bürgschaften und Kreditzusagen usw.) zu betreiben</t>
        </is>
      </c>
      <c r="CB225" t="inlineStr">
        <is>
          <t>επιχείρηση πλην πιστωτικού ιδρύματος, με κύρια δραστηριότητα την απόκτηση συμμετοχών ή την άσκηση μίας ή περισσότερων δραστηριοτήτων: 
&lt;br&gt;1. χορήγηση πιστώσεων, στην οποία περιλαμβάνονται μεταξύ άλλων: η καταναλωτική πίστη, συμβάσεις πίστωσης για ακίνητα, οι πράξεις αναδόχου εισπράξεως απαιτήσεων (factoring) με ή χωρίς δικαίωμα αναγωγής, η χρηματοδότηση εμπορικών συναλλαγών (συμπεριλαμβανομένου του forfeiting) 
&lt;br&gt;2. χρηματοδοτική μίσθωση (leasing) 
&lt;br&gt; 3. υπηρεσίες πληρωμών 
&lt;br&gt;4. έκδοση και διαχείριση άλλων μέσων πληρωμών (π.χ. ταξιδιωτικών και τραπεζικών επιταγών) 
&lt;br&gt;5. εγγυήσεις και αναλήψεις υποχρεώσεων 
&lt;br&gt;6. συναλλαγές για λογαριασμό του ιδίου του ιδρύματος ή της πελατείας του σε οποιαδήποτε από τις ακόλουθες περιπτώσεις: 
&lt;br&gt; α) μέσα της χρηματαγοράς (επιταγές, γραμμάτια, ομόλογα καταθέσεων κ.λπ.), 
&lt;br&gt; β) αγορές συναλλάγματος, 
&lt;br&gt; γ) χρηματοπιστωτικά συμβόλαια μελλοντικής εκπλήρωσης (financial futures) ή δικαιώματα προαίρεσης (options), 
&lt;br&gt; δ) μέσα σχετικά με συνάλλαγμα και επιτόκια, 
&lt;br&gt; ε) κινητές αξίες. 
&lt;br&gt;7. συμμετοχές σε εκδόσεις τίτλων και παροχή συναφών υπηρεσιών 
&lt;br&gt; 8. παροχή συμβουλών σε επιχειρήσεις όσον αφορά τη διάρθρωση του κεφαλαίου, τη βιομηχανική στρατηγική και συναφή θέματα και συμβουλών και υπηρεσιών στον τομέα της συγχώνευσης και της εξαγοράς επιχειρήσεων 
&lt;br&gt;9. μεσολάβηση στις διατραπεζικές αγορές 
&lt;br&gt; 10. διαχείριση χαρτοφυλακίου ή παροχή συμβουλών 
&lt;br&gt;11. φύλαξη και διαχείριση κινητών αξιών 
&lt;br&gt;12. έκδοση ηλεκτρονικού χρήματος</t>
        </is>
      </c>
      <c r="CC225" t="inlineStr">
        <is>
          <t>undertaking other than a credit institution, the principal activity of which is to acquire holdings or to carry on one or more of the following activities: 
&lt;p&gt; 1. lending including, inter alia: consumer credit, credit agreements relating to immovable property, factoring, with or without recourse, financing of commercial transactions (including forfeiting) &lt;br&gt;2. financial leasing &lt;br&gt;3. payment services &lt;br&gt;4. issuing and administering means of payment (e.g. travellers' cheques and bankers' drafts) &lt;br&gt;5. guarantees and commitments &lt;br&gt;6. trading for own account or for account of customers in: &lt;br&gt;a. money market instruments (cheques, bills, certificates of deposit, etc.); &lt;br&gt;b. foreign exchange; &lt;br&gt;c. financial futures and options; &lt;br&gt;d. exchange and interest‐rate instruments; or &lt;br&gt;e. transferable securities. &lt;br&gt;7. participation in securities issues and the provision of services related to such issues &lt;br&gt;8. advice to undertakings on capital structure, industrial strategy and related questions and advice as well as services relating to mergers and the purchase of undertakings &lt;br&gt;9. money broking &lt;br&gt;10. portfolio management and advice &lt;br&gt;11. safekeeping and administration of securities&lt;br&gt;12. issuing electronic money&lt;/p&gt;</t>
        </is>
      </c>
      <c r="CD225" t="inlineStr">
        <is>
          <t>Empresa, distinta de una entidad [ &lt;a href="/entry/result/3541107/all" id="ENTRY_TO_ENTRY_CONVERTER" target="_blank"&gt;IATE:3541107&lt;/a&gt; ], cuya actividad principal consista en adquirir participaciones o en ejercer una o varias actividades de las que se recogen en el anexo I, puntos 2 a 12 y punto 15, de la Directiva 2013/36/UE [ &lt;a href="http://eur-lex.europa.eu/legal-content/ES/TXT/?uri=CELEX:02013L0036-20150101" target="_blank"&gt;CELEX:02013L0036-20150101/ES&lt;/a&gt; ], incluyendo las sociedades financieras de cartera, sociedades financieras mixtas de cartera, entidades de pago en el sentido de la Directiva 2007/64/CE del Parlamento Europeo y del Consejo, de 13 de noviembre de 2007, sobre servicios de pago en el mercado interior y sociedades de gestión de activos [ &lt;a href="http://eur-lex.europa.eu/legal-content/ES/TXT/?uri=CELEX:32007L0064" target="_blank"&gt;CELEX:32007L0064/ES&lt;/a&gt; ], pero excluyendo las sociedades de cartera de seguros y las sociedades mixtas de cartera de seguros tal como se definen en el artículo 212, apartado 1, letras f) y g), respectivamente, de la Directiva 2009/138/CE [ &lt;a href="http://eur-lex.europa.eu/legal-content/ES/TXT/?uri=CELEX:32009L0138" target="_blank"&gt;CELEX:32009L0138/ES&lt;/a&gt; ].</t>
        </is>
      </c>
      <c r="CE225" t="inlineStr">
        <is>
          <t/>
        </is>
      </c>
      <c r="CF225" t="inlineStr">
        <is>
          <t/>
        </is>
      </c>
      <c r="CG225" t="inlineStr">
        <is>
          <t>entreprise, autre qu'un établissement de crédit, dont l'activité principale consiste à prendre des participations ou à exercer une ou plusieurs activités visées aux points 2 à 12 et au point 15 de la liste figurant à l'annexe I de la directive 2013/36/UE, à savoir: 
&lt;br&gt;2. Prêts, y compris, notamment: le crédit à la consommation, le crédit hypothécaire, l'affacturage avec ou sans recours et le financement des transactions commerciales (affacturage à forfait inclus) 
&lt;br&gt;3. Crédits-bails 
&lt;br&gt;4. Services de paiement 
&lt;br&gt;5. Émission et gestion d'autres moyens de paiement (par exemple, chèques de voyage et lettres de crédit) 
&lt;br&gt;6. Octroi de garanties et souscription d'engagements 
&lt;br&gt;7. Transactions, pour le compte propre ou pour le compte des clients, sur tout élément suivant: 
&lt;br&gt; 
&lt;i&gt;a)&lt;/i&gt; les instruments du marché monétaire (chèques, effets, certificats de dépôts, etc.); 
&lt;i&gt;b)&lt;/i&gt; les marchés des changes; 
&lt;i&gt;c)&lt;/i&gt; les instruments financiers à terme et options; 
&lt;i&gt;d)&lt;/i&gt; les instruments sur devises ou sur taux d'intérêt; 
&lt;i&gt;e)&lt;/i&gt; les valeurs mobilières 
&lt;br&gt;8. Participation aux émissions de titres et prestations de services y afférents 
&lt;br&gt;9. Conseil aux entreprises en matière de structure de capital, de stratégie industrielle et questions connexes et conseils ainsi que services dans le domaine de la fusion et du rachat d'entreprises 
&lt;br&gt;10. Intermédiation sur les marchés interbancaires 
&lt;br&gt;11. Gestion et conseil en gestion de patrimoine 
&lt;br&gt;12. Conservation et administration de valeurs mobilières 
&lt;br&gt;15. Émission de monnaie électronique</t>
        </is>
      </c>
      <c r="CH225" t="inlineStr">
        <is>
          <t/>
        </is>
      </c>
      <c r="CI225" t="inlineStr">
        <is>
          <t/>
        </is>
      </c>
      <c r="CJ225" t="inlineStr">
        <is>
          <t>a pénzügyi közvetítőrendszer részeként az ügyfelei vagy tagjai részére pénzügyi szolgáltatásokat nyújtó szervezet</t>
        </is>
      </c>
      <c r="CK225" t="inlineStr">
        <is>
          <t>impresa diversa da un ente la cui attività principale consiste nell'assunzione di partecipazioni o nell'esercizio di una o più delle seguenti attività (di cui ai punti da 2 a 12 e al punto 15 dell'allegato I della direttiva 2013/36/UE): 
&lt;div&gt;
 2. operazioni di prestito, in particolare: credito al consumo, credito con garanzia ipotecaria, factoring, cessioni di credito pro soluto e pro solvendo, credito commerciale (compreso il forfaiting)&lt;/div&gt; 
&lt;div&gt;
 3. leasing finanziario&lt;/div&gt; 
&lt;div&gt;
 4. servizi di pagamento &lt;/div&gt; 
&lt;div&gt;
 5. emissione e gestione di altri mezzi di pagamento (travellers' cheque e lettere di credito)&lt;/div&gt; 
&lt;div&gt;
 6. rilascio di garanzie e impegni di firma&lt;/div&gt; 
&lt;div&gt;
 7. operazioni per proprio conto o per conto della clientela in:&lt;/div&gt; 
&lt;div&gt;
 a) strumenti di mercato monetario (assegni, cambiali, certificati di deposito, ecc.)&lt;/div&gt; 
&lt;div&gt;
 b) cambi&lt;/div&gt; 
&lt;div&gt;
 c) strumenti finanziari a termine e opzioni&lt;/div&gt; 
&lt;div&gt;
 d) contratti su tassi di cambio e tassi d'interesse&lt;/div&gt; 
&lt;div&gt;
 e) valori mobiliari&lt;/div&gt; 
&lt;div&gt;
 8. partecipazioni alle emissioni di titoli e prestazioni di servizi connessi&lt;/div&gt; 
&lt;div&gt;
 9. consulenza alle imprese in materia di struttura patrimoniale, di strategia industriale e di questioni connesse e consulenza nonché servizi nel campo delle fusioni e della rilevazione di imprese&lt;/div&gt; 
&lt;div&gt;
 10. servizi di intermediazione finanziaria del tipo money broking&lt;/div&gt; 
&lt;div&gt;
 11. gestione o consulenza nella gestione dei patrimoni&lt;/div&gt; 
&lt;div&gt;
 12. custodia e amministrazione di valori mobiliari&lt;/div&gt; 
&lt;div&gt;
 15. emissione di moneta elettronica&lt;/div&gt;</t>
        </is>
      </c>
      <c r="CL225" t="inlineStr">
        <is>
          <t>įmonė, kuri nėra kredito įstaiga, bet kurios pagrindinė veikla yra įsigyti akcijų arba verstis viena ar keliomis veiklos rūšimis: 
&lt;br&gt;2. Skolinimas, įskaitant inter alia: vartojimo kreditą, hipotekos kreditą, faktoringo operacijas (su atgręžtinio reikalavimo teise arba be jos), komercinių sandorių finansavimą (įskaitant teisės į turtą perėmimą) 
&lt;br&gt;3. Lizingas (finansinė nuoma) 
&lt;br&gt;4. Pinigų pervedimo paslaugos 
&lt;br&gt;5. Mokėjimo priemonių (pvz., kredito kortelių, kelionių čekių ir banko čekių) išdavimas ir tvarkymas 
&lt;br&gt;6. Garantijos ir įsipareigojimai 
&lt;br&gt;7. Prekyba savo arba klientų sąskaita: 
&lt;br&gt;a) pinigų rinkos priemonės (čekiai, vekseliai, indėlio pažymėjimai ir kt.); 
&lt;br&gt;b) užsienio valiuta; 
&lt;br&gt;c) finansiniai ateities ir pasirinkimo sandoriai; 
&lt;br&gt;d) valiutos keitimo ir palūkanų normos priemonės; arba 
&lt;br&gt;e) perleidžiamieji vertybiniai popieriai. 
&lt;br&gt;8. Dalyvavimas išleidžiant vertybinius popierius ir su jų išleidimu susijusių paslaugų teikimas 
&lt;br&gt;9. Įmonių konsultavimas kapitalo struktūros, verslo strategijos ir su tuo susijusiais klausimais, taip pat su įmonių susijungimais ir pirkimais susijusios paslaugos 
&lt;br&gt;10. Finansų maklerio paslaugos 
&lt;br&gt;11. Portfelio valdymas ir konsultavimas 
&lt;br&gt;12. Vertybinių popierių saugojimas ir tvarkymas</t>
        </is>
      </c>
      <c r="CM225" t="inlineStr">
        <is>
          <t/>
        </is>
      </c>
      <c r="CN225" t="inlineStr">
        <is>
          <t>impriża differenti minn istituzzjoni ta’ kreditu, li l-attività prinċipali tagħha tkun l-akkwiżizzjoni ta’ parteċipazzjonijiet jew li twettaq attività waħda jew aktar minn dawn li ġejjin: 
&lt;br&gt; 1. Ġbir ta’ depożiti u fondi oħra li jitħallsu lura. 
&lt;br&gt;2. Self li jinkludi, fost l-oħrajn: kreditu tal-konsumaturi, ftehimiet ta’ kreditu b'rabta ma' proprjetà immobbli, fatturaġġ riversibbli u irriversibbli (recourse u non-recourse factoring), il-finanzjament ta’ transazzjonijiet kummerċjali (inkluż il-forfeiting). 
&lt;br&gt;3. Leasing finanzjarju. 
&lt;br&gt;4. Servizzi ta’ pagament kif iddefiniti fl-Artikolu 4(3) tad-Direttiva 2007/64/KE. 
&lt;br&gt;5. Il-ħruġ u l-amministrazzjoni ta’ mezzi oħra ta’ ħlas (pereżempju travellers' cheques u bankers' drafts) sa fejn tali attività ma tkunx koperta mill-punt 4. 
&lt;br&gt;6. Garanziji u impenji. 
&lt;br&gt;7. Negozju għall-kont proprju jew f’isem il-klijenti fi kwalunkwe wieħed minn dawn li ġejjin:(a)strumenti tas-suq tal-flus (ċekkijiet, kambjali, ċertifikati ta’ depożiti, eċċ.);(b)kambju (tal-valuti);(c)futures u opzjonijiet finanzjarji;(d)strumenti tal-kambju u tar-rata tal-imgħax;(e)titoli trasferibbli. 
&lt;br&gt;8. Parteċipazzjoni f'ħarġiet ta’ titoli u l-forniment ta' servizzi relatati ma’ tali kwistjonijiet. 
&lt;br&gt;9. Pariri lill-impriżi dwar l-istruttura tal-kapital, l-istrateġija industrijali u kwistjonijiet u pariri relatati kif ukoll servizzi relatati mal-fużjonijiet u x-xiri ta’ impriżi. 
&lt;br&gt;10. Intermedjazzjoni fis-suq monetarju. 
&lt;br&gt;11. Ġestjoni ta’ portafolli u pariri. 
&lt;br&gt;12. Żamma sikura u amministrazzjoni ta’ titoli 
&lt;br&gt;13. Servizzi tar-referenza tal-kreditu. 
&lt;br&gt;14. Servizzi tal-kustodja sikura. 
&lt;br&gt;15. Ħruġ ta’ flus elettroniċi.</t>
        </is>
      </c>
      <c r="CO225" t="inlineStr">
        <is>
          <t>onderneming die geen kredietinstelling is en waarvan de hoofdwerkzaamheid bestaat in het verwerven van deelnemingen of in het uitoefenen van een of meer van de volgende werkzaamheden: 
&lt;br&gt;- Verstrekken van leningen, waaronder consumptieve kredieten, hypotheekleningen, factoring (met of zonder regres), financiering van commerciële transacties (voorschotten hierbij inbegrepen) 
&lt;br&gt;- Leasing 
&lt;br&gt;- Betalingsverrichtingen 
&lt;br&gt;- Uitgifte en beheer van betaalmiddelen (bijvoorbeeld creditcards, reischeques en kredietbrieven) 
&lt;br&gt;- Verlenen van garanties en het stellen van borgtochten 
&lt;br&gt;- Handelingen voor eigen rekening van de instelling of voor rekening van de cliënten, met betrekking tot: 
&lt;br&gt;*geldmarktinstrumenten (cheques, wissels, depositocertificaten enz.), 
&lt;br&gt;*valuta's, 
&lt;br&gt;*financiële futures en opties, 
&lt;br&gt;*swaps en soortgelijke financieringsinstrumenten, of *effecten 
&lt;br&gt;- Deelneming aan effectenemissies en dienstverrichting in verband daarmee 
&lt;br&gt;- Advisering aan ondernemingen inzake kapitaalstructuur, bedrijfsstrategie en daarmee samenhangende aangelegenheden, alsmede advisering en dienstverrichtingen op het gebied van fusie en overname van ondernemingen 
&lt;br&gt;- Bemiddeling op interbankmarkten 
&lt;br&gt;- Vermogensbeheer en -advisering 
&lt;br&gt;- Bewaarneming en beheer van effecten</t>
        </is>
      </c>
      <c r="CP225" t="inlineStr">
        <is>
          <t>przedsiębiorstwo inne niż instytucja kredytowa, którego podstawową działalnością jest nabywanie pakietów akcji lub wykonywanie jednego lub więcej spośród rodzajów działalności wymienionych w pkt. 2-12 załącznika I dyrektywy 2006/48/WE</t>
        </is>
      </c>
      <c r="CQ225" t="inlineStr">
        <is>
          <t>Empresa que não seja uma instituição de crédito e cuja atividade principal consista em tomar participações ou em exercer uma ou mais das atividades referidas nos pontos 2 a 12 e 15 do Anexo I da Diretiva 2013/36/UE.</t>
        </is>
      </c>
      <c r="CR225" t="inlineStr">
        <is>
          <t>entitate, alta decât o instituție de credit, al cărei obiect principal de activitate constă în dobândirea de participații sau în efectuarea uneia sau mai multora dintre următoarele activități financiare: 
&lt;br&gt;- acordare de credite, incluzând printre altele: credite de consum, credite ipotecare, factoring cu sau fără regres, finanțarea tranzacțiilor comerciale, inclusiv forfetare; 
&lt;br&gt;- leasing financiar; 
&lt;br&gt;- servicii de plată; 
&lt;br&gt;- emiterea și administrarea altor mijloace de plată, cum ar fi cecuri, cambii și bilete la ordin; 
&lt;br&gt;- emitere de garanții și asumare de angajamente; 
&lt;br&gt;- tranzacționare în cont propriu și/sau pe contul clienților, în condițiile legii, cu: 
&lt;br&gt;1. instrumente ale pieței monetare, cum ar fi: cecuri, cambii, bilete la ordin, certificate de depozit; 
&lt;br&gt;2. valută; 
&lt;br&gt;3. contracte futures și options financiare; 
&lt;br&gt;4. instrumente având la bază cursul de schimb și rata dobânzii; 
&lt;br&gt;5. valori mobiliare și alte instrumente financiare transferabile; 
&lt;br&gt;- participare la emisiunea de titluri de valoare și alte instrumente financiare, prin subscrierea și plasamentul acestora ori prin plasament și prestarea de servicii legate de astfel de emisiuni; 
&lt;br&gt;- servicii de consultanță cu privire la structura capitalului, strategia de afaceri și alte aspecte legate de afaceri comerciale, servicii legate de fuziuni și achiziții și prestarea altor servicii de consultanță; 
&lt;br&gt;- intermediere pe piața interbancară; 
&lt;br&gt;- administrare de portofolii ale clienților și consultanță legată de aceasta; 
&lt;br&gt;- custodie și administrare de instrumente financiare; 
&lt;br&gt;- emitere de monedă electronică</t>
        </is>
      </c>
      <c r="CS225" t="inlineStr">
        <is>
          <t>spoločnosť, ktorá nie je inštitúciou a ani čisto priemyselnou holdingovou spoločnosťou a ktorej hlavným predmetom činnosti je nadobúdať podiely alebo vykonávať jednu alebo viac činností uvedených v bodoch 2 až 12 a v bode 15 prílohy I k smernici 2013/36/EÚ, vrátane finančnej holdingovej spoločnosti, zmiešanej finančnej holdingovej spoločnosti, platobnej inštitúcie v zmysle vymedzenia v článku 4 bode 4 smernice Európskeho parlamentu a Rady (EÚ) 2015/2366 a správcovskej spoločnosti, ale s výnimkou holdingových poisťovní a zmiešaných holdingových poisťovní vymedzených v článku 212 ods. 1 písm. f), resp. g) smernice 2009/138/ES</t>
        </is>
      </c>
      <c r="CT225" t="inlineStr">
        <is>
          <t>družba, ki 
&lt;b&gt;ni kreditna institucija&lt;/b&gt; in katere osnovna dejavnost je pridobivanje kapitalskih deležev ali opravljanje ene ali več naslednjih dejavnosti: 
&lt;div&gt;
 1. posojanje, ki med drugim vključuje: potrošniški kredit, kreditne pogodbe v zvezi z nepremičninami, odkup terjatev z regresom ali brez njega, financiranje komercialnih poslov (vključno s forfetiranjem), &lt;/div&gt; 
&lt;div&gt;
 2. finančni zakup, &lt;/div&gt; 
&lt;div&gt;
 3. plačilne storitve, &lt;/div&gt; 
&lt;div&gt;
 4. izdajanje in upravljanje drugih plačilnih sredstev (npr. potovalni čeki in bančne menice), &lt;/div&gt; 
&lt;div&gt;
 5. izdajanje garancij in drugih jamstev ter prevzemanje obveznosti, &lt;/div&gt; 
&lt;div&gt;
 6. trgovanje za svoj račun ali za račun strank z: (a) instrumenti denarnega trga (čeki, blagajniški zapisi, potrdila o vlogah itd.), (b) tujo valuto, (c) finančnimi standardiziranimi terminskimi pogodbami in opcijami, (d) valutnimi in obrestnimi instrumenti, (e) prenosljivimi vrednostnimi papirji, &lt;/div&gt; 
&lt;div&gt;
 7. sodelovanje pri izdaji vrednostnih papirjev in opravljanje s tem povezanih storitev, &lt;/div&gt; 
&lt;div&gt;
 8. svetovanje podjetjem na področju strukture kapitala, poslovne strategije in sorodnih zadev ter svetovanje in storitve, povezane z združitvami in nakupi družb, &lt;/div&gt; 
&lt;div&gt;
 9. denarnoposredniški posli, &lt;/div&gt; 
&lt;div&gt;
 10. upravljanje s portfeljem naložb in svetovanje, &lt;/div&gt; 
&lt;div&gt;
 11. hramba in upravljanje z vrednostnimi papirji, &lt;/div&gt; 
&lt;div&gt;
 12. izdajanje elektronskega denarja&lt;/div&gt;</t>
        </is>
      </c>
      <c r="CU225" t="inlineStr">
        <is>
          <t>företag som inte är kreditinstitut men vars huvudsakliga verksamhet består i att förvärva aktier eller andelar eller att utföra en eller flera av de verksamheter som är upptagna i punkterna 2–12 och 15 i bilaga I till direktiv 2013/36/EU</t>
        </is>
      </c>
    </row>
    <row r="226">
      <c r="A226" s="1" t="str">
        <f>HYPERLINK("https://iate.europa.eu/entry/result/877217/all", "877217")</f>
        <v>877217</v>
      </c>
      <c r="B226" t="inlineStr">
        <is>
          <t>FINANCE;INTERNATIONAL RELATIONS</t>
        </is>
      </c>
      <c r="C226" t="inlineStr">
        <is>
          <t>FINANCE|financing and investment|investment|direct investment;FINANCE|financing and investment|investment|investment abroad;FINANCE|financing and investment|investment|foreign investment;INTERNATIONAL RELATIONS|cooperation policy</t>
        </is>
      </c>
      <c r="D226" t="inlineStr">
        <is>
          <t>пряка инвестиция|ПЧИ|пряка чуждестранна инвестиция</t>
        </is>
      </c>
      <c r="E226" t="inlineStr">
        <is>
          <t>3|4|4</t>
        </is>
      </c>
      <c r="F226" t="inlineStr">
        <is>
          <t>||</t>
        </is>
      </c>
      <c r="G226" t="inlineStr">
        <is>
          <t>PZI|přímá zahraniční investice|přímé investice</t>
        </is>
      </c>
      <c r="H226" t="inlineStr">
        <is>
          <t>3|3|3</t>
        </is>
      </c>
      <c r="I226" t="inlineStr">
        <is>
          <t>||</t>
        </is>
      </c>
      <c r="J226" t="inlineStr">
        <is>
          <t>direkte udenlandske investeringer|direkte investeringer i udlandet|FDI|UDI|udenlandske direkte investeringer|direkte investeringer</t>
        </is>
      </c>
      <c r="K226" t="inlineStr">
        <is>
          <t>3|3|3|2|3|3</t>
        </is>
      </c>
      <c r="L226" t="inlineStr">
        <is>
          <t>|||||</t>
        </is>
      </c>
      <c r="M226" t="inlineStr">
        <is>
          <t>ADI|Direktinvestition|ausländische Direktinvestition</t>
        </is>
      </c>
      <c r="N226" t="inlineStr">
        <is>
          <t>3|3|3</t>
        </is>
      </c>
      <c r="O226" t="inlineStr">
        <is>
          <t>||</t>
        </is>
      </c>
      <c r="P226" t="inlineStr">
        <is>
          <t>άμεση επένδυση|άμεση ξένη επένδυση</t>
        </is>
      </c>
      <c r="Q226" t="inlineStr">
        <is>
          <t>3|3</t>
        </is>
      </c>
      <c r="R226" t="inlineStr">
        <is>
          <t>|</t>
        </is>
      </c>
      <c r="S226" t="inlineStr">
        <is>
          <t>foreign direct investment|cross-border direct investment|direct foreign investment|DFI|FDI|international direct investment|direct investment</t>
        </is>
      </c>
      <c r="T226" t="inlineStr">
        <is>
          <t>3|1|3|3|3|1|3</t>
        </is>
      </c>
      <c r="U226" t="inlineStr">
        <is>
          <t>||||||</t>
        </is>
      </c>
      <c r="V226" t="inlineStr">
        <is>
          <t>inversión directa extranjera|IED|inversión directa|inversión extranjera directa</t>
        </is>
      </c>
      <c r="W226" t="inlineStr">
        <is>
          <t>2|3|3|3</t>
        </is>
      </c>
      <c r="X226" t="inlineStr">
        <is>
          <t>|||</t>
        </is>
      </c>
      <c r="Y226" t="inlineStr">
        <is>
          <t>välismaine otseinvesteering</t>
        </is>
      </c>
      <c r="Z226" t="inlineStr">
        <is>
          <t>3</t>
        </is>
      </c>
      <c r="AA226" t="inlineStr">
        <is>
          <t/>
        </is>
      </c>
      <c r="AB226" t="inlineStr">
        <is>
          <t>suora ulkomainen sijoitus|suora ulkomainen investointi|ulkomainen suora sijoitus</t>
        </is>
      </c>
      <c r="AC226" t="inlineStr">
        <is>
          <t>3|3|3</t>
        </is>
      </c>
      <c r="AD226" t="inlineStr">
        <is>
          <t>||</t>
        </is>
      </c>
      <c r="AE226" t="inlineStr">
        <is>
          <t>investissement étranger direct|investissement direct international|investissement direct étranger|IED|IDI</t>
        </is>
      </c>
      <c r="AF226" t="inlineStr">
        <is>
          <t>3|3|3|3|3</t>
        </is>
      </c>
      <c r="AG226" t="inlineStr">
        <is>
          <t>||||</t>
        </is>
      </c>
      <c r="AH226" t="inlineStr">
        <is>
          <t>infheistíocht dhíreach|IDC|infheistíocht dhíreach choigríche|infheistíocht dhíreach eachtrach</t>
        </is>
      </c>
      <c r="AI226" t="inlineStr">
        <is>
          <t>3|3|3|3</t>
        </is>
      </c>
      <c r="AJ226" t="inlineStr">
        <is>
          <t>|||</t>
        </is>
      </c>
      <c r="AK226" t="inlineStr">
        <is>
          <t>izravno strano ulaganje</t>
        </is>
      </c>
      <c r="AL226" t="inlineStr">
        <is>
          <t>3</t>
        </is>
      </c>
      <c r="AM226" t="inlineStr">
        <is>
          <t/>
        </is>
      </c>
      <c r="AN226" t="inlineStr">
        <is>
          <t>közvetlen külföldi beruházás|közvetlen külföldi tőkebefektetés|közvetlen külföldi befektetés|külföldi közvetlen befektetés|külföldi működőtőke-befektetés|FDI</t>
        </is>
      </c>
      <c r="AO226" t="inlineStr">
        <is>
          <t>3|3|3|3|3|3</t>
        </is>
      </c>
      <c r="AP226" t="inlineStr">
        <is>
          <t>|preferred||admitted||</t>
        </is>
      </c>
      <c r="AQ226" t="inlineStr">
        <is>
          <t>IED|IDE|investimento diretto estero|investimento diretto|investimento estero diretto|investimento diretto all'estero</t>
        </is>
      </c>
      <c r="AR226" t="inlineStr">
        <is>
          <t>3|3|3|3|3|3</t>
        </is>
      </c>
      <c r="AS226" t="inlineStr">
        <is>
          <t>|||||</t>
        </is>
      </c>
      <c r="AT226" t="inlineStr">
        <is>
          <t>TUI|tiesioginė užsienio investicija</t>
        </is>
      </c>
      <c r="AU226" t="inlineStr">
        <is>
          <t>4|4</t>
        </is>
      </c>
      <c r="AV226" t="inlineStr">
        <is>
          <t>|</t>
        </is>
      </c>
      <c r="AW226" t="inlineStr">
        <is>
          <t>ārvalstu tiešie ieguldījumi|ĀTI</t>
        </is>
      </c>
      <c r="AX226" t="inlineStr">
        <is>
          <t>3|3</t>
        </is>
      </c>
      <c r="AY226" t="inlineStr">
        <is>
          <t>|</t>
        </is>
      </c>
      <c r="AZ226" t="inlineStr">
        <is>
          <t>investiment barrani dirett|investiment dirett barrani|FDI|investiment dirett</t>
        </is>
      </c>
      <c r="BA226" t="inlineStr">
        <is>
          <t>3|3|3|3</t>
        </is>
      </c>
      <c r="BB226" t="inlineStr">
        <is>
          <t>|||</t>
        </is>
      </c>
      <c r="BC226" t="inlineStr">
        <is>
          <t>directe buitenlandse investering|buitenlandse directe investering|DBI|BDI|directe investering in het buitenland|rechtstreekse investering|directe investering</t>
        </is>
      </c>
      <c r="BD226" t="inlineStr">
        <is>
          <t>3|3|3|3|3|2|2</t>
        </is>
      </c>
      <c r="BE226" t="inlineStr">
        <is>
          <t>||||||</t>
        </is>
      </c>
      <c r="BF226" t="inlineStr">
        <is>
          <t>bezpośrednie inwestycje zagraniczne|BIZ</t>
        </is>
      </c>
      <c r="BG226" t="inlineStr">
        <is>
          <t>3|3</t>
        </is>
      </c>
      <c r="BH226" t="inlineStr">
        <is>
          <t>|</t>
        </is>
      </c>
      <c r="BI226" t="inlineStr">
        <is>
          <t>IDE|investimento direto estrangeiro</t>
        </is>
      </c>
      <c r="BJ226" t="inlineStr">
        <is>
          <t>3|3</t>
        </is>
      </c>
      <c r="BK226" t="inlineStr">
        <is>
          <t>|</t>
        </is>
      </c>
      <c r="BL226" t="inlineStr">
        <is>
          <t>investiție străină directă|ISD</t>
        </is>
      </c>
      <c r="BM226" t="inlineStr">
        <is>
          <t>3|3</t>
        </is>
      </c>
      <c r="BN226" t="inlineStr">
        <is>
          <t>|</t>
        </is>
      </c>
      <c r="BO226" t="inlineStr">
        <is>
          <t>priame zahraničné investície|PZI|priame investície|priama zahraničná investícia</t>
        </is>
      </c>
      <c r="BP226" t="inlineStr">
        <is>
          <t>3|3|3|3</t>
        </is>
      </c>
      <c r="BQ226" t="inlineStr">
        <is>
          <t>||admitted|</t>
        </is>
      </c>
      <c r="BR226" t="inlineStr">
        <is>
          <t>neposredna tuja naložba|neposredna tuja investicija</t>
        </is>
      </c>
      <c r="BS226" t="inlineStr">
        <is>
          <t>3|3</t>
        </is>
      </c>
      <c r="BT226" t="inlineStr">
        <is>
          <t>|</t>
        </is>
      </c>
      <c r="BU226" t="inlineStr">
        <is>
          <t>utländsk direktinvestering</t>
        </is>
      </c>
      <c r="BV226" t="inlineStr">
        <is>
          <t>3</t>
        </is>
      </c>
      <c r="BW226" t="inlineStr">
        <is>
          <t/>
        </is>
      </c>
      <c r="BX226" t="inlineStr">
        <is>
          <t>категория, която включва инвестиции, при които резидент от една
икономика има контрол или съществена степен на влияние върху управлението на
предприятие, резидент на друга икономика; взема се под внимание дяловият
капитал, който определя степента на контрол или влияние, но също отношения
между непряко контролирани и свързани предприятия, инвестиции между дъщерни
предприятия, дълг и обратни инвестиции</t>
        </is>
      </c>
      <c r="BY226" t="inlineStr">
        <is>
          <t>investice odrážející záměr rezidenta jedné ekonomiky (přímý investor) získat trvalou účast v subjektu, který je rezidentem v ekonomice jiné než ekonomika investora (přímá investice)</t>
        </is>
      </c>
      <c r="BZ226" t="inlineStr">
        <is>
          <t>en investering af enhver art foretaget af en udenlandsk investor med henblik på at etablere eller opretholde varige og direkte forbindelser mellem den udenlandske investor og den iværksætter eller virksomhed, som kapitalen stilles til rådighed for</t>
        </is>
      </c>
      <c r="CA226" t="inlineStr">
        <is>
          <t>internationale Investition, die ein in einem Wirtschaftsgebiet ansässiger Investor tätigt, um eine langfristige Beteiligung an einem in einem anderen Wirtschaftsgebiet ansässigen Unternehmen zu erwerben, wobei langfristige Beteiligung bedeutet, dass eine dauerhafte Beziehung zwischen dem Direktinvestor und dem Unternehmen besteht und dass der Investor einen maßgeblichen Einfluss auf die Geschäftspolitik des Unternehmens ausübt</t>
        </is>
      </c>
      <c r="CB226" t="inlineStr">
        <is>
          <t>&lt;b&gt;Άμεση Ξένη Επένδυση&lt;/b&gt; ( 
&lt;i&gt;Foreign Direct Investment&lt;/i&gt;) ονομάζεται η μακροπρόθεσμη &lt;a href="https://el.wikipedia.org/wiki/%CE%95%CF%80%CE%AD%CE%BD%CE%B4%CF%85%CF%83%CE%B7" target="_blank"&gt;επένδυση&lt;/a&gt; σε επιχείρηση της εγχώριας &lt;a href="https://el.wikipedia.org/wiki/%CE%91%CE%B3%CE%BF%CF%81%CE%AC_(%CE%B5%CE%BC%CF%80%CF%8C%CF%81%CE%B9%CE%BF)" target="_blank"&gt;αγοράς&lt;/a&gt; από επενδυτή (φυσικό ή νομικό πρόσωπο) του οποίου η &lt;a href="https://el.wikipedia.org/wiki/%CE%88%CE%B4%CF%81%CE%B1" target="_blank"&gt;έδρα&lt;/a&gt; βρίσκεται στην αγορά ξένης χώρας. Η επένδυση γίνεται με πρωταρχικό στόχο την δυνατότητα ελέγχου στο management της εγχώριας επιχείρησης, από αυτή που πραγματοποιεί την επένδυση. Για να επιτευχτεί αυτό είναι αναγκαία η διακράτηση ποσοστού ίσο με το 10% του μετοχικού κεφαλαίου. Η εταιρεία που αναλαμβάνει την επένδυση ουσιαστικά αποκτά θυγατρική εταιρεία.</t>
        </is>
      </c>
      <c r="CC226" t="inlineStr">
        <is>
          <t>investment that reflects the objective of establishing a lasting interest by a resident enterprise in one economy (direct investor) in an enterprise (direct investment enterprise) that is resident in an economy other than that of the direct investor</t>
        </is>
      </c>
      <c r="CD226" t="inlineStr">
        <is>
          <t>Categoría de la inversión transfronteriza que engloba las inversiones realizadas por una entidad residente en una economía (el&lt;a href="https://iate.europa.eu/entry/result/1115838/es" target="_blank"&gt; inversor directo&lt;/a&gt;) con el objetivo de ejercer una influencia o un control duraderos en una empresa (la &lt;a href="https://iate.europa.eu/entry/result/53689/es" target="_blank"&gt;empresa de inversión directa&lt;/a&gt;) que reside
en una economía diferente de la del inversor directo.</t>
        </is>
      </c>
      <c r="CE226" t="inlineStr">
        <is>
          <t>pikaajaline suhe, mis kajastab ühe riigi residendist institutsionaalse üksuse (nn otseinvestor) kestvat osalust teise riigi institutsionaalses üksuses</t>
        </is>
      </c>
      <c r="CF226" t="inlineStr">
        <is>
          <t>Suoran sijoituksen suhteessa olevien kotimaisten ja ulkomaisten talousyksiköiden väliset rahoitustaloustoimet.</t>
        </is>
      </c>
      <c r="CG226" t="inlineStr">
        <is>
          <t>investissements transfrontières effectués dans l’objectif d’acquérir un intérêt durable (en pratique, une participation au capital équivalant à au moins 10 % des actions ordinaires ou des droits de vote) dans une entreprise résidente d’un autre pays</t>
        </is>
      </c>
      <c r="CH226" t="inlineStr">
        <is>
          <t>infheistíocht
 d'aon sórt arna déanamh ag infheisteoir coigríche atá dírithe ar naisc
 fhadtéarmacha dhíreacha a bhunú nó a choinneáil ar bun idir an t-infheisteoir
 coigríche agus an fiontraí dá gcuirtear an caipiteal ar fáil chun
 gníomhaíocht eacnamaíoch a dhéanamh i mBallstát, lena n-áirítear
 infheistíochtaí a chumasaíonn rannpháirtíocht éifeachtach i mbainistiú nó i
 rialú cuideachta atá i mbun gníomhaíocht eacnamaíoch</t>
        </is>
      </c>
      <c r="CI226" t="inlineStr">
        <is>
          <t>ulaganje bilo koje vrste koje provodi strani ulagatelj s ciljem uspostave ili održavanja trajnih i izravnih veza između stranog ulagatelja i poduzetnika ili poduzeća kojim se stavlja na raspolaganje kapital radi obavljanja gospodarske djelatnosti u državi članici, uključujući ulaganja koja omogućuju učinkovito sudjelovanje u upravljanju poduzećem koje obavlja gospodarsku djelatnost ili sudjelovanje u kontroli nad tim poduzećem</t>
        </is>
      </c>
      <c r="CJ226" t="inlineStr">
        <is>
          <t>olyan hosszútávú, tartós befektetés, amely a közvetlen befektető országától különböző országban realizálódik közvetlen tőkebefektetéssel működő vállalkozásban</t>
        </is>
      </c>
      <c r="CK226" t="inlineStr">
        <is>
          <t>tipo di investimento internazionale effettuato - da un soggetto residente in un dato paese (investitore diretto estero) - in una impresa residente in un altro paese (impresa oggetto di investimento diretto), con l'obiettivo di ottenere un interesse durevole, poichè mira a stabilire una relazione di lungo termine tra il soggetto partecipante e l’impresa partecipata, nonché un grado di influenza significativo nelle gestione dell’impresa</t>
        </is>
      </c>
      <c r="CL226" t="inlineStr">
        <is>
          <t>investicija, kurios pagrindu susiformuoja ilgalaikiai santykiai ir interesai tarp tiesioginio užsienio investuotojo ir tiesioginio investavimo įmonės. Tiesioginio užsienio investuotojo tikslas – turėti didelę įtaką užsienio šalyje esančios įmonės valdymui.</t>
        </is>
      </c>
      <c r="CM226" t="inlineStr">
        <is>
          <t>jebkāda veida ieguldījumi, kurus ārvalstu ieguldītājs veic ar mērķi izveidot vai saglabāt stabilas un tiešas saiknes starp ārvalstu ieguldītāju un uzņēmēju vai uzņēmumu, kam kapitāls ir darīts pieejams saimnieciskas darbības veikšanai kādā dalībvalstī, tostarp ieguldījumi, kuri nodrošina faktisku dalību tāda uzņēmuma pārvaldībā vai kontrolē, kas veic saimniecisku darbību</t>
        </is>
      </c>
      <c r="CN226" t="inlineStr">
        <is>
          <t>investiment ta' kull tip minn investitur barrani li jkollu l-għan li jistabbilixxi jew li jżomm rabtiet dejjiema u diretti bejn l-investitur barrani u l-imprenditur jew l-impriża li lilhom ikun qed isir disponibbli l-kapital sabiex iwettqu attività ekonomika fi Stat Membru, inklużi investimenti li jippermettu parteċipazzjoni effettiva fil-ġestjoni jew fil-kontroll ta' kumpannija li teżerċita attività ekonomika;</t>
        </is>
      </c>
      <c r="CO226" t="inlineStr">
        <is>
          <t>rechtstreekse kapitaalinjectie "in de productie in een ander land. Dit kan gebeuren door een bedrijf daar op te starten ("greenfields") of door een lokaal bedrijf over te nemen. Dit wordt meestal gedaan door andere bedrijven in tegenstelling tot financiële instituten die indirecte investeringen gaan doen zoals het kopen van een aantal kleine percelen grond of de aankoop van aandelen of obligaties"</t>
        </is>
      </c>
      <c r="CP226" t="inlineStr">
        <is>
          <t>nakłady inwestorów zagranicznych poniesione w celu ustanowienia trwałych i bezpośrednich więzi ekonomicznych poprzez nabycie co najmniej 10% udziałów w kapitale postawowym przedsiębiorstwa bezpośredniego finansowania</t>
        </is>
      </c>
      <c r="CQ226" t="inlineStr">
        <is>
          <t>Aplicação de capitais efetuada com o fim de adquirir uma posição duradoura numa empresa que exerce a sua atividade no estrangeiro.</t>
        </is>
      </c>
      <c r="CR226" t="inlineStr">
        <is>
          <t>relație investițională de durată între o entitate rezidentă și o entitate nerezidentă, relație care implică de regulă exercitarea de către investitor a unei influențe manageriale semnificative în întreprinderea în care a investit</t>
        </is>
      </c>
      <c r="CS226" t="inlineStr">
        <is>
          <t>kategória medzinárodných investícií, ktorá vyjadruje zámer subjektu, ktorý je rezidentom jednej ekonomiky (priamy investor), získať trvalý podiel v podniku so sídlom v inej ekonomike (podnik priamej investície)</t>
        </is>
      </c>
      <c r="CT226" t="inlineStr">
        <is>
          <t>vlaganje kapitala podjetja s sedežem v eni državi v gospodarsko dejavnost podjetja s sedežem v drugi državi, pri čemer lastništvo obdrži investicijsko podjetje</t>
        </is>
      </c>
      <c r="CU226" t="inlineStr">
        <is>
          <t/>
        </is>
      </c>
    </row>
    <row r="227">
      <c r="A227" s="1" t="str">
        <f>HYPERLINK("https://iate.europa.eu/entry/result/2196790/all", "2196790")</f>
        <v>2196790</v>
      </c>
      <c r="B227" t="inlineStr">
        <is>
          <t>FINANCE;LAW</t>
        </is>
      </c>
      <c r="C227" t="inlineStr">
        <is>
          <t>FINANCE;LAW</t>
        </is>
      </c>
      <c r="D227" t="inlineStr">
        <is>
          <t>отговарящ на изискванията за квалификация и надеждност|отговарящ на изискванията за квалификация и добра репутация|квалифициран и надежден</t>
        </is>
      </c>
      <c r="E227" t="inlineStr">
        <is>
          <t>3|3|3</t>
        </is>
      </c>
      <c r="F227" t="inlineStr">
        <is>
          <t>||</t>
        </is>
      </c>
      <c r="G227" t="inlineStr">
        <is>
          <t/>
        </is>
      </c>
      <c r="H227" t="inlineStr">
        <is>
          <t/>
        </is>
      </c>
      <c r="I227" t="inlineStr">
        <is>
          <t/>
        </is>
      </c>
      <c r="J227" t="inlineStr">
        <is>
          <t>(som opfylder) krav til egnethed og hæderlighed</t>
        </is>
      </c>
      <c r="K227" t="inlineStr">
        <is>
          <t>3</t>
        </is>
      </c>
      <c r="L227" t="inlineStr">
        <is>
          <t/>
        </is>
      </c>
      <c r="M227" t="inlineStr">
        <is>
          <t/>
        </is>
      </c>
      <c r="N227" t="inlineStr">
        <is>
          <t/>
        </is>
      </c>
      <c r="O227" t="inlineStr">
        <is>
          <t/>
        </is>
      </c>
      <c r="P227" t="inlineStr">
        <is>
          <t/>
        </is>
      </c>
      <c r="Q227" t="inlineStr">
        <is>
          <t/>
        </is>
      </c>
      <c r="R227" t="inlineStr">
        <is>
          <t/>
        </is>
      </c>
      <c r="S227" t="inlineStr">
        <is>
          <t>fit and proper</t>
        </is>
      </c>
      <c r="T227" t="inlineStr">
        <is>
          <t>3</t>
        </is>
      </c>
      <c r="U227" t="inlineStr">
        <is>
          <t/>
        </is>
      </c>
      <c r="V227" t="inlineStr">
        <is>
          <t>con garantías de honorabilidad y profesionalidad|que satisface los criterios de competencia y honorabilidad|apto y apropiado</t>
        </is>
      </c>
      <c r="W227" t="inlineStr">
        <is>
          <t>2|2|3</t>
        </is>
      </c>
      <c r="X227" t="inlineStr">
        <is>
          <t>||</t>
        </is>
      </c>
      <c r="Y227" t="inlineStr">
        <is>
          <t>sobiv ja nõuetele vastav</t>
        </is>
      </c>
      <c r="Z227" t="inlineStr">
        <is>
          <t>4</t>
        </is>
      </c>
      <c r="AA227" t="inlineStr">
        <is>
          <t/>
        </is>
      </c>
      <c r="AB227" t="inlineStr">
        <is>
          <t>luotettava, sopiva ja ammattitaitoinen|sopiva ja luotettava|sovelias ja luotettava</t>
        </is>
      </c>
      <c r="AC227" t="inlineStr">
        <is>
          <t>3|3|3</t>
        </is>
      </c>
      <c r="AD227" t="inlineStr">
        <is>
          <t>||</t>
        </is>
      </c>
      <c r="AE227" t="inlineStr">
        <is>
          <t/>
        </is>
      </c>
      <c r="AF227" t="inlineStr">
        <is>
          <t/>
        </is>
      </c>
      <c r="AG227" t="inlineStr">
        <is>
          <t/>
        </is>
      </c>
      <c r="AH227" t="inlineStr">
        <is>
          <t>cuí cóir</t>
        </is>
      </c>
      <c r="AI227" t="inlineStr">
        <is>
          <t>3</t>
        </is>
      </c>
      <c r="AJ227" t="inlineStr">
        <is>
          <t/>
        </is>
      </c>
      <c r="AK227" t="inlineStr">
        <is>
          <t/>
        </is>
      </c>
      <c r="AL227" t="inlineStr">
        <is>
          <t/>
        </is>
      </c>
      <c r="AM227" t="inlineStr">
        <is>
          <t/>
        </is>
      </c>
      <c r="AN227" t="inlineStr">
        <is>
          <t>szakmai alkalmasság és üzleti megbízhatóság</t>
        </is>
      </c>
      <c r="AO227" t="inlineStr">
        <is>
          <t>4</t>
        </is>
      </c>
      <c r="AP227" t="inlineStr">
        <is>
          <t/>
        </is>
      </c>
      <c r="AQ227" t="inlineStr">
        <is>
          <t>che soddisfa i criteri|in possesso dei requisiti d'idoneità</t>
        </is>
      </c>
      <c r="AR227" t="inlineStr">
        <is>
          <t>2|2</t>
        </is>
      </c>
      <c r="AS227" t="inlineStr">
        <is>
          <t>|</t>
        </is>
      </c>
      <c r="AT227" t="inlineStr">
        <is>
          <t>kompetentingas ir tinkamas</t>
        </is>
      </c>
      <c r="AU227" t="inlineStr">
        <is>
          <t>3</t>
        </is>
      </c>
      <c r="AV227" t="inlineStr">
        <is>
          <t/>
        </is>
      </c>
      <c r="AW227" t="inlineStr">
        <is>
          <t/>
        </is>
      </c>
      <c r="AX227" t="inlineStr">
        <is>
          <t/>
        </is>
      </c>
      <c r="AY227" t="inlineStr">
        <is>
          <t/>
        </is>
      </c>
      <c r="AZ227" t="inlineStr">
        <is>
          <t>kompetenti u idoneu</t>
        </is>
      </c>
      <c r="BA227" t="inlineStr">
        <is>
          <t>3</t>
        </is>
      </c>
      <c r="BB227" t="inlineStr">
        <is>
          <t/>
        </is>
      </c>
      <c r="BC227" t="inlineStr">
        <is>
          <t/>
        </is>
      </c>
      <c r="BD227" t="inlineStr">
        <is>
          <t/>
        </is>
      </c>
      <c r="BE227" t="inlineStr">
        <is>
          <t/>
        </is>
      </c>
      <c r="BF227" t="inlineStr">
        <is>
          <t>spełniający wymogi dotyczące kompetencji i reputacji</t>
        </is>
      </c>
      <c r="BG227" t="inlineStr">
        <is>
          <t>3</t>
        </is>
      </c>
      <c r="BH227" t="inlineStr">
        <is>
          <t/>
        </is>
      </c>
      <c r="BI227" t="inlineStr">
        <is>
          <t>requisito de competência e de idoneidade</t>
        </is>
      </c>
      <c r="BJ227" t="inlineStr">
        <is>
          <t>3</t>
        </is>
      </c>
      <c r="BK227" t="inlineStr">
        <is>
          <t/>
        </is>
      </c>
      <c r="BL227" t="inlineStr">
        <is>
          <t/>
        </is>
      </c>
      <c r="BM227" t="inlineStr">
        <is>
          <t/>
        </is>
      </c>
      <c r="BN227" t="inlineStr">
        <is>
          <t/>
        </is>
      </c>
      <c r="BO227" t="inlineStr">
        <is>
          <t/>
        </is>
      </c>
      <c r="BP227" t="inlineStr">
        <is>
          <t/>
        </is>
      </c>
      <c r="BQ227" t="inlineStr">
        <is>
          <t/>
        </is>
      </c>
      <c r="BR227" t="inlineStr">
        <is>
          <t>sposoben in primeren</t>
        </is>
      </c>
      <c r="BS227" t="inlineStr">
        <is>
          <t>3</t>
        </is>
      </c>
      <c r="BT227" t="inlineStr">
        <is>
          <t/>
        </is>
      </c>
      <c r="BU227" t="inlineStr">
        <is>
          <t/>
        </is>
      </c>
      <c r="BV227" t="inlineStr">
        <is>
          <t/>
        </is>
      </c>
      <c r="BW227" t="inlineStr">
        <is>
          <t/>
        </is>
      </c>
      <c r="BX227" t="inlineStr">
        <is>
          <t/>
        </is>
      </c>
      <c r="BY227" t="inlineStr">
        <is>
          <t/>
        </is>
      </c>
      <c r="BZ227" t="inlineStr">
        <is>
          <t/>
        </is>
      </c>
      <c r="CA227" t="inlineStr">
        <is>
          <t/>
        </is>
      </c>
      <c r="CB227" t="inlineStr">
        <is>
          <t/>
        </is>
      </c>
      <c r="CC227" t="inlineStr">
        <is>
          <t/>
        </is>
      </c>
      <c r="CD227" t="inlineStr">
        <is>
          <t/>
        </is>
      </c>
      <c r="CE227" t="inlineStr">
        <is>
          <t/>
        </is>
      </c>
      <c r="CF227" t="inlineStr">
        <is>
          <t>valvottavan johtamisesta ja keskeisistä toiminnoista vastaaville henkilöille asetettavat vaatimukset</t>
        </is>
      </c>
      <c r="CG227" t="inlineStr">
        <is>
          <t/>
        </is>
      </c>
      <c r="CH227" t="inlineStr">
        <is>
          <t/>
        </is>
      </c>
      <c r="CI227" t="inlineStr">
        <is>
          <t/>
        </is>
      </c>
      <c r="CJ227" t="inlineStr">
        <is>
          <t/>
        </is>
      </c>
      <c r="CK227" t="inlineStr">
        <is>
          <t/>
        </is>
      </c>
      <c r="CL227" t="inlineStr">
        <is>
          <t/>
        </is>
      </c>
      <c r="CM227" t="inlineStr">
        <is>
          <t/>
        </is>
      </c>
      <c r="CN227" t="inlineStr">
        <is>
          <t/>
        </is>
      </c>
      <c r="CO227" t="inlineStr">
        <is>
          <t/>
        </is>
      </c>
      <c r="CP227" t="inlineStr">
        <is>
          <t/>
        </is>
      </c>
      <c r="CQ227" t="inlineStr">
        <is>
          <t/>
        </is>
      </c>
      <c r="CR227" t="inlineStr">
        <is>
          <t/>
        </is>
      </c>
      <c r="CS227" t="inlineStr">
        <is>
          <t/>
        </is>
      </c>
      <c r="CT227" t="inlineStr">
        <is>
          <t/>
        </is>
      </c>
      <c r="CU227" t="inlineStr">
        <is>
          <t/>
        </is>
      </c>
    </row>
    <row r="228">
      <c r="A228" s="1" t="str">
        <f>HYPERLINK("https://iate.europa.eu/entry/result/3582229/all", "3582229")</f>
        <v>3582229</v>
      </c>
      <c r="B228" t="inlineStr">
        <is>
          <t>EDUCATION AND COMMUNICATIONS;FINANCE</t>
        </is>
      </c>
      <c r="C228" t="inlineStr">
        <is>
          <t>EDUCATION AND COMMUNICATIONS|information technology and data processing;FINANCE</t>
        </is>
      </c>
      <c r="D228" t="inlineStr">
        <is>
          <t>добиване на криптовалута|майнинг|„копаене“ на криптовалута</t>
        </is>
      </c>
      <c r="E228" t="inlineStr">
        <is>
          <t>3|2|2</t>
        </is>
      </c>
      <c r="F228" t="inlineStr">
        <is>
          <t>||</t>
        </is>
      </c>
      <c r="G228" t="inlineStr">
        <is>
          <t>těžba kryptoměn|těžba</t>
        </is>
      </c>
      <c r="H228" t="inlineStr">
        <is>
          <t>3|3</t>
        </is>
      </c>
      <c r="I228" t="inlineStr">
        <is>
          <t>|</t>
        </is>
      </c>
      <c r="J228" t="inlineStr">
        <is>
          <t>minering|mining af kryptovaluta|mining|kryptovaluta-mining</t>
        </is>
      </c>
      <c r="K228" t="inlineStr">
        <is>
          <t>3|3|3|3</t>
        </is>
      </c>
      <c r="L228" t="inlineStr">
        <is>
          <t>|||</t>
        </is>
      </c>
      <c r="M228" t="inlineStr">
        <is>
          <t>Mining|Schürfen von Kryptowährungen</t>
        </is>
      </c>
      <c r="N228" t="inlineStr">
        <is>
          <t>3|3</t>
        </is>
      </c>
      <c r="O228" t="inlineStr">
        <is>
          <t>|</t>
        </is>
      </c>
      <c r="P228" t="inlineStr">
        <is>
          <t>εξόρυξη</t>
        </is>
      </c>
      <c r="Q228" t="inlineStr">
        <is>
          <t>2</t>
        </is>
      </c>
      <c r="R228" t="inlineStr">
        <is>
          <t/>
        </is>
      </c>
      <c r="S228" t="inlineStr">
        <is>
          <t>cryptocurrency mining|altcoin mining|mining|cryptomining|cryptocoin mining|cryptomoney mining|bitcoin mining</t>
        </is>
      </c>
      <c r="T228" t="inlineStr">
        <is>
          <t>3|1|3|1|1|1|1</t>
        </is>
      </c>
      <c r="U228" t="inlineStr">
        <is>
          <t>||||||</t>
        </is>
      </c>
      <c r="V228" t="inlineStr">
        <is>
          <t>minería de criptomonedas|criptominería</t>
        </is>
      </c>
      <c r="W228" t="inlineStr">
        <is>
          <t>3|2</t>
        </is>
      </c>
      <c r="X228" t="inlineStr">
        <is>
          <t>|admitted</t>
        </is>
      </c>
      <c r="Y228" t="inlineStr">
        <is>
          <t>krüptorahakaeve|krüptovääringukaeve|krüptovääringu kaevandamine</t>
        </is>
      </c>
      <c r="Z228" t="inlineStr">
        <is>
          <t>3|3|3</t>
        </is>
      </c>
      <c r="AA228" t="inlineStr">
        <is>
          <t>|preferred|preferred</t>
        </is>
      </c>
      <c r="AB228" t="inlineStr">
        <is>
          <t>kryptovaluutan louhinta|louhinta</t>
        </is>
      </c>
      <c r="AC228" t="inlineStr">
        <is>
          <t>2|2</t>
        </is>
      </c>
      <c r="AD228" t="inlineStr">
        <is>
          <t>|</t>
        </is>
      </c>
      <c r="AE228" t="inlineStr">
        <is>
          <t>minage de cryptomonnaie|minage</t>
        </is>
      </c>
      <c r="AF228" t="inlineStr">
        <is>
          <t>3|3</t>
        </is>
      </c>
      <c r="AG228" t="inlineStr">
        <is>
          <t>|</t>
        </is>
      </c>
      <c r="AH228" t="inlineStr">
        <is>
          <t>mianadóireacht criptea-airgeadra</t>
        </is>
      </c>
      <c r="AI228" t="inlineStr">
        <is>
          <t>3</t>
        </is>
      </c>
      <c r="AJ228" t="inlineStr">
        <is>
          <t/>
        </is>
      </c>
      <c r="AK228" t="inlineStr">
        <is>
          <t/>
        </is>
      </c>
      <c r="AL228" t="inlineStr">
        <is>
          <t/>
        </is>
      </c>
      <c r="AM228" t="inlineStr">
        <is>
          <t/>
        </is>
      </c>
      <c r="AN228" t="inlineStr">
        <is>
          <t>kriptopénzbányászat|kriptovaluta-bányászat|kriptobányászat|bányászat</t>
        </is>
      </c>
      <c r="AO228" t="inlineStr">
        <is>
          <t>3|3|3|3</t>
        </is>
      </c>
      <c r="AP228" t="inlineStr">
        <is>
          <t>|||</t>
        </is>
      </c>
      <c r="AQ228" t="inlineStr">
        <is>
          <t/>
        </is>
      </c>
      <c r="AR228" t="inlineStr">
        <is>
          <t/>
        </is>
      </c>
      <c r="AS228" t="inlineStr">
        <is>
          <t/>
        </is>
      </c>
      <c r="AT228" t="inlineStr">
        <is>
          <t>kriptovaliutos gavyba</t>
        </is>
      </c>
      <c r="AU228" t="inlineStr">
        <is>
          <t>3</t>
        </is>
      </c>
      <c r="AV228" t="inlineStr">
        <is>
          <t/>
        </is>
      </c>
      <c r="AW228" t="inlineStr">
        <is>
          <t>kriptonaudas izrace</t>
        </is>
      </c>
      <c r="AX228" t="inlineStr">
        <is>
          <t>2</t>
        </is>
      </c>
      <c r="AY228" t="inlineStr">
        <is>
          <t/>
        </is>
      </c>
      <c r="AZ228" t="inlineStr">
        <is>
          <t>ġenerazzjoni|ġenerazzjoni ta' kriptovaluta|estrazzjoni|estrazzjoni ta' kriptovaluta|mining ta' kriptovaluta|mining</t>
        </is>
      </c>
      <c r="BA228" t="inlineStr">
        <is>
          <t>2|3|3|3|3|2</t>
        </is>
      </c>
      <c r="BB228" t="inlineStr">
        <is>
          <t>|||||</t>
        </is>
      </c>
      <c r="BC228" t="inlineStr">
        <is>
          <t>delving van cryptovaluta|delving van cryptomunten</t>
        </is>
      </c>
      <c r="BD228" t="inlineStr">
        <is>
          <t>3|3</t>
        </is>
      </c>
      <c r="BE228" t="inlineStr">
        <is>
          <t>|</t>
        </is>
      </c>
      <c r="BF228" t="inlineStr">
        <is>
          <t>wydobywanie kryptowalut|kopanie kryptowalut</t>
        </is>
      </c>
      <c r="BG228" t="inlineStr">
        <is>
          <t>3|3</t>
        </is>
      </c>
      <c r="BH228" t="inlineStr">
        <is>
          <t>|</t>
        </is>
      </c>
      <c r="BI228" t="inlineStr">
        <is>
          <t>mineração de criptomoeda</t>
        </is>
      </c>
      <c r="BJ228" t="inlineStr">
        <is>
          <t>3</t>
        </is>
      </c>
      <c r="BK228" t="inlineStr">
        <is>
          <t/>
        </is>
      </c>
      <c r="BL228" t="inlineStr">
        <is>
          <t/>
        </is>
      </c>
      <c r="BM228" t="inlineStr">
        <is>
          <t/>
        </is>
      </c>
      <c r="BN228" t="inlineStr">
        <is>
          <t/>
        </is>
      </c>
      <c r="BO228" t="inlineStr">
        <is>
          <t>ťažba|ťažba kryptomeny</t>
        </is>
      </c>
      <c r="BP228" t="inlineStr">
        <is>
          <t>3|3</t>
        </is>
      </c>
      <c r="BQ228" t="inlineStr">
        <is>
          <t>|</t>
        </is>
      </c>
      <c r="BR228" t="inlineStr">
        <is>
          <t>rudarjenje|rudarjenje kriptovalut</t>
        </is>
      </c>
      <c r="BS228" t="inlineStr">
        <is>
          <t>3|3</t>
        </is>
      </c>
      <c r="BT228" t="inlineStr">
        <is>
          <t>|</t>
        </is>
      </c>
      <c r="BU228" t="inlineStr">
        <is>
          <t>mining av kryptovaluta|mining</t>
        </is>
      </c>
      <c r="BV228" t="inlineStr">
        <is>
          <t>3|3</t>
        </is>
      </c>
      <c r="BW228" t="inlineStr">
        <is>
          <t>|</t>
        </is>
      </c>
      <c r="BX228" t="inlineStr">
        <is>
          <t>процес на проверка на трансакциите с &lt;a href="https://iate.europa.eu/entry/result/3563764/bg" target="_blank"&gt;криптовалути&lt;/a&gt;, който се състои в потвърждаването и прибавянето им към публичния регистър</t>
        </is>
      </c>
      <c r="BY228" t="inlineStr">
        <is>
          <t>proces, při kterém jednotliví uživatelé (těžaři) kontrolují a potvrzují
transakce v blockchainové síti, přičemž uživatel, kterému se jako prvnímu
podaří potvrdit daný blok, získá několik digitálních mincí, které se při
potvrzení bloku vygenerují, a případně poplatky z transakcí, které byly
součástí bloku</t>
        </is>
      </c>
      <c r="BZ228" t="inlineStr">
        <is>
          <t>verificering af transaktioner
i en blokkæde, hvorefter disse tilføjes som en blok i systemets centrale
hovedregnskabsbog, som er en opgørelse over alle transaktioner. Hver gang en transaktion er verificeret og gjort
officiel, genererer blokkæden automatisk en ny kryptovaluta-mønt som en belønning</t>
        </is>
      </c>
      <c r="CA228" t="inlineStr">
        <is>
          <t>Tätigkeit, die darin besteht, die Transaktionen einer
Blockchain &lt;a href="/entry/result/3567231/all" id="ENTRY_TO_ENTRY_CONVERTER" target="_blank"&gt;IATE:3567231&lt;/a&gt; zu bestätigen, wobei dem Netzwerk Rechnerkapazitäten zugewiesen werden und der Schürfer (Miner) als Gegenleistung für diese Ressourcenallokation
Einheiten der Kryptowährung, die er schürft, erhält</t>
        </is>
      </c>
      <c r="CB228" t="inlineStr">
        <is>
          <t>Η &lt;b&gt;εξόρυξη &lt;/b&gt;Bitcoin γίνεται με τη βοήθεια των χρηστών που παρέχουν την υπολογιστική ισχύ του ηλεκτρονικού υπολογιστή τους, καθώς για την επιβεβαίωση των συναλλαγών στην αλυσίδα πακέτων απαιτείται η επίλυση σύνθετων μαθηματικών προβλημάτων και η χρήση εξειδικευμένου hardware. Για τις υπηρεσίες αυτές επιβραβεύονται με νέα Bitcoins.</t>
        </is>
      </c>
      <c r="CC228" t="inlineStr">
        <is>
          <t>process by which &lt;a href="https://iate.europa.eu/entry/result/3563764" target="_blank"&gt;cryptocurrency&lt;/a&gt; transactions between users are verified and added to a &lt;a href="https://iate.europa.eu/entry/result/3567231" target="_blank"&gt;blockchain&lt;/a&gt; public ledger and, simultaneously, new coins are introduced into the existing circulating supply</t>
        </is>
      </c>
      <c r="CD228" t="inlineStr">
        <is>
          <t>Proceso mediante el cual un nodo de la red de la &lt;a href="https://iate.europa.eu/entry/result/3563764/es" target="_blank"&gt;criptomoneda&lt;/a&gt; de que se trate acredita un movimiento de fondos en criptomonedas (es decir, acredita que quien hace la transferencia tiene efectivamente fondos y que el destinatario los ha recibido) añadiendo un bloque a una cadena de bloques. 
&lt;br&gt;Esta acreditación se hace mediante mediante algoritmos matemáticos complejos que dan lugar a la emisión de nuevas monedas, y a una comisión para el nodo que ha acreditado el movimiento.</t>
        </is>
      </c>
      <c r="CE228" t="inlineStr">
        <is>
          <t>hajus suurt töötlusvõimsust nõudev arvutusprotsess tehingute usaldatavaks kinnituseks ja krüptoraha loomiseks, tehinguid registreerivate krüptoraha plokiahelate lahendamine</t>
        </is>
      </c>
      <c r="CF228" t="inlineStr">
        <is>
          <t>&lt;a href="https://iate.europa.eu/entry/result/3563764/fi" target="_blank"&gt;kryptovaluutan &lt;/a&gt;luominen siten, että tietokone
ratkaisee kerta kerralta monimutkaisempia algoritmeja ja uutta kryptovaluuttaa
syntyy aina, kun yksittäinen tehtävä on ratkaisu</t>
        </is>
      </c>
      <c r="CG228" t="inlineStr">
        <is>
          <t>fait
de fournir une prestation, généralement une sécurisation des transactions en
cryptomonnaie en contribuant à leur vérification, en contrepartie d'une
récompense pécuniaire dans cette cryptomonnaie</t>
        </is>
      </c>
      <c r="CH228" t="inlineStr">
        <is>
          <t/>
        </is>
      </c>
      <c r="CI228" t="inlineStr">
        <is>
          <t/>
        </is>
      </c>
      <c r="CJ228" t="inlineStr">
        <is>
          <t>rendkívüli erőforrást igénylő,
speciális szoftverrel végzett eljárás, melynek során a felhasználók
között létrejött tranzakciókat érvényesítik, illetve rögzítik egy blokkláncalapú nyilvános főkönyvben, és ezzel párhuzamosan új érméket vezetnek be a rendszerbe</t>
        </is>
      </c>
      <c r="CK228" t="inlineStr">
        <is>
          <t/>
        </is>
      </c>
      <c r="CL228" t="inlineStr">
        <is>
          <t>kriptovaliutos generavimas ir jų sistemos palaikymas naudojant
kompiuterio arba specialios įrangos, galinčios atlikti sudėtingus matematinius
veiksmus, galią ir už tai gaunant atlygį</t>
        </is>
      </c>
      <c r="CM228" t="inlineStr">
        <is>
          <t>tehnoloģisks process, ar ko apgrozībā tiek laistas jaunas kriptovalūtas vienības</t>
        </is>
      </c>
      <c r="CN228" t="inlineStr">
        <is>
          <t>proċess li bih tranżazzjonijiet li jużaw &lt;a href="https://iate.europa.eu/entry/result/3563764/mt" target="_blank"&gt;kriptovaluta&lt;/a&gt; bejn l-utenti jiġu vverifikati u miżjuda f'reġistru pubbliku tal-&lt;a href="https://iate.europa.eu/entry/result/3567231/mt" target="_blank"&gt;blockchain&lt;/a&gt; u, fl-istess ħin jintroduċi muniti ġodda fil-provvista ċirkolanti eżistenti</t>
        </is>
      </c>
      <c r="CO228" t="inlineStr">
        <is>
          <t>proces waarin transacties tussen gebruikers met &lt;a href="https://iate.europa.eu/entry/slideshow/1602567204340/3563764/nl" target="_blank"&gt;cryptovaluta/cryptomunten&lt;/a&gt; worden geverifieerd en toegevoegd aan een &lt;a href="https://iate.europa.eu/entry/slideshow/1602595632672/3571876/nl" target="_blank"&gt;gedeeld grootboek&lt;/a&gt; (in een &lt;a href="https://iate.europa.eu/entry/slideshow/1602595877693/3567231/nl" target="_blank"&gt;blokketen&lt;/a&gt;) en er tegelijkertijd nieuwe munten in omloop worden gebracht</t>
        </is>
      </c>
      <c r="CP228" t="inlineStr">
        <is>
          <t>proces, w ramach którego powstają jednostki przechowujące transakcje, zwane blokami; proces ten wymaga ogromnych mocy obliczeniowych (udostępnianych przez „górników”) i pozwala autoryzować transakcje poprzez powiązanie ich kryptograficznie z blokiem oraz wprowadzać nowe monety do obiegu (jako wynagrodzenie za pracę przy potwierdzaniu transakcji)</t>
        </is>
      </c>
      <c r="CQ228" t="inlineStr">
        <is>
          <t>Processo pelo qual as transações em criptomoeda [ &lt;a href="/entry/result/3563764/all" id="ENTRY_TO_ENTRY_CONVERTER" target="_blank"&gt;IATE:3563764&lt;/a&gt; ] são verificadas e acrescentadas a um registo de uma cadeia de blocos [ &lt;a href="/entry/result/3567231/all" id="ENTRY_TO_ENTRY_CONVERTER" target="_blank"&gt;IATE:3567231&lt;/a&gt; ] , mediante o recebimento de uma contrapartida pecuniária na moeda transacionada.</t>
        </is>
      </c>
      <c r="CR228" t="inlineStr">
        <is>
          <t/>
        </is>
      </c>
      <c r="CS228" t="inlineStr">
        <is>
          <t>proces overovania transakcií, ktoré sa vykonávajú v &lt;a href="https://iate.europa.eu/entry/result/3563764/sk" target="_blank"&gt;kryptomene&lt;/a&gt;, čakajúcich na zaradenie do &lt;a href="https://iate.europa.eu/entry/result/3567231/sk" target="_blank"&gt;blockchainu&lt;/a&gt;</t>
        </is>
      </c>
      <c r="CT228" t="inlineStr">
        <is>
          <t/>
        </is>
      </c>
      <c r="CU228" t="inlineStr">
        <is>
          <t/>
        </is>
      </c>
    </row>
    <row r="229">
      <c r="A229" s="1" t="str">
        <f>HYPERLINK("https://iate.europa.eu/entry/result/3567972/all", "3567972")</f>
        <v>3567972</v>
      </c>
      <c r="B229" t="inlineStr">
        <is>
          <t>FINANCE</t>
        </is>
      </c>
      <c r="C229" t="inlineStr">
        <is>
          <t>FINANCE</t>
        </is>
      </c>
      <c r="D229" t="inlineStr">
        <is>
          <t>платформа за обмен на виртуална валута</t>
        </is>
      </c>
      <c r="E229" t="inlineStr">
        <is>
          <t>3</t>
        </is>
      </c>
      <c r="F229" t="inlineStr">
        <is>
          <t/>
        </is>
      </c>
      <c r="G229" t="inlineStr">
        <is>
          <t>platforma pro výměnu virtuálních měn</t>
        </is>
      </c>
      <c r="H229" t="inlineStr">
        <is>
          <t>3</t>
        </is>
      </c>
      <c r="I229" t="inlineStr">
        <is>
          <t/>
        </is>
      </c>
      <c r="J229" t="inlineStr">
        <is>
          <t>børs for virtuelle valutaer|kryptovalutabørs|kryptobørs|platform til veksling af virtuelle valutaer</t>
        </is>
      </c>
      <c r="K229" t="inlineStr">
        <is>
          <t>3|3|3|3</t>
        </is>
      </c>
      <c r="L229" t="inlineStr">
        <is>
          <t>|||</t>
        </is>
      </c>
      <c r="M229" t="inlineStr">
        <is>
          <t>Handelsplattform für virtuelle Währungen|Handelsplattform für Kryptowährungen|Umtausch-Plattform für virtuelle Währungen</t>
        </is>
      </c>
      <c r="N229" t="inlineStr">
        <is>
          <t>3|3|3</t>
        </is>
      </c>
      <c r="O229" t="inlineStr">
        <is>
          <t>||</t>
        </is>
      </c>
      <c r="P229" t="inlineStr">
        <is>
          <t>πλατφόρμα ανταλλαγής εικονικών νομισμάτων</t>
        </is>
      </c>
      <c r="Q229" t="inlineStr">
        <is>
          <t>2</t>
        </is>
      </c>
      <c r="R229" t="inlineStr">
        <is>
          <t/>
        </is>
      </c>
      <c r="S229" t="inlineStr">
        <is>
          <t>virtual currency exchange platform|virtual currency exchange</t>
        </is>
      </c>
      <c r="T229" t="inlineStr">
        <is>
          <t>3|3</t>
        </is>
      </c>
      <c r="U229" t="inlineStr">
        <is>
          <t>|</t>
        </is>
      </c>
      <c r="V229" t="inlineStr">
        <is>
          <t>plataforma de intercambio de monedas virtuales</t>
        </is>
      </c>
      <c r="W229" t="inlineStr">
        <is>
          <t>3</t>
        </is>
      </c>
      <c r="X229" t="inlineStr">
        <is>
          <t/>
        </is>
      </c>
      <c r="Y229" t="inlineStr">
        <is>
          <t>virtuaalvääringute vahetusplatvorm|virtuaalvääringute kauplemisplatvorm</t>
        </is>
      </c>
      <c r="Z229" t="inlineStr">
        <is>
          <t>3|3</t>
        </is>
      </c>
      <c r="AA229" t="inlineStr">
        <is>
          <t>|</t>
        </is>
      </c>
      <c r="AB229" t="inlineStr">
        <is>
          <t>virtuaalivaluutan vaihtopaikka|virtuaalivaluutan vaihtopalvelu</t>
        </is>
      </c>
      <c r="AC229" t="inlineStr">
        <is>
          <t>2|3</t>
        </is>
      </c>
      <c r="AD229" t="inlineStr">
        <is>
          <t>|</t>
        </is>
      </c>
      <c r="AE229" t="inlineStr">
        <is>
          <t>plateforme de change de monnaies virtuelles</t>
        </is>
      </c>
      <c r="AF229" t="inlineStr">
        <is>
          <t>3</t>
        </is>
      </c>
      <c r="AG229" t="inlineStr">
        <is>
          <t/>
        </is>
      </c>
      <c r="AH229" t="inlineStr">
        <is>
          <t>ardán malartaithe airgeadra fhíorúil|ardán malartaithe um airgeadra fíorúil|malartú airgeadra fhíorúil</t>
        </is>
      </c>
      <c r="AI229" t="inlineStr">
        <is>
          <t>3|3|3</t>
        </is>
      </c>
      <c r="AJ229" t="inlineStr">
        <is>
          <t>preferred||</t>
        </is>
      </c>
      <c r="AK229" t="inlineStr">
        <is>
          <t>burza virtualnih valuta|platforma za konverziju virtualnih valuta</t>
        </is>
      </c>
      <c r="AL229" t="inlineStr">
        <is>
          <t>3|3</t>
        </is>
      </c>
      <c r="AM229" t="inlineStr">
        <is>
          <t>|</t>
        </is>
      </c>
      <c r="AN229" t="inlineStr">
        <is>
          <t>virtuális pénzváltó platform</t>
        </is>
      </c>
      <c r="AO229" t="inlineStr">
        <is>
          <t>3</t>
        </is>
      </c>
      <c r="AP229" t="inlineStr">
        <is>
          <t/>
        </is>
      </c>
      <c r="AQ229" t="inlineStr">
        <is>
          <t>piattaforma di scambio di valute virtuali</t>
        </is>
      </c>
      <c r="AR229" t="inlineStr">
        <is>
          <t>3</t>
        </is>
      </c>
      <c r="AS229" t="inlineStr">
        <is>
          <t/>
        </is>
      </c>
      <c r="AT229" t="inlineStr">
        <is>
          <t>virtualiųjų valiutų keitimo platforma|virtualiųjų valiutų keitykla</t>
        </is>
      </c>
      <c r="AU229" t="inlineStr">
        <is>
          <t>3|3</t>
        </is>
      </c>
      <c r="AV229" t="inlineStr">
        <is>
          <t>|</t>
        </is>
      </c>
      <c r="AW229" t="inlineStr">
        <is>
          <t>virtuālās valūtas apmaiņas platforma</t>
        </is>
      </c>
      <c r="AX229" t="inlineStr">
        <is>
          <t>3</t>
        </is>
      </c>
      <c r="AY229" t="inlineStr">
        <is>
          <t/>
        </is>
      </c>
      <c r="AZ229" t="inlineStr">
        <is>
          <t>skambju ta’ muniti virtwali|pjattaformi ta’ skambju ta’ muniti virtwali</t>
        </is>
      </c>
      <c r="BA229" t="inlineStr">
        <is>
          <t>3|3</t>
        </is>
      </c>
      <c r="BB229" t="inlineStr">
        <is>
          <t>|</t>
        </is>
      </c>
      <c r="BC229" t="inlineStr">
        <is>
          <t>omwisselplatform voor cryptovaluta|crypto-omwisselplatform|omwisselplatform voor virtuele valuta|forum voor het wisselen van virtuele valuta</t>
        </is>
      </c>
      <c r="BD229" t="inlineStr">
        <is>
          <t>3|3|3|3</t>
        </is>
      </c>
      <c r="BE229" t="inlineStr">
        <is>
          <t>|||</t>
        </is>
      </c>
      <c r="BF229" t="inlineStr">
        <is>
          <t>kantor walut wirtualnych|platforma wymiany walut wirtualnych</t>
        </is>
      </c>
      <c r="BG229" t="inlineStr">
        <is>
          <t>3|3</t>
        </is>
      </c>
      <c r="BH229" t="inlineStr">
        <is>
          <t>|</t>
        </is>
      </c>
      <c r="BI229" t="inlineStr">
        <is>
          <t>plataforma de câmbio de moedas virtuais</t>
        </is>
      </c>
      <c r="BJ229" t="inlineStr">
        <is>
          <t>3</t>
        </is>
      </c>
      <c r="BK229" t="inlineStr">
        <is>
          <t/>
        </is>
      </c>
      <c r="BL229" t="inlineStr">
        <is>
          <t>platformă de schimb pentru monede virtuale</t>
        </is>
      </c>
      <c r="BM229" t="inlineStr">
        <is>
          <t>3</t>
        </is>
      </c>
      <c r="BN229" t="inlineStr">
        <is>
          <t/>
        </is>
      </c>
      <c r="BO229" t="inlineStr">
        <is>
          <t>zmenáreň virtuálnej meny|platforma na výmenu virtuálnej meny|burza virtuálnej meny</t>
        </is>
      </c>
      <c r="BP229" t="inlineStr">
        <is>
          <t>3|3|2</t>
        </is>
      </c>
      <c r="BQ229" t="inlineStr">
        <is>
          <t>||</t>
        </is>
      </c>
      <c r="BR229" t="inlineStr">
        <is>
          <t>platforma za menjavo virtualnih valut|borza virtualnih valut|kriptoborza</t>
        </is>
      </c>
      <c r="BS229" t="inlineStr">
        <is>
          <t>3|3|3</t>
        </is>
      </c>
      <c r="BT229" t="inlineStr">
        <is>
          <t>||</t>
        </is>
      </c>
      <c r="BU229" t="inlineStr">
        <is>
          <t>växelplattform för virtuella valutor</t>
        </is>
      </c>
      <c r="BV229" t="inlineStr">
        <is>
          <t>3</t>
        </is>
      </c>
      <c r="BW229" t="inlineStr">
        <is>
          <t/>
        </is>
      </c>
      <c r="BX229" t="inlineStr">
        <is>
          <t>онлайн платформи, които позволяват на своите потребители да търгуват с виртуални валути срещу фиатни валути или други виртуални валути</t>
        </is>
      </c>
      <c r="BY229" t="inlineStr">
        <is>
          <t>„elektronické“ směnárny, které
směňují virtuální měny na fiat měny (měny s nuceným oběhem)</t>
        </is>
      </c>
      <c r="BZ229" t="inlineStr">
        <is>
          <t>onlineplatform, der kan anvendes til veksling af virtuelle valutaer</t>
        </is>
      </c>
      <c r="CA229" t="inlineStr">
        <is>
          <t>elektronisches
Umtauschbüro, in dem virtuelle in richtige Währungen und zurück getauscht werden
können</t>
        </is>
      </c>
      <c r="CB229" t="inlineStr">
        <is>
          <t>επιγραμμική πλατφόρμα που επιτρέπει την ανταλλαγή εικονικών νομισμάτων με πραγματικά ή εικονικά νομίσματα</t>
        </is>
      </c>
      <c r="CC229" t="inlineStr">
        <is>
          <t>online platform that enables its users to trade virtual currencies for fiat currencies or virtual currencies against each other</t>
        </is>
      </c>
      <c r="CD229" t="inlineStr">
        <is>
          <t>Plataforma en línea que permite a sus clientes comprar y vender monedas virtuales a cambio de dinero fiduciario o de otras monedas virtuales.</t>
        </is>
      </c>
      <c r="CE229" t="inlineStr">
        <is>
          <t>veebikeskkond, mis on mõeldud virtuaalvääringu usaldusaha või teise virtuaalvääringu vastu vahetamiseks</t>
        </is>
      </c>
      <c r="CF229" t="inlineStr">
        <is>
          <t>”sähköinen” rahanvaihtotoimisto, joka vaihtaa virtuaalivaluuttaa tavalliseen, takaukseen perustuvaan rahaan</t>
        </is>
      </c>
      <c r="CG229" t="inlineStr">
        <is>
          <t>bureau de change
«électronique» qui échange des monnaies virtuelles contre des monnaies à cours
forcé</t>
        </is>
      </c>
      <c r="CH229" t="inlineStr">
        <is>
          <t/>
        </is>
      </c>
      <c r="CI229" t="inlineStr">
        <is>
          <t/>
        </is>
      </c>
      <c r="CJ229" t="inlineStr">
        <is>
          <t>elektronikus valutaváltó irodák, amelyek a virtuális fizetőeszközöket törvényes fizetőeszközökre cserélik be</t>
        </is>
      </c>
      <c r="CK229" t="inlineStr">
        <is>
          <t>piattaforma online che consente agli utenti di scambiare moneta virtuale contro moneta fiduciaria tradizionale o di scambiare tra loro monete virtuali</t>
        </is>
      </c>
      <c r="CL229" t="inlineStr">
        <is>
          <t>elektroninio valiutos konvertavimo įstaiga, kuriose už virtualiąją valiutą perkami dekretiniai pinigai</t>
        </is>
      </c>
      <c r="CM229" t="inlineStr">
        <is>
          <t>tiešsaistes platforma, kas ļauj lietotājiem savstarpēji tirgoties ar virtuālajām valūtām</t>
        </is>
      </c>
      <c r="CN229" t="inlineStr">
        <is>
          <t>pjattaforma online li tippermetti li l-utenti tagħha jinnegozjaw muniti virtwali għal &lt;a href="https://iate.europa.eu/entry/result/1643065/mt" target="_blank"&gt;flus ta' kors legali&lt;/a&gt; jew muniti virtwali ma' xulxin</t>
        </is>
      </c>
      <c r="CO229" t="inlineStr">
        <is>
          <t>onlineplatform waar gebruikers &lt;a href="https://iate.europa.eu/entry/result/3556222/nl" target="_blank"&gt;virtuele valuta/cryptovaluta&lt;/a&gt; kunnen omwisselen in fiatgeld (fiduciair geld) of in andere virtuele valuta</t>
        </is>
      </c>
      <c r="CP229" t="inlineStr">
        <is>
          <t>„elektroniczne” kantory wymiany, w których wymienia się walutę wirtualną na walutę fiducjarną</t>
        </is>
      </c>
      <c r="CQ229" t="inlineStr">
        <is>
          <t>Plataforma em linha que permite aos seus clientes trocar moedas virtuais por moedas fiduciárias ou moedas virtuais entre si.</t>
        </is>
      </c>
      <c r="CR229" t="inlineStr">
        <is>
          <t/>
        </is>
      </c>
      <c r="CS229" t="inlineStr">
        <is>
          <t>elektronická zmenáreň, ktorá vymieňa virtuálne meny za fiat peniaze</t>
        </is>
      </c>
      <c r="CT229" t="inlineStr">
        <is>
          <t>borza, kjer se trguje s &lt;a href="https://iate.europa.eu/entry/result/3563764/sl" target="_blank"&gt;kriptovalutami&lt;/a&gt;</t>
        </is>
      </c>
      <c r="CU229" t="inlineStr">
        <is>
          <t/>
        </is>
      </c>
    </row>
    <row r="230">
      <c r="A230" s="1" t="str">
        <f>HYPERLINK("https://iate.europa.eu/entry/result/3598819/all", "3598819")</f>
        <v>3598819</v>
      </c>
      <c r="B230" t="inlineStr">
        <is>
          <t>FINANCE;EDUCATION AND COMMUNICATIONS</t>
        </is>
      </c>
      <c r="C230" t="inlineStr">
        <is>
          <t>FINANCE|financial institutions and credit|financial services;EDUCATION AND COMMUNICATIONS|information technology and data processing</t>
        </is>
      </c>
      <c r="D230" t="inlineStr">
        <is>
          <t>съществен инцидент с ИКТ</t>
        </is>
      </c>
      <c r="E230" t="inlineStr">
        <is>
          <t>3</t>
        </is>
      </c>
      <c r="F230" t="inlineStr">
        <is>
          <t/>
        </is>
      </c>
      <c r="G230" t="inlineStr">
        <is>
          <t>závažný incident související s IKT</t>
        </is>
      </c>
      <c r="H230" t="inlineStr">
        <is>
          <t>2</t>
        </is>
      </c>
      <c r="I230" t="inlineStr">
        <is>
          <t>proposed</t>
        </is>
      </c>
      <c r="J230" t="inlineStr">
        <is>
          <t>større IKT-relateret hændelse</t>
        </is>
      </c>
      <c r="K230" t="inlineStr">
        <is>
          <t>3</t>
        </is>
      </c>
      <c r="L230" t="inlineStr">
        <is>
          <t/>
        </is>
      </c>
      <c r="M230" t="inlineStr">
        <is>
          <t>schwerwiegender IKT-bezogener Vorfall</t>
        </is>
      </c>
      <c r="N230" t="inlineStr">
        <is>
          <t>3</t>
        </is>
      </c>
      <c r="O230" t="inlineStr">
        <is>
          <t/>
        </is>
      </c>
      <c r="P230" t="inlineStr">
        <is>
          <t>σημαντικό συμβάν που σχετίζεται με τις ΤΠΕ</t>
        </is>
      </c>
      <c r="Q230" t="inlineStr">
        <is>
          <t>3</t>
        </is>
      </c>
      <c r="R230" t="inlineStr">
        <is>
          <t/>
        </is>
      </c>
      <c r="S230" t="inlineStr">
        <is>
          <t>major ICT-related incident|major information and communication technology related incident</t>
        </is>
      </c>
      <c r="T230" t="inlineStr">
        <is>
          <t>3|1</t>
        </is>
      </c>
      <c r="U230" t="inlineStr">
        <is>
          <t>|</t>
        </is>
      </c>
      <c r="V230" t="inlineStr">
        <is>
          <t>incidente grave relacionado con las TIC</t>
        </is>
      </c>
      <c r="W230" t="inlineStr">
        <is>
          <t>3</t>
        </is>
      </c>
      <c r="X230" t="inlineStr">
        <is>
          <t/>
        </is>
      </c>
      <c r="Y230" t="inlineStr">
        <is>
          <t>IKTga seotud oluline intsident</t>
        </is>
      </c>
      <c r="Z230" t="inlineStr">
        <is>
          <t>2</t>
        </is>
      </c>
      <c r="AA230" t="inlineStr">
        <is>
          <t/>
        </is>
      </c>
      <c r="AB230" t="inlineStr">
        <is>
          <t>laajavaikutteinen TVT:hen liittyvä poikkeama</t>
        </is>
      </c>
      <c r="AC230" t="inlineStr">
        <is>
          <t>3</t>
        </is>
      </c>
      <c r="AD230" t="inlineStr">
        <is>
          <t/>
        </is>
      </c>
      <c r="AE230" t="inlineStr">
        <is>
          <t>incident majeur lié à l’informatique</t>
        </is>
      </c>
      <c r="AF230" t="inlineStr">
        <is>
          <t>3</t>
        </is>
      </c>
      <c r="AG230" t="inlineStr">
        <is>
          <t/>
        </is>
      </c>
      <c r="AH230" t="inlineStr">
        <is>
          <t/>
        </is>
      </c>
      <c r="AI230" t="inlineStr">
        <is>
          <t/>
        </is>
      </c>
      <c r="AJ230" t="inlineStr">
        <is>
          <t/>
        </is>
      </c>
      <c r="AK230" t="inlineStr">
        <is>
          <t>značajan IKT incident</t>
        </is>
      </c>
      <c r="AL230" t="inlineStr">
        <is>
          <t>3</t>
        </is>
      </c>
      <c r="AM230" t="inlineStr">
        <is>
          <t/>
        </is>
      </c>
      <c r="AN230" t="inlineStr">
        <is>
          <t>jelentős IKT-vonatkozású biztonsági esemény</t>
        </is>
      </c>
      <c r="AO230" t="inlineStr">
        <is>
          <t>3</t>
        </is>
      </c>
      <c r="AP230" t="inlineStr">
        <is>
          <t>proposed</t>
        </is>
      </c>
      <c r="AQ230" t="inlineStr">
        <is>
          <t>incidente grave connesso alle TIC</t>
        </is>
      </c>
      <c r="AR230" t="inlineStr">
        <is>
          <t>3</t>
        </is>
      </c>
      <c r="AS230" t="inlineStr">
        <is>
          <t/>
        </is>
      </c>
      <c r="AT230" t="inlineStr">
        <is>
          <t>didelis su IRT susijęs incidentas</t>
        </is>
      </c>
      <c r="AU230" t="inlineStr">
        <is>
          <t>3</t>
        </is>
      </c>
      <c r="AV230" t="inlineStr">
        <is>
          <t/>
        </is>
      </c>
      <c r="AW230" t="inlineStr">
        <is>
          <t>būtisks ar IKT saistīts incidents</t>
        </is>
      </c>
      <c r="AX230" t="inlineStr">
        <is>
          <t>2</t>
        </is>
      </c>
      <c r="AY230" t="inlineStr">
        <is>
          <t/>
        </is>
      </c>
      <c r="AZ230" t="inlineStr">
        <is>
          <t>inċident kbir relatat mal-ICT</t>
        </is>
      </c>
      <c r="BA230" t="inlineStr">
        <is>
          <t>3</t>
        </is>
      </c>
      <c r="BB230" t="inlineStr">
        <is>
          <t/>
        </is>
      </c>
      <c r="BC230" t="inlineStr">
        <is>
          <t>ernstig ICT-gerelateerd incident</t>
        </is>
      </c>
      <c r="BD230" t="inlineStr">
        <is>
          <t>3</t>
        </is>
      </c>
      <c r="BE230" t="inlineStr">
        <is>
          <t/>
        </is>
      </c>
      <c r="BF230" t="inlineStr">
        <is>
          <t>poważny incydent związany z ICT</t>
        </is>
      </c>
      <c r="BG230" t="inlineStr">
        <is>
          <t>3</t>
        </is>
      </c>
      <c r="BH230" t="inlineStr">
        <is>
          <t/>
        </is>
      </c>
      <c r="BI230" t="inlineStr">
        <is>
          <t>incidente grave relacionado com as TIC</t>
        </is>
      </c>
      <c r="BJ230" t="inlineStr">
        <is>
          <t>3</t>
        </is>
      </c>
      <c r="BK230" t="inlineStr">
        <is>
          <t/>
        </is>
      </c>
      <c r="BL230" t="inlineStr">
        <is>
          <t>incident major legat de TIC</t>
        </is>
      </c>
      <c r="BM230" t="inlineStr">
        <is>
          <t>3</t>
        </is>
      </c>
      <c r="BN230" t="inlineStr">
        <is>
          <t/>
        </is>
      </c>
      <c r="BO230" t="inlineStr">
        <is>
          <t>závažný incident súvisiaci s IKT</t>
        </is>
      </c>
      <c r="BP230" t="inlineStr">
        <is>
          <t>3</t>
        </is>
      </c>
      <c r="BQ230" t="inlineStr">
        <is>
          <t/>
        </is>
      </c>
      <c r="BR230" t="inlineStr">
        <is>
          <t>večji incident, povezan z IKT</t>
        </is>
      </c>
      <c r="BS230" t="inlineStr">
        <is>
          <t>3</t>
        </is>
      </c>
      <c r="BT230" t="inlineStr">
        <is>
          <t/>
        </is>
      </c>
      <c r="BU230" t="inlineStr">
        <is>
          <t>större IKT-relaterad incident</t>
        </is>
      </c>
      <c r="BV230" t="inlineStr">
        <is>
          <t>3</t>
        </is>
      </c>
      <c r="BW230" t="inlineStr">
        <is>
          <t/>
        </is>
      </c>
      <c r="BX230" t="inlineStr">
        <is>
          <t>инцидент с ИКТ с потенциално съществени неблагоприятни последици за мрежата и информационните системи в основата на възловите функции на финансовия субект</t>
        </is>
      </c>
      <c r="BY230" t="inlineStr">
        <is>
          <t>incident související s IKT s potenciálně rozsáhlými nepříznivými dopady 
na síť a informační systémy využívané k zajištění zásadních funkcí 
finančního subjektu</t>
        </is>
      </c>
      <c r="BZ230" t="inlineStr">
        <is>
          <t>IKT-relateret hændelse med en potentielt stor negativ indvirkning på net- og informationssystemer, som understøtter kritiske funktioner i den finansielle enhed</t>
        </is>
      </c>
      <c r="CA230" t="inlineStr">
        <is>
          <t>IKT-Vorfall mit potenziell umfassenden nachteiligen Auswirkungen auf die Netz- und Informationssysteme, die kritische Funktionen des Finanzunternehmens unterstützen</t>
        </is>
      </c>
      <c r="CB230" t="inlineStr">
        <is>
          <t>συμβάν που σχετίζεται με τις ΤΠΕ που μπορεί να έχει εξαιρετικά δυσμενείς επιπτώσεις στα συστήματα δικτύου και πληροφοριών τα οποία υποστηρίζουν κρίσιμες λειτουργίες της χρηματοπιστωτικής οντότητας</t>
        </is>
      </c>
      <c r="CC230" t="inlineStr">
        <is>
          <t>ICT-related incident with a potentially high adverse impact on the network and information systems that support critical functions of the financial entity</t>
        </is>
      </c>
      <c r="CD230" t="inlineStr">
        <is>
          <t>Incidente relacionado con las TIC con un impacto adverso potencialmente elevado en las redes y los sistemas de información que sustentan las funciones esenciales de la entidad financiera.</t>
        </is>
      </c>
      <c r="CE230" t="inlineStr">
        <is>
          <t>IKTga seotud intsident, millel võib olla suur negatiivne mõju võrgu- ja infosüsteemidele, mis toetavad finantssektori ettevõtja kriitilise tähtsusega funktsioone</t>
        </is>
      </c>
      <c r="CF230" t="inlineStr">
        <is>
          <t>TVT:hen liittyvä poikkeama, jolla voi olla suuri haittavaikutus finanssiyhteisön kriittisiä toimintoja tukeviin verkko- ja tietojärjestelmiin</t>
        </is>
      </c>
      <c r="CG230" t="inlineStr">
        <is>
          <t>incident lié à l’informatique ayant une incidence
négative potentiellement élevée sur les réseaux et les systèmes d’information
qui sous-tendent les fonctions critiques de l’entité financière</t>
        </is>
      </c>
      <c r="CH230" t="inlineStr">
        <is>
          <t/>
        </is>
      </c>
      <c r="CI230" t="inlineStr">
        <is>
          <t>IKT incident potencijalno velikog negativnog učinka na mrežne i informacijske sustave koji podržavaju ključne funkcije financijskog subjekta</t>
        </is>
      </c>
      <c r="CJ230" t="inlineStr">
        <is>
          <t>olyan IKT-vonatkozású biztonsági esemény, amely fokozottan káros hatással lehet a pénzügyi szervezet kulcsfontosságú funkcióit támogató hálózati és információs rendszerekre</t>
        </is>
      </c>
      <c r="CK230" t="inlineStr">
        <is>
          <t>incidente
connesso alle &lt;a href="https://iate.europa.eu/entry/slideshow/1624524704584/866454/en-it" target="_blank"&gt;TIC&lt;/a&gt; con un impatto avverso potenzialmente elevato sulla rete e
sui sistemi informativi che sostengono funzioni critiche dell'entità
finanziaria</t>
        </is>
      </c>
      <c r="CL230" t="inlineStr">
        <is>
          <t>su IRT susijęs incidentas, galintis turėti didelį neigiamą poveikį tinklų ir informacinėms sistemoms, naudojamoms finansų sektoriaus subjekto ypatingos svarbos funkcijoms palaikyti</t>
        </is>
      </c>
      <c r="CM230" t="inlineStr">
        <is>
          <t/>
        </is>
      </c>
      <c r="CN230" t="inlineStr">
        <is>
          <t>inċident relatat mal-ICT b’impatt avvers potenzjalment kbir fuq in-network u fuq is-sistemi ta’ informazzjoni li jsostnu funzjonijiet kritiċi tal-entità finanzjarja</t>
        </is>
      </c>
      <c r="CO230" t="inlineStr">
        <is>
          <t>ICT-gerelateerd incident met potentieel grote nadelige gevolgen voor de netwerk- en informatiesystemen die cruciale functies van een financiële entiteit ondersteunen</t>
        </is>
      </c>
      <c r="CP230" t="inlineStr">
        <is>
          <t>incydent związany z ICT o potencjalnie dużym negatywnym wpływie na sieci i systemy informatyczne, które wspierają krytyczne funkcje podmiotu finansowego</t>
        </is>
      </c>
      <c r="CQ230" t="inlineStr">
        <is>
          <t>Incidente relacionado com as tecnologias da informação e comunicação (TIC) com um impacto negativo potencialmente elevado nas redes e sistemas de informação que apoiam as funções críticas da entidade financeira.</t>
        </is>
      </c>
      <c r="CR230" t="inlineStr">
        <is>
          <t>un incident legat de TIC care poate avea un impact negativ puternic 
asupra rețelelor și a sistemelor informatice care sprijină funcțiile 
critice ale entității financiare</t>
        </is>
      </c>
      <c r="CS230" t="inlineStr">
        <is>
          <t>incident súvisiaci s IKT, ktorý má potenciálne veľký nepriaznivý vplyv na sieť a informačné systémy, ktoré podporujú kritické funkcie finančného subjektu</t>
        </is>
      </c>
      <c r="CT230" t="inlineStr">
        <is>
          <t>incident, povezan z IKT, s potencialno velikim škodljivim učinkom na omrežje in informacijske sisteme, ki podpirajo kritične funkcije finančnega subjekta</t>
        </is>
      </c>
      <c r="CU230" t="inlineStr">
        <is>
          <t>IKT-relaterad incident med potentiellt stor negativ inverkan på nätverks- och informationssystem som stöder den finansiella enhetens kritiska funktioner</t>
        </is>
      </c>
    </row>
    <row r="231">
      <c r="A231" s="1" t="str">
        <f>HYPERLINK("https://iate.europa.eu/entry/result/3598814/all", "3598814")</f>
        <v>3598814</v>
      </c>
      <c r="B231" t="inlineStr">
        <is>
          <t>FINANCE;EDUCATION AND COMMUNICATIONS</t>
        </is>
      </c>
      <c r="C231" t="inlineStr">
        <is>
          <t>FINANCE|financial institutions and credit|financial services;EDUCATION AND COMMUNICATIONS|information technology and data processing</t>
        </is>
      </c>
      <c r="D231" t="inlineStr">
        <is>
          <t>актив в областта на ИКТ</t>
        </is>
      </c>
      <c r="E231" t="inlineStr">
        <is>
          <t>3</t>
        </is>
      </c>
      <c r="F231" t="inlineStr">
        <is>
          <t/>
        </is>
      </c>
      <c r="G231" t="inlineStr">
        <is>
          <t>aktivum v oblasti IKT|aktivum IKT</t>
        </is>
      </c>
      <c r="H231" t="inlineStr">
        <is>
          <t>3|3</t>
        </is>
      </c>
      <c r="I231" t="inlineStr">
        <is>
          <t>|</t>
        </is>
      </c>
      <c r="J231" t="inlineStr">
        <is>
          <t>IKT-aktiv</t>
        </is>
      </c>
      <c r="K231" t="inlineStr">
        <is>
          <t>3</t>
        </is>
      </c>
      <c r="L231" t="inlineStr">
        <is>
          <t/>
        </is>
      </c>
      <c r="M231" t="inlineStr">
        <is>
          <t>IKT-Ressource</t>
        </is>
      </c>
      <c r="N231" t="inlineStr">
        <is>
          <t>3</t>
        </is>
      </c>
      <c r="O231" t="inlineStr">
        <is>
          <t/>
        </is>
      </c>
      <c r="P231" t="inlineStr">
        <is>
          <t>πόρος ΤΠΕ</t>
        </is>
      </c>
      <c r="Q231" t="inlineStr">
        <is>
          <t>3</t>
        </is>
      </c>
      <c r="R231" t="inlineStr">
        <is>
          <t/>
        </is>
      </c>
      <c r="S231" t="inlineStr">
        <is>
          <t>ICT asset|information and communication technology asset</t>
        </is>
      </c>
      <c r="T231" t="inlineStr">
        <is>
          <t>3|1</t>
        </is>
      </c>
      <c r="U231" t="inlineStr">
        <is>
          <t>|</t>
        </is>
      </c>
      <c r="V231" t="inlineStr">
        <is>
          <t>activo de TIC</t>
        </is>
      </c>
      <c r="W231" t="inlineStr">
        <is>
          <t>3</t>
        </is>
      </c>
      <c r="X231" t="inlineStr">
        <is>
          <t/>
        </is>
      </c>
      <c r="Y231" t="inlineStr">
        <is>
          <t>IKT-vara</t>
        </is>
      </c>
      <c r="Z231" t="inlineStr">
        <is>
          <t>3</t>
        </is>
      </c>
      <c r="AA231" t="inlineStr">
        <is>
          <t/>
        </is>
      </c>
      <c r="AB231" t="inlineStr">
        <is>
          <t>TVT-omaisuus|TVT-omaisuuserä</t>
        </is>
      </c>
      <c r="AC231" t="inlineStr">
        <is>
          <t>3|3</t>
        </is>
      </c>
      <c r="AD231" t="inlineStr">
        <is>
          <t>|</t>
        </is>
      </c>
      <c r="AE231" t="inlineStr">
        <is>
          <t>actif informatique|actif TI</t>
        </is>
      </c>
      <c r="AF231" t="inlineStr">
        <is>
          <t>3|3</t>
        </is>
      </c>
      <c r="AG231" t="inlineStr">
        <is>
          <t>|</t>
        </is>
      </c>
      <c r="AH231" t="inlineStr">
        <is>
          <t/>
        </is>
      </c>
      <c r="AI231" t="inlineStr">
        <is>
          <t/>
        </is>
      </c>
      <c r="AJ231" t="inlineStr">
        <is>
          <t/>
        </is>
      </c>
      <c r="AK231" t="inlineStr">
        <is>
          <t>IKT imovina</t>
        </is>
      </c>
      <c r="AL231" t="inlineStr">
        <is>
          <t>3</t>
        </is>
      </c>
      <c r="AM231" t="inlineStr">
        <is>
          <t/>
        </is>
      </c>
      <c r="AN231" t="inlineStr">
        <is>
          <t>IKT-eszköz</t>
        </is>
      </c>
      <c r="AO231" t="inlineStr">
        <is>
          <t>3</t>
        </is>
      </c>
      <c r="AP231" t="inlineStr">
        <is>
          <t/>
        </is>
      </c>
      <c r="AQ231" t="inlineStr">
        <is>
          <t>beni a livello di TIC</t>
        </is>
      </c>
      <c r="AR231" t="inlineStr">
        <is>
          <t>3</t>
        </is>
      </c>
      <c r="AS231" t="inlineStr">
        <is>
          <t/>
        </is>
      </c>
      <c r="AT231" t="inlineStr">
        <is>
          <t>IRT turtas</t>
        </is>
      </c>
      <c r="AU231" t="inlineStr">
        <is>
          <t>3</t>
        </is>
      </c>
      <c r="AV231" t="inlineStr">
        <is>
          <t/>
        </is>
      </c>
      <c r="AW231" t="inlineStr">
        <is>
          <t>IKT aktīvs</t>
        </is>
      </c>
      <c r="AX231" t="inlineStr">
        <is>
          <t>3</t>
        </is>
      </c>
      <c r="AY231" t="inlineStr">
        <is>
          <t/>
        </is>
      </c>
      <c r="AZ231" t="inlineStr">
        <is>
          <t>assi tal-ICT</t>
        </is>
      </c>
      <c r="BA231" t="inlineStr">
        <is>
          <t>3</t>
        </is>
      </c>
      <c r="BB231" t="inlineStr">
        <is>
          <t/>
        </is>
      </c>
      <c r="BC231" t="inlineStr">
        <is>
          <t>ICT-actief</t>
        </is>
      </c>
      <c r="BD231" t="inlineStr">
        <is>
          <t>3</t>
        </is>
      </c>
      <c r="BE231" t="inlineStr">
        <is>
          <t/>
        </is>
      </c>
      <c r="BF231" t="inlineStr">
        <is>
          <t>zasób ICT</t>
        </is>
      </c>
      <c r="BG231" t="inlineStr">
        <is>
          <t>3</t>
        </is>
      </c>
      <c r="BH231" t="inlineStr">
        <is>
          <t/>
        </is>
      </c>
      <c r="BI231" t="inlineStr">
        <is>
          <t>ativo TIC</t>
        </is>
      </c>
      <c r="BJ231" t="inlineStr">
        <is>
          <t>3</t>
        </is>
      </c>
      <c r="BK231" t="inlineStr">
        <is>
          <t/>
        </is>
      </c>
      <c r="BL231" t="inlineStr">
        <is>
          <t>activ TIC</t>
        </is>
      </c>
      <c r="BM231" t="inlineStr">
        <is>
          <t>3</t>
        </is>
      </c>
      <c r="BN231" t="inlineStr">
        <is>
          <t/>
        </is>
      </c>
      <c r="BO231" t="inlineStr">
        <is>
          <t>aktívum IKT</t>
        </is>
      </c>
      <c r="BP231" t="inlineStr">
        <is>
          <t>3</t>
        </is>
      </c>
      <c r="BQ231" t="inlineStr">
        <is>
          <t/>
        </is>
      </c>
      <c r="BR231" t="inlineStr">
        <is>
          <t>sredstvo IKT</t>
        </is>
      </c>
      <c r="BS231" t="inlineStr">
        <is>
          <t>3</t>
        </is>
      </c>
      <c r="BT231" t="inlineStr">
        <is>
          <t/>
        </is>
      </c>
      <c r="BU231" t="inlineStr">
        <is>
          <t>IKT-tillgångar</t>
        </is>
      </c>
      <c r="BV231" t="inlineStr">
        <is>
          <t>3</t>
        </is>
      </c>
      <c r="BW231" t="inlineStr">
        <is>
          <t/>
        </is>
      </c>
      <c r="BX231" t="inlineStr">
        <is>
          <t/>
        </is>
      </c>
      <c r="BY231" t="inlineStr">
        <is>
          <t>aktivum spočívající vsoftwaru nebo hardwaru, které se nachází v obchodním prostředí</t>
        </is>
      </c>
      <c r="BZ231" t="inlineStr">
        <is>
          <t>aktiv bestående af enten software eller hardware, som findes i forretningsmiljøet</t>
        </is>
      </c>
      <c r="CA231" t="inlineStr">
        <is>
          <t/>
        </is>
      </c>
      <c r="CB231" t="inlineStr">
        <is>
          <t>πόρος είτε λογισμικού είτε υλισμικού που απαντά στο επιχειρηματικό περιβάλλον</t>
        </is>
      </c>
      <c r="CC231" t="inlineStr">
        <is>
          <t>asset of either software or hardware that is found in the
business environment</t>
        </is>
      </c>
      <c r="CD231" t="inlineStr">
        <is>
          <t>Activo de &lt;i&gt;software &lt;/i&gt;o &lt;i&gt;hardware &lt;/i&gt;que se encuentra en el entorno 
de negocio.</t>
        </is>
      </c>
      <c r="CE231" t="inlineStr">
        <is>
          <t>ärikeskkonnas leiduva tarkvara või riistvara komponendid</t>
        </is>
      </c>
      <c r="CF231" t="inlineStr">
        <is>
          <t>tieto- ja viestintätekniset laitteet ja ohjelmistot liiketoimintaympäristössä</t>
        </is>
      </c>
      <c r="CG231" t="inlineStr">
        <is>
          <t>matériel informatique et de télécommunication ou
logiciel utilisé par une entreprise</t>
        </is>
      </c>
      <c r="CH231" t="inlineStr">
        <is>
          <t/>
        </is>
      </c>
      <c r="CI231" t="inlineStr">
        <is>
          <t/>
        </is>
      </c>
      <c r="CJ231" t="inlineStr">
        <is>
          <t>a vállalkozás rendelkezésére álló, az üzletmenet részeként igénybe vett szoftver- és hardverállomány</t>
        </is>
      </c>
      <c r="CK231" t="inlineStr">
        <is>
          <t>applicazioni
e apparecchiature concepite per svolgere la funzione di elaborazione delle
informazioni e di comunicazione con mezzi elettronici nel contesto aziendale</t>
        </is>
      </c>
      <c r="CL231" t="inlineStr">
        <is>
          <t/>
        </is>
      </c>
      <c r="CM231" t="inlineStr">
        <is>
          <t/>
        </is>
      </c>
      <c r="CN231" t="inlineStr">
        <is>
          <t>software jew hardware maħsub biex jissodisfa l-funzjoni tal-ipproċessar tad-&lt;i&gt;data&lt;/i&gt; u tal-komunikazzjoni b’mezzi elettroniċi, f'kuntest korporattiv</t>
        </is>
      </c>
      <c r="CO231" t="inlineStr">
        <is>
          <t>ICT-bezitting van een onderneming of organisatie</t>
        </is>
      </c>
      <c r="CP231" t="inlineStr">
        <is>
          <t/>
        </is>
      </c>
      <c r="CQ231" t="inlineStr">
        <is>
          <t>Ativo de &lt;i&gt;software&lt;/i&gt; ou equipamento presente no ambiente empresarial.</t>
        </is>
      </c>
      <c r="CR231" t="inlineStr">
        <is>
          <t>un activ de natură software sau hardware care se găsește în mediul de afaceri</t>
        </is>
      </c>
      <c r="CS231" t="inlineStr">
        <is>
          <t>aktívum vo forme softvéru alebo hardvéru prítomné v podnikateľskom prostredí</t>
        </is>
      </c>
      <c r="CT231" t="inlineStr">
        <is>
          <t>sredstvo, ki je lahko programska ali strojna oprema prisotno v 
poslovnem okolju</t>
        </is>
      </c>
      <c r="CU231" t="inlineStr">
        <is>
          <t>programvaru- eller hårdvarutillgång som finns i affärsmiljön</t>
        </is>
      </c>
    </row>
    <row r="232">
      <c r="A232" s="1" t="str">
        <f>HYPERLINK("https://iate.europa.eu/entry/result/3591815/all", "3591815")</f>
        <v>3591815</v>
      </c>
      <c r="B232" t="inlineStr">
        <is>
          <t>FINANCE</t>
        </is>
      </c>
      <c r="C232" t="inlineStr">
        <is>
          <t>FINANCE|financial institutions and credit|financial services;FINANCE|free movement of capital|financial market</t>
        </is>
      </c>
      <c r="D232" t="inlineStr">
        <is>
          <t>резерв от активи</t>
        </is>
      </c>
      <c r="E232" t="inlineStr">
        <is>
          <t>3</t>
        </is>
      </c>
      <c r="F232" t="inlineStr">
        <is>
          <t/>
        </is>
      </c>
      <c r="G232" t="inlineStr">
        <is>
          <t>rezerva aktiv</t>
        </is>
      </c>
      <c r="H232" t="inlineStr">
        <is>
          <t>3</t>
        </is>
      </c>
      <c r="I232" t="inlineStr">
        <is>
          <t/>
        </is>
      </c>
      <c r="J232" t="inlineStr">
        <is>
          <t>reserve af aktiver</t>
        </is>
      </c>
      <c r="K232" t="inlineStr">
        <is>
          <t>3</t>
        </is>
      </c>
      <c r="L232" t="inlineStr">
        <is>
          <t/>
        </is>
      </c>
      <c r="M232" t="inlineStr">
        <is>
          <t>Vermögenswertreserve</t>
        </is>
      </c>
      <c r="N232" t="inlineStr">
        <is>
          <t>3</t>
        </is>
      </c>
      <c r="O232" t="inlineStr">
        <is>
          <t/>
        </is>
      </c>
      <c r="P232" t="inlineStr">
        <is>
          <t>αποθεματικό περιουσιακών στοιχείων</t>
        </is>
      </c>
      <c r="Q232" t="inlineStr">
        <is>
          <t>3</t>
        </is>
      </c>
      <c r="R232" t="inlineStr">
        <is>
          <t/>
        </is>
      </c>
      <c r="S232" t="inlineStr">
        <is>
          <t>reserve of assets</t>
        </is>
      </c>
      <c r="T232" t="inlineStr">
        <is>
          <t>3</t>
        </is>
      </c>
      <c r="U232" t="inlineStr">
        <is>
          <t/>
        </is>
      </c>
      <c r="V232" t="inlineStr">
        <is>
          <t>reserva de activos</t>
        </is>
      </c>
      <c r="W232" t="inlineStr">
        <is>
          <t>3</t>
        </is>
      </c>
      <c r="X232" t="inlineStr">
        <is>
          <t/>
        </is>
      </c>
      <c r="Y232" t="inlineStr">
        <is>
          <t>varade reserv</t>
        </is>
      </c>
      <c r="Z232" t="inlineStr">
        <is>
          <t>2</t>
        </is>
      </c>
      <c r="AA232" t="inlineStr">
        <is>
          <t/>
        </is>
      </c>
      <c r="AB232" t="inlineStr">
        <is>
          <t>varojen reservi</t>
        </is>
      </c>
      <c r="AC232" t="inlineStr">
        <is>
          <t>3</t>
        </is>
      </c>
      <c r="AD232" t="inlineStr">
        <is>
          <t/>
        </is>
      </c>
      <c r="AE232" t="inlineStr">
        <is>
          <t>réserve d’actifs</t>
        </is>
      </c>
      <c r="AF232" t="inlineStr">
        <is>
          <t>3</t>
        </is>
      </c>
      <c r="AG232" t="inlineStr">
        <is>
          <t/>
        </is>
      </c>
      <c r="AH232" t="inlineStr">
        <is>
          <t/>
        </is>
      </c>
      <c r="AI232" t="inlineStr">
        <is>
          <t/>
        </is>
      </c>
      <c r="AJ232" t="inlineStr">
        <is>
          <t/>
        </is>
      </c>
      <c r="AK232" t="inlineStr">
        <is>
          <t>pričuva imovine</t>
        </is>
      </c>
      <c r="AL232" t="inlineStr">
        <is>
          <t>3</t>
        </is>
      </c>
      <c r="AM232" t="inlineStr">
        <is>
          <t/>
        </is>
      </c>
      <c r="AN232" t="inlineStr">
        <is>
          <t>eszköztartalék</t>
        </is>
      </c>
      <c r="AO232" t="inlineStr">
        <is>
          <t>3</t>
        </is>
      </c>
      <c r="AP232" t="inlineStr">
        <is>
          <t/>
        </is>
      </c>
      <c r="AQ232" t="inlineStr">
        <is>
          <t>riserva di attività</t>
        </is>
      </c>
      <c r="AR232" t="inlineStr">
        <is>
          <t>3</t>
        </is>
      </c>
      <c r="AS232" t="inlineStr">
        <is>
          <t/>
        </is>
      </c>
      <c r="AT232" t="inlineStr">
        <is>
          <t>turto rezervas</t>
        </is>
      </c>
      <c r="AU232" t="inlineStr">
        <is>
          <t>3</t>
        </is>
      </c>
      <c r="AV232" t="inlineStr">
        <is>
          <t/>
        </is>
      </c>
      <c r="AW232" t="inlineStr">
        <is>
          <t>aktīvu rezerve</t>
        </is>
      </c>
      <c r="AX232" t="inlineStr">
        <is>
          <t>3</t>
        </is>
      </c>
      <c r="AY232" t="inlineStr">
        <is>
          <t/>
        </is>
      </c>
      <c r="AZ232" t="inlineStr">
        <is>
          <t>riżerva ta' assi</t>
        </is>
      </c>
      <c r="BA232" t="inlineStr">
        <is>
          <t>3</t>
        </is>
      </c>
      <c r="BB232" t="inlineStr">
        <is>
          <t/>
        </is>
      </c>
      <c r="BC232" t="inlineStr">
        <is>
          <t>activareserve</t>
        </is>
      </c>
      <c r="BD232" t="inlineStr">
        <is>
          <t>3</t>
        </is>
      </c>
      <c r="BE232" t="inlineStr">
        <is>
          <t/>
        </is>
      </c>
      <c r="BF232" t="inlineStr">
        <is>
          <t>rezerwa aktywów</t>
        </is>
      </c>
      <c r="BG232" t="inlineStr">
        <is>
          <t>3</t>
        </is>
      </c>
      <c r="BH232" t="inlineStr">
        <is>
          <t/>
        </is>
      </c>
      <c r="BI232" t="inlineStr">
        <is>
          <t>reserva de ativos</t>
        </is>
      </c>
      <c r="BJ232" t="inlineStr">
        <is>
          <t>3</t>
        </is>
      </c>
      <c r="BK232" t="inlineStr">
        <is>
          <t/>
        </is>
      </c>
      <c r="BL232" t="inlineStr">
        <is>
          <t>rezervă de active</t>
        </is>
      </c>
      <c r="BM232" t="inlineStr">
        <is>
          <t>3</t>
        </is>
      </c>
      <c r="BN232" t="inlineStr">
        <is>
          <t/>
        </is>
      </c>
      <c r="BO232" t="inlineStr">
        <is>
          <t>rezerva aktív</t>
        </is>
      </c>
      <c r="BP232" t="inlineStr">
        <is>
          <t>3</t>
        </is>
      </c>
      <c r="BQ232" t="inlineStr">
        <is>
          <t/>
        </is>
      </c>
      <c r="BR232" t="inlineStr">
        <is>
          <t>rezerva sredstev</t>
        </is>
      </c>
      <c r="BS232" t="inlineStr">
        <is>
          <t>3</t>
        </is>
      </c>
      <c r="BT232" t="inlineStr">
        <is>
          <t/>
        </is>
      </c>
      <c r="BU232" t="inlineStr">
        <is>
          <t>reserv av tillgångar</t>
        </is>
      </c>
      <c r="BV232" t="inlineStr">
        <is>
          <t>3</t>
        </is>
      </c>
      <c r="BW232" t="inlineStr">
        <is>
          <t/>
        </is>
      </c>
      <c r="BX232" t="inlineStr">
        <is>
          <t/>
        </is>
      </c>
      <c r="BY232" t="inlineStr">
        <is>
          <t/>
        </is>
      </c>
      <c r="BZ232" t="inlineStr">
        <is>
          <t>særskilt &lt;a href="https://iate.europa.eu/entry/result/3591803/da" target="_blank"&gt;reservebeholdning&lt;/a&gt;, som udstedere af &lt;a href="https://iate.europa.eu/entry/result/3591093/da" target="_blank"&gt;aktivbaserede tokens&lt;/a&gt; til enhver tid etablerer,
opretholder og administrerer for hver kategori af aktivbaserede tokens for at
understøtte værdien af disse</t>
        </is>
      </c>
      <c r="CA232" t="inlineStr">
        <is>
          <t/>
        </is>
      </c>
      <c r="CB232" t="inlineStr">
        <is>
          <t>χωριστό σύνολο &lt;a href="https://iate.europa.eu/entry/result/3591803/en-el" target="_blank"&gt;αποθεματικών περιουσιακών στοιχείων&lt;/a&gt; που οι εκδότες &lt;a href="https://iate.europa.eu/entry/result/3591093/en-el" target="_blank"&gt;ψηφιακών κερμάτων με εγγύηση περιουσιακών στοιχείων&lt;/a&gt; δημιουργούν, διατηρούν και διαχειρίζονται ανά πάσα στιγμή για κάθε κατηγορία ψηφιακών κερμάτων με εγγύηση περιουσιακών στοιχείων, ώστε να καλύπτεται η αξία των εν λόγω ψηφιακών κερμάτων</t>
        </is>
      </c>
      <c r="CC232" t="inlineStr">
        <is>
          <t>separate stock of &lt;a href="https://iate.europa.eu/entry/result/3591803" target="_blank"&gt;reserve assets&lt;/a&gt; that the issuers of &lt;a href="https://iate.europa.eu/entry/result/3591093" target="_blank"&gt;asset-referenced tokens&lt;/a&gt; shall constitute, maintain and manage at all times for each category of asset-referenced tokens in order to back the value of such tokens</t>
        </is>
      </c>
      <c r="CD232" t="inlineStr">
        <is>
          <t>Reserva que los emisores de &lt;a href="https://iate.europa.eu/entry/result/3591093/es" target="_blank"&gt;fichas referenciadas a activos&lt;/a&gt; deben constituir y mantener en todo momento y gestionar de forma independiente para cada categoría de fichas referenciadas a activos con el fin de respaldar su valor.</t>
        </is>
      </c>
      <c r="CE232" t="inlineStr">
        <is>
          <t>&lt;i&gt;reservvarad&lt;/i&gt; &lt;a href="/entry/result/3591803/all" id="ENTRY_TO_ENTRY_CONVERTER" target="_blank"&gt;IATE:3591803&lt;/a&gt; , mida &lt;i&gt;varapõhiste tokenite&lt;/i&gt; &lt;a href="/entry/result/3591093/all" id="ENTRY_TO_ENTRY_CONVERTER" target="_blank"&gt;IATE:3591093&lt;/a&gt; emitendid peaksid iga varapõhise tokenite liigi kohta koguma, haldama ja püsivalt säilitama, stabiliseerimaks oma varapõhiste tokenite väärtust</t>
        </is>
      </c>
      <c r="CF232" t="inlineStr">
        <is>
          <t>erillinen &lt;a href="https://iate.europa.eu/entry/result/3591803" target="_blank"&gt;reservivarojen&lt;/a&gt; kokonaisuus, joka &lt;a href="https://iate.europa.eu/entry/result/3591093" target="_blank"&gt;referenssivaratokenien&lt;/a&gt;liikkeeseenlaskijoiden on aina muodostettava, ylläpidettävä ja hallinnoitava kullekin referenssivaratokenien luokalle kyseisten tokenien arvon tukemiseksi</t>
        </is>
      </c>
      <c r="CG232" t="inlineStr">
        <is>
          <t/>
        </is>
      </c>
      <c r="CH232" t="inlineStr">
        <is>
          <t/>
        </is>
      </c>
      <c r="CI232" t="inlineStr">
        <is>
          <t/>
        </is>
      </c>
      <c r="CJ232" t="inlineStr">
        <is>
          <t>&lt;a href="https://iate.europa.eu/entry/result/3591803/hu" target="_blank"&gt;tartalékeszközök&lt;/a&gt; egy elkülönített állománya, amelyet az &lt;a href="https://iate.europa.eu/entry/result/3591093/hu" target="_blank"&gt;eszközalapú tokenek&lt;/a&gt; kibocsátóinak kell létrehozniuk és folyamatosan fenntartaniuk és kezelniük az eszközalapú tokenek mindegyik kategóriájához a tokenek értékének fedezetére</t>
        </is>
      </c>
      <c r="CK232" t="inlineStr">
        <is>
          <t>riserva
separata di attività che gli emittenti di &lt;a href="https://iate.europa.eu/entry/slideshow/1624864688716/3591093/en-it" target="_blank"&gt;&lt;i&gt;token &lt;/i&gt;collegati ad attività&lt;/a&gt; hanno l'obbligo di costituire e di mantenere in qualsiasi momento e per
ogni categoria, a garanzia del valore delle loro &lt;a href="https://iate.europa.eu/entry/slideshow/1624026497609/3581681/en-it" target="_blank"&gt;cripto-attività&lt;/a&gt;</t>
        </is>
      </c>
      <c r="CL232" t="inlineStr">
        <is>
          <t/>
        </is>
      </c>
      <c r="CM232" t="inlineStr">
        <is>
          <t/>
        </is>
      </c>
      <c r="CN232" t="inlineStr">
        <is>
          <t>stokk separat ta' &lt;a href="https://iate.europa.eu/entry/result/3591803/mt" target="_blank"&gt;assi ta' riżerva&lt;/a&gt; li l-emittenti tat-&lt;a href="https://iate.europa.eu/entry/result/3591093/mt" target="_blank"&gt;tokens irreferenzjati ma’ assi&lt;/a&gt; għandhom jikkostitwixxu, iżommu u jimmaniġġjaw f’kull ħin għal kull kategorija ta' tokens irreferenzjati ma’ assi bil-għan li jiggarantixxu l-valur ta' tali tokens</t>
        </is>
      </c>
      <c r="CO232" t="inlineStr">
        <is>
          <t>voorraad reserveactiva die emittenten die twee of meer categorieën asset-referenced tokens aan het publiek aanbieden, voor elke categorie asset-referenced tokens aanhouden en beheren</t>
        </is>
      </c>
      <c r="CP232" t="inlineStr">
        <is>
          <t/>
        </is>
      </c>
      <c r="CQ232" t="inlineStr">
        <is>
          <t>Reserva separada de ativos de reserva que os emitentes de criptofichas referenciadas a ativos devem constituir, manter e gerir a todo o momento para cada categoria de criptofichas referenciadas a ativos, a fim de restituir o valor de tais criptofichas.</t>
        </is>
      </c>
      <c r="CR232" t="inlineStr">
        <is>
          <t/>
        </is>
      </c>
      <c r="CS232" t="inlineStr">
        <is>
          <t>oddelená zásoba &lt;a href="https://iate.europa.eu/entry/result/3591803/sk" target="_blank"&gt;rezervných aktív&lt;/a&gt;, ktorú emitenti &lt;a href="https://iate.europa.eu/entry/result/3591093/sk" target="_blank"&gt;tokenov krytých aktívami&lt;/a&gt; vytvárajú, neustále udržiavajú a spravujú pre každú kategóriu tokenov krytých aktívami s cieľom pokryť hodnotu takýchto tokenov</t>
        </is>
      </c>
      <c r="CT232" t="inlineStr">
        <is>
          <t/>
        </is>
      </c>
      <c r="CU232" t="inlineStr">
        <is>
          <t/>
        </is>
      </c>
    </row>
    <row r="233">
      <c r="A233" s="1" t="str">
        <f>HYPERLINK("https://iate.europa.eu/entry/result/3591803/all", "3591803")</f>
        <v>3591803</v>
      </c>
      <c r="B233" t="inlineStr">
        <is>
          <t>FINANCE</t>
        </is>
      </c>
      <c r="C233" t="inlineStr">
        <is>
          <t>FINANCE|financial institutions and credit|financial services;FINANCE|free movement of capital|financial market</t>
        </is>
      </c>
      <c r="D233" t="inlineStr">
        <is>
          <t>резервни активи</t>
        </is>
      </c>
      <c r="E233" t="inlineStr">
        <is>
          <t>3</t>
        </is>
      </c>
      <c r="F233" t="inlineStr">
        <is>
          <t/>
        </is>
      </c>
      <c r="G233" t="inlineStr">
        <is>
          <t>rezervní aktiva</t>
        </is>
      </c>
      <c r="H233" t="inlineStr">
        <is>
          <t>3</t>
        </is>
      </c>
      <c r="I233" t="inlineStr">
        <is>
          <t/>
        </is>
      </c>
      <c r="J233" t="inlineStr">
        <is>
          <t>reservebeholdning</t>
        </is>
      </c>
      <c r="K233" t="inlineStr">
        <is>
          <t>3</t>
        </is>
      </c>
      <c r="L233" t="inlineStr">
        <is>
          <t/>
        </is>
      </c>
      <c r="M233" t="inlineStr">
        <is>
          <t>Reservevermögen</t>
        </is>
      </c>
      <c r="N233" t="inlineStr">
        <is>
          <t>3</t>
        </is>
      </c>
      <c r="O233" t="inlineStr">
        <is>
          <t/>
        </is>
      </c>
      <c r="P233" t="inlineStr">
        <is>
          <t>αποθεματικά περιουσιακά στοιχεία</t>
        </is>
      </c>
      <c r="Q233" t="inlineStr">
        <is>
          <t>3</t>
        </is>
      </c>
      <c r="R233" t="inlineStr">
        <is>
          <t/>
        </is>
      </c>
      <c r="S233" t="inlineStr">
        <is>
          <t>reserve assets</t>
        </is>
      </c>
      <c r="T233" t="inlineStr">
        <is>
          <t>3</t>
        </is>
      </c>
      <c r="U233" t="inlineStr">
        <is>
          <t/>
        </is>
      </c>
      <c r="V233" t="inlineStr">
        <is>
          <t>activos de reserva</t>
        </is>
      </c>
      <c r="W233" t="inlineStr">
        <is>
          <t>3</t>
        </is>
      </c>
      <c r="X233" t="inlineStr">
        <is>
          <t/>
        </is>
      </c>
      <c r="Y233" t="inlineStr">
        <is>
          <t>reservvarad</t>
        </is>
      </c>
      <c r="Z233" t="inlineStr">
        <is>
          <t>2</t>
        </is>
      </c>
      <c r="AA233" t="inlineStr">
        <is>
          <t/>
        </is>
      </c>
      <c r="AB233" t="inlineStr">
        <is>
          <t>reservivarat</t>
        </is>
      </c>
      <c r="AC233" t="inlineStr">
        <is>
          <t>3</t>
        </is>
      </c>
      <c r="AD233" t="inlineStr">
        <is>
          <t/>
        </is>
      </c>
      <c r="AE233" t="inlineStr">
        <is>
          <t>actifs de réserve</t>
        </is>
      </c>
      <c r="AF233" t="inlineStr">
        <is>
          <t>3</t>
        </is>
      </c>
      <c r="AG233" t="inlineStr">
        <is>
          <t/>
        </is>
      </c>
      <c r="AH233" t="inlineStr">
        <is>
          <t/>
        </is>
      </c>
      <c r="AI233" t="inlineStr">
        <is>
          <t/>
        </is>
      </c>
      <c r="AJ233" t="inlineStr">
        <is>
          <t/>
        </is>
      </c>
      <c r="AK233" t="inlineStr">
        <is>
          <t>pričuvna imovina</t>
        </is>
      </c>
      <c r="AL233" t="inlineStr">
        <is>
          <t>3</t>
        </is>
      </c>
      <c r="AM233" t="inlineStr">
        <is>
          <t/>
        </is>
      </c>
      <c r="AN233" t="inlineStr">
        <is>
          <t>tartalékeszközök</t>
        </is>
      </c>
      <c r="AO233" t="inlineStr">
        <is>
          <t>3</t>
        </is>
      </c>
      <c r="AP233" t="inlineStr">
        <is>
          <t/>
        </is>
      </c>
      <c r="AQ233" t="inlineStr">
        <is>
          <t>attività di riserva</t>
        </is>
      </c>
      <c r="AR233" t="inlineStr">
        <is>
          <t>3</t>
        </is>
      </c>
      <c r="AS233" t="inlineStr">
        <is>
          <t/>
        </is>
      </c>
      <c r="AT233" t="inlineStr">
        <is>
          <t>rezervinis turtas</t>
        </is>
      </c>
      <c r="AU233" t="inlineStr">
        <is>
          <t>3</t>
        </is>
      </c>
      <c r="AV233" t="inlineStr">
        <is>
          <t/>
        </is>
      </c>
      <c r="AW233" t="inlineStr">
        <is>
          <t>rezerves aktīvi</t>
        </is>
      </c>
      <c r="AX233" t="inlineStr">
        <is>
          <t>3</t>
        </is>
      </c>
      <c r="AY233" t="inlineStr">
        <is>
          <t/>
        </is>
      </c>
      <c r="AZ233" t="inlineStr">
        <is>
          <t>assi ta' riżerva</t>
        </is>
      </c>
      <c r="BA233" t="inlineStr">
        <is>
          <t>3</t>
        </is>
      </c>
      <c r="BB233" t="inlineStr">
        <is>
          <t/>
        </is>
      </c>
      <c r="BC233" t="inlineStr">
        <is>
          <t>reserveactiva</t>
        </is>
      </c>
      <c r="BD233" t="inlineStr">
        <is>
          <t>3</t>
        </is>
      </c>
      <c r="BE233" t="inlineStr">
        <is>
          <t/>
        </is>
      </c>
      <c r="BF233" t="inlineStr">
        <is>
          <t>aktywa rezerwowe</t>
        </is>
      </c>
      <c r="BG233" t="inlineStr">
        <is>
          <t>3</t>
        </is>
      </c>
      <c r="BH233" t="inlineStr">
        <is>
          <t/>
        </is>
      </c>
      <c r="BI233" t="inlineStr">
        <is>
          <t>ativos de reserva</t>
        </is>
      </c>
      <c r="BJ233" t="inlineStr">
        <is>
          <t>3</t>
        </is>
      </c>
      <c r="BK233" t="inlineStr">
        <is>
          <t/>
        </is>
      </c>
      <c r="BL233" t="inlineStr">
        <is>
          <t>active de rezervă</t>
        </is>
      </c>
      <c r="BM233" t="inlineStr">
        <is>
          <t>3</t>
        </is>
      </c>
      <c r="BN233" t="inlineStr">
        <is>
          <t/>
        </is>
      </c>
      <c r="BO233" t="inlineStr">
        <is>
          <t>rezervné aktíva</t>
        </is>
      </c>
      <c r="BP233" t="inlineStr">
        <is>
          <t>3</t>
        </is>
      </c>
      <c r="BQ233" t="inlineStr">
        <is>
          <t/>
        </is>
      </c>
      <c r="BR233" t="inlineStr">
        <is>
          <t>rezervna sredstva</t>
        </is>
      </c>
      <c r="BS233" t="inlineStr">
        <is>
          <t>3</t>
        </is>
      </c>
      <c r="BT233" t="inlineStr">
        <is>
          <t/>
        </is>
      </c>
      <c r="BU233" t="inlineStr">
        <is>
          <t>reservtillgångar</t>
        </is>
      </c>
      <c r="BV233" t="inlineStr">
        <is>
          <t>3</t>
        </is>
      </c>
      <c r="BW233" t="inlineStr">
        <is>
          <t/>
        </is>
      </c>
      <c r="BX233" t="inlineStr">
        <is>
          <t>съвкупността от фиатни валути, представляващи законно платежно средство, от стоки или от криптоактиви, с които е обезпечена стойността на токените, обезпечени с активи, или инвестицията на тези активи</t>
        </is>
      </c>
      <c r="BY233" t="inlineStr">
        <is>
          <t>koš fiat měn, které jsou zákonným platidlem, komodit nebo kryptoaktiv 
zajišťujících hodnotu tokenů vázaných na aktiva nebo investice těchto 
aktiv</t>
        </is>
      </c>
      <c r="BZ233" t="inlineStr">
        <is>
          <t>kurv af &lt;a href="https://iate.europa.eu/entry/result/1643065/da" target="_blank"&gt;fiatvalutaer&lt;/a&gt;, der er lovlige betalingsmidler, råvarer eller &lt;a href="https://iate.europa.eu/entry/result/3581681/da" target="_blank"&gt;kryptoaktiver&lt;/a&gt;, og som understøtter værdien af en &lt;a href="https://iate.europa.eu/entry/result/3591093/da" target="_blank"&gt;aktivbaseret token&lt;/a&gt; eller investeringen af sådanne aktiver</t>
        </is>
      </c>
      <c r="CA233" t="inlineStr">
        <is>
          <t>Korb aus als gesetzliches Zahlungsmittel dienenden Nominalgeldwährungen, Waren oder Kryptowerten, mit denen der Wert wertreferenzierter Token unterlegt ist, oder die Anlage solcher Vermögenswerte</t>
        </is>
      </c>
      <c r="CB233" t="inlineStr">
        <is>
          <t>ομάδα &lt;a href="https://iate.europa.eu/entry/result/1643065/en-el" target="_blank"&gt;παραστατικών νομισμάτων&lt;/a&gt; που αποτελούν νόμιμο χρήμα, εμπορευμάτων ή &lt;a href="https://iate.europa.eu/entry/result/3581681/en-el" target="_blank"&gt;κρυπτοστοιχείων&lt;/a&gt; που καλύπτουν την αξία &lt;a href="https://iate.europa.eu/entry/result/3591093/en-el" target="_blank"&gt;ψηφιακών κερμάτων με εγγύηση περιουσιακών στοιχείων&lt;/a&gt; ή την επένδυση των εν λόγω περιουσιακών στοιχείων</t>
        </is>
      </c>
      <c r="CC233" t="inlineStr">
        <is>
          <t>basket of &lt;a href="https://iate.europa.eu/entry/result/1643065" target="_blank"&gt;fiat currencies&lt;/a&gt; that are legal tender,
commodities or &lt;a href="https://iate.europa.eu/entry/result/3581681" target="_blank"&gt;crypto-assets&lt;/a&gt;, backing the value of &lt;a href="https://iate.europa.eu/entry/result/3591093" target="_blank"&gt;asset-referenced tokens&lt;/a&gt;,
or the investment of such assets</t>
        </is>
      </c>
      <c r="CD233" t="inlineStr">
        <is>
          <t>Cesta de monedas fiat de curso legal, materias primas o criptoactivos, que respalda el valor de una ficha referenciada a activos, o la inversión de dichos activos.</t>
        </is>
      </c>
      <c r="CE233" t="inlineStr">
        <is>
          <t>seadusliku maksevahendina kasutatava &lt;i&gt;usaldusraha&lt;/i&gt; &lt;a href="/entry/result/1643065/all" id="ENTRY_TO_ENTRY_CONVERTER" target="_blank"&gt;IATE:1643065&lt;/a&gt; , kaupade või &lt;i&gt;krüptovarade&lt;/i&gt; &lt;a href="/entry/result/3581681/all" id="ENTRY_TO_ENTRY_CONVERTER" target="_blank"&gt;IATE:3581681&lt;/a&gt; portfell, mis tagab &lt;i&gt;varapõhiste tokenite&lt;/i&gt; &lt;a href="/entry/result/3591093/all" id="ENTRY_TO_ENTRY_CONVERTER" target="_blank"&gt;IATE:3591093&lt;/a&gt; väärtuse, või selliste varade investeering</t>
        </is>
      </c>
      <c r="CF233" t="inlineStr">
        <is>
          <t>laillisina maksuvälineinä käytettävien
&lt;a href="https://iate.europa.eu/entry/result/1643065" target="_blank"&gt;fiat-valuuttojen&lt;/a&gt;, hyödykkeiden tai &lt;a href="https://iate.europa.eu/entry/result/3581681" target="_blank"&gt;kryptovarojen&lt;/a&gt; kori, jolla tuetaan
&lt;a href="https://iate.europa.eu/entry/result/3591093" target="_blank"&gt;referenssivaratokenin&lt;/a&gt; arvoa, tai tällaisten varojen sijoittamista</t>
        </is>
      </c>
      <c r="CG233" t="inlineStr">
        <is>
          <t>panier de &lt;a href="https://iate.europa.eu/entry/result/1643065/fr" target="_blank"&gt;monnaies fiat&lt;/a&gt; ayant cours légal, de matières
premières ou de &lt;a href="https://iate.europa.eu/entry/result/3581681/fr" target="_blank"&gt;crypto-actifs&lt;/a&gt; auquel est adossée la valeur de &lt;a href="https://iate.europa.eu/entry/result/3591093/fr" target="_blank"&gt;jetons se référant à des actifs&lt;/a&gt;, ou l’investissement de ces actifs</t>
        </is>
      </c>
      <c r="CH233" t="inlineStr">
        <is>
          <t/>
        </is>
      </c>
      <c r="CI233" t="inlineStr">
        <is>
          <t>košarica fiducijarnih valuta koje su zakonsko sredstvo plaćanja, roba ili kriptoimovine, kojima se osigurava vrijednost tokena vezanih uz imovinu ili ulaganja u takvu imovinu</t>
        </is>
      </c>
      <c r="CJ233" t="inlineStr">
        <is>
          <t>törvényes fizetőeszköznek minősülő &lt;a href="https://iate.europa.eu/entry/result/1643065/hu" target="_blank"&gt;fiat valuták&lt;/a&gt;, tőzsdei áruk vagy &lt;a href="https://iate.europa.eu/entry/result/3581681/hu" target="_blank"&gt;kriptoeszközök&lt;/a&gt; kosara, amely valamely &lt;a href="https://iate.europa.eu/entry/result/3591093/hu" target="_blank"&gt;eszközalapú token&lt;/a&gt; értékét fedezi, vagy az ilyen eszközökkel eszközölt befektetések</t>
        </is>
      </c>
      <c r="CK233" t="inlineStr">
        <is>
          <t>paniere di &lt;a href="https://iate.europa.eu/entry/slideshow/1624026423461/1643065/en-it" target="_blank"&gt;monete fiduciarie &lt;/a&gt;aventi corso legale, merci o &lt;a href="https://iate.europa.eu/entry/slideshow/1624026497609/3581681/en-it" target="_blank"&gt;cripto-attività&lt;/a&gt;
 a garanzia del valore di un &lt;a href="https://iate.europa.eu/entry/slideshow/1624026545298/3591093/en-it" target="_blank"&gt;&lt;i&gt;token&lt;/i&gt; collegato ad attività&lt;/a&gt;, o dell'investimento in tali attività</t>
        </is>
      </c>
      <c r="CL233" t="inlineStr">
        <is>
          <t>dekretinių pinigų, kurie yra teisėta mokėjimo priemonė, biržos prekių arba kriptoturto krepšelis, kuriuo užtikrinama su turtu susietų žetonų vertė, arba tokio turto investicija</t>
        </is>
      </c>
      <c r="CM233" t="inlineStr">
        <is>
          <t/>
        </is>
      </c>
      <c r="CN233" t="inlineStr">
        <is>
          <t>il-basket ta’ &lt;a href="https://iate.europa.eu/entry/result/1643065/mt" target="_blank"&gt;muniti ta’ kors legali &lt;/a&gt;li jkunu valuta legali, komoditajiet jew &lt;a href="https://iate.europa.eu/entry/result/3581681/mt" target="_blank"&gt;kriptoassi&lt;/a&gt;, li jiggarantixxu l-valur ta’ &lt;a href="https://iate.europa.eu/entry/result/3591093/mt" target="_blank"&gt;tokens irreferenzjati ma’ assi&lt;/a&gt;, jew l-investiment ta’ dawn l-assi</t>
        </is>
      </c>
      <c r="CO233" t="inlineStr">
        <is>
          <t>"basket van fiduciaire valuta die een wettig betaalmiddel zijn, van grondstoffen of van cryptoactiva, die de waarde van een asset-referenced token dekt, of de belegging van dergelijke activa"</t>
        </is>
      </c>
      <c r="CP233" t="inlineStr">
        <is>
          <t>koszyk walut fiat będących prawnym środkiem płatniczym, towarów lub kryptoaktywów, zabezpieczający wartość tokenów powiązanych z aktywami lub inwestycje takich aktywów</t>
        </is>
      </c>
      <c r="CQ233" t="inlineStr">
        <is>
          <t>Cabaz de moedas fiduciárias com curso legal, mercadorias ou criptoativos que garante o valor das criptofichas referenciadas a ativos, ou o investimento desses ativos.</t>
        </is>
      </c>
      <c r="CR233" t="inlineStr">
        <is>
          <t>coș alcătuit din &lt;a href="https://iate.europa.eu/entry/result/1643065/ro" target="_blank"&gt;monede fiduciare&lt;/a&gt; care au statut de mijloc legal de 
plată, mărfuri sau &lt;a href="https://iate.europa.eu/entry/result/3581681/ro" target="_blank"&gt;criptoactive&lt;/a&gt;, care garantează valoarea tokenurilor 
raportate la active, ori investițiile realizate cu aceste active</t>
        </is>
      </c>
      <c r="CS233" t="inlineStr">
        <is>
          <t>skupina &lt;a href="https://iate.europa.eu/entry/slideshow/1620738810430/1643065/sk" target="_blank"&gt;fiat mien&lt;/a&gt;, ktoré sú zákonným platidlom, komodít alebo &lt;a href="https://iate.europa.eu/entry/slideshow/1620738354675/3581681/sk" target="_blank"&gt;kryptoaktív&lt;/a&gt;, ktorými sa zabezpečuje hodnota tokenov krytých aktívami, alebo investovanie takýchto aktív</t>
        </is>
      </c>
      <c r="CT233" t="inlineStr">
        <is>
          <t>košarica fiat valut, ki so zakonita plačilna sredstva, blaga ali &lt;a href="https://iate.europa.eu/entry/slideshow/1626774266263/3581681/sl" target="_blank"&gt;kriptosredstev&lt;/a&gt;, ki krijejo vrednost žetonov, vezanih na sredstva, ali naložbo takšnih sredstev</t>
        </is>
      </c>
      <c r="CU233" t="inlineStr">
        <is>
          <t>korg av &lt;a href="https://iate.europa.eu/entry/result/1643065" target="_blank"&gt;fiatvalutor &lt;/a&gt;som är lagliga betalningsmedel, råvaror eller &lt;a href="https://iate.europa.eu/entry/result/3581681" target="_blank"&gt;kryptotillgångar &lt;/a&gt;som stöder värdet på en &lt;a href="https://iate.europa.eu/entry/result/3591093" target="_blank"&gt;tillgångsanknuten token&lt;/a&gt;, eller investeringar av sådana tillgångar</t>
        </is>
      </c>
    </row>
    <row r="234">
      <c r="A234" s="1" t="str">
        <f>HYPERLINK("https://iate.europa.eu/entry/result/3575835/all", "3575835")</f>
        <v>3575835</v>
      </c>
      <c r="B234" t="inlineStr">
        <is>
          <t>FINANCE</t>
        </is>
      </c>
      <c r="C234" t="inlineStr">
        <is>
          <t>FINANCE|financial institutions and credit</t>
        </is>
      </c>
      <c r="D234" t="inlineStr">
        <is>
          <t>капиталово изискване по стълб 2|допълнително капиталово изискване</t>
        </is>
      </c>
      <c r="E234" t="inlineStr">
        <is>
          <t>2|3</t>
        </is>
      </c>
      <c r="F234" t="inlineStr">
        <is>
          <t>|</t>
        </is>
      </c>
      <c r="G234" t="inlineStr">
        <is>
          <t>P2R|kapitálový požadavek podle pilíře 2|dodatečný kapitálový požadavek</t>
        </is>
      </c>
      <c r="H234" t="inlineStr">
        <is>
          <t>2|2|3</t>
        </is>
      </c>
      <c r="I234" t="inlineStr">
        <is>
          <t>||</t>
        </is>
      </c>
      <c r="J234" t="inlineStr">
        <is>
          <t>søjle 2-kapitalkrav|krav om yderligere kapitalgrundlag|yderligere kapitalgrundlagskrav</t>
        </is>
      </c>
      <c r="K234" t="inlineStr">
        <is>
          <t>2|3|3</t>
        </is>
      </c>
      <c r="L234" t="inlineStr">
        <is>
          <t>||</t>
        </is>
      </c>
      <c r="M234" t="inlineStr">
        <is>
          <t>zusätzliche Eigenmittelanforderung|Eigenkapitalanforderung der Säule 2</t>
        </is>
      </c>
      <c r="N234" t="inlineStr">
        <is>
          <t>3|2</t>
        </is>
      </c>
      <c r="O234" t="inlineStr">
        <is>
          <t>|</t>
        </is>
      </c>
      <c r="P234" t="inlineStr">
        <is>
          <t>πρόσθετη απαίτηση ιδίων κεφαλαίων</t>
        </is>
      </c>
      <c r="Q234" t="inlineStr">
        <is>
          <t>3</t>
        </is>
      </c>
      <c r="R234" t="inlineStr">
        <is>
          <t/>
        </is>
      </c>
      <c r="S234" t="inlineStr">
        <is>
          <t>pillar 2 capital requirement|own funds add-on|P2R|additional own funds requirement</t>
        </is>
      </c>
      <c r="T234" t="inlineStr">
        <is>
          <t>2|1|2|3</t>
        </is>
      </c>
      <c r="U234" t="inlineStr">
        <is>
          <t>|||</t>
        </is>
      </c>
      <c r="V234" t="inlineStr">
        <is>
          <t>requisito de fondos propios adicionales|requerimiento de pilar 2|requerimiento de capital por pilar 2|P2R</t>
        </is>
      </c>
      <c r="W234" t="inlineStr">
        <is>
          <t>3|3|3|3</t>
        </is>
      </c>
      <c r="X234" t="inlineStr">
        <is>
          <t>|||</t>
        </is>
      </c>
      <c r="Y234" t="inlineStr">
        <is>
          <t>2. samba kapitalinõue|täiendavate omavahendite nõue|2. samba nõue</t>
        </is>
      </c>
      <c r="Z234" t="inlineStr">
        <is>
          <t>2|3|2</t>
        </is>
      </c>
      <c r="AA234" t="inlineStr">
        <is>
          <t>||</t>
        </is>
      </c>
      <c r="AB234" t="inlineStr">
        <is>
          <t>pilarin 2 mukainen pääomavaatimus|P2R|omien varojen vaatimuksen korotus|omien varojen lisävaatimus</t>
        </is>
      </c>
      <c r="AC234" t="inlineStr">
        <is>
          <t>3|3|2|3</t>
        </is>
      </c>
      <c r="AD234" t="inlineStr">
        <is>
          <t>|||</t>
        </is>
      </c>
      <c r="AE234" t="inlineStr">
        <is>
          <t>exigence de fonds propres supplémentaires|exigence du deuxième pilier|exigence de fonds propres supplémentaire</t>
        </is>
      </c>
      <c r="AF234" t="inlineStr">
        <is>
          <t>3|3|3</t>
        </is>
      </c>
      <c r="AG234" t="inlineStr">
        <is>
          <t>preferred||</t>
        </is>
      </c>
      <c r="AH234" t="inlineStr">
        <is>
          <t>ceanglas caipitil Cholún 2|ceanglas cistí dílse breise</t>
        </is>
      </c>
      <c r="AI234" t="inlineStr">
        <is>
          <t>3|3</t>
        </is>
      </c>
      <c r="AJ234" t="inlineStr">
        <is>
          <t>|</t>
        </is>
      </c>
      <c r="AK234" t="inlineStr">
        <is>
          <t>dodatni kapitalni zahtjev</t>
        </is>
      </c>
      <c r="AL234" t="inlineStr">
        <is>
          <t>3</t>
        </is>
      </c>
      <c r="AM234" t="inlineStr">
        <is>
          <t/>
        </is>
      </c>
      <c r="AN234" t="inlineStr">
        <is>
          <t>kiegészítő szavatolótőke-követelmény</t>
        </is>
      </c>
      <c r="AO234" t="inlineStr">
        <is>
          <t>3</t>
        </is>
      </c>
      <c r="AP234" t="inlineStr">
        <is>
          <t/>
        </is>
      </c>
      <c r="AQ234" t="inlineStr">
        <is>
          <t>requisito di fondi propri aggiuntivi|requisito aggiuntivo di fondi propri|requisito aggiuntivo in materia di fondi propri</t>
        </is>
      </c>
      <c r="AR234" t="inlineStr">
        <is>
          <t>3|3|3</t>
        </is>
      </c>
      <c r="AS234" t="inlineStr">
        <is>
          <t>preferred|admitted|admitted</t>
        </is>
      </c>
      <c r="AT234" t="inlineStr">
        <is>
          <t>2 ramsčio kapitalo reikalavimas|papildomų nuosavų lėšų reikalavimas</t>
        </is>
      </c>
      <c r="AU234" t="inlineStr">
        <is>
          <t>3|3</t>
        </is>
      </c>
      <c r="AV234" t="inlineStr">
        <is>
          <t>|</t>
        </is>
      </c>
      <c r="AW234" t="inlineStr">
        <is>
          <t>papildu pašu kapitāla prasība</t>
        </is>
      </c>
      <c r="AX234" t="inlineStr">
        <is>
          <t>3</t>
        </is>
      </c>
      <c r="AY234" t="inlineStr">
        <is>
          <t/>
        </is>
      </c>
      <c r="AZ234" t="inlineStr">
        <is>
          <t>rekwiżit tal-kapital tal-pilastru 2|P2R|rekwiżit ta' fondi proprji addizzjonali|supplimentazzjoni tal-fondi proprji</t>
        </is>
      </c>
      <c r="BA234" t="inlineStr">
        <is>
          <t>3|3|3|3</t>
        </is>
      </c>
      <c r="BB234" t="inlineStr">
        <is>
          <t>|||</t>
        </is>
      </c>
      <c r="BC234" t="inlineStr">
        <is>
          <t>pijler 2-kapitaalvereiste|additioneel eigenvermogensvereiste</t>
        </is>
      </c>
      <c r="BD234" t="inlineStr">
        <is>
          <t>3|3</t>
        </is>
      </c>
      <c r="BE234" t="inlineStr">
        <is>
          <t>|</t>
        </is>
      </c>
      <c r="BF234" t="inlineStr">
        <is>
          <t>dodatkowy wymóg w zakresie funduszy własnych|wymóg kapitałowy w ramach filaru II</t>
        </is>
      </c>
      <c r="BG234" t="inlineStr">
        <is>
          <t>3|2</t>
        </is>
      </c>
      <c r="BH234" t="inlineStr">
        <is>
          <t>|</t>
        </is>
      </c>
      <c r="BI234" t="inlineStr">
        <is>
          <t>requisito do pilar 2|requisito de fundos próprios do Pilar 2|requisito de fundos próprios adicionais</t>
        </is>
      </c>
      <c r="BJ234" t="inlineStr">
        <is>
          <t>3|3|3</t>
        </is>
      </c>
      <c r="BK234" t="inlineStr">
        <is>
          <t>||</t>
        </is>
      </c>
      <c r="BL234" t="inlineStr">
        <is>
          <t>cerință de fonduri proprii suplimentare|cerință de capital în cadrul pilonului 2</t>
        </is>
      </c>
      <c r="BM234" t="inlineStr">
        <is>
          <t>3|2</t>
        </is>
      </c>
      <c r="BN234" t="inlineStr">
        <is>
          <t>|</t>
        </is>
      </c>
      <c r="BO234" t="inlineStr">
        <is>
          <t>P2R|dodatočná požiadavka na vlastné zdroje|kapitálová požiadavka piliera 2</t>
        </is>
      </c>
      <c r="BP234" t="inlineStr">
        <is>
          <t>2|3|2</t>
        </is>
      </c>
      <c r="BQ234" t="inlineStr">
        <is>
          <t>||</t>
        </is>
      </c>
      <c r="BR234" t="inlineStr">
        <is>
          <t>kapitalska zahteva v okviru drugega stebra|dodatna kapitalska zahteva</t>
        </is>
      </c>
      <c r="BS234" t="inlineStr">
        <is>
          <t>3|3</t>
        </is>
      </c>
      <c r="BT234" t="inlineStr">
        <is>
          <t>|</t>
        </is>
      </c>
      <c r="BU234" t="inlineStr">
        <is>
          <t>kapitalkrav enligt pelare 2|ytterligare kapitalbaskrav</t>
        </is>
      </c>
      <c r="BV234" t="inlineStr">
        <is>
          <t>3|3</t>
        </is>
      </c>
      <c r="BW234" t="inlineStr">
        <is>
          <t>|</t>
        </is>
      </c>
      <c r="BX234" t="inlineStr">
        <is>
          <t>изискване, наложено от компетентен орган на конкретна институция въз основа на специфичния ѝ рисков профил, да притежава допълнителен собствен капитал над изискванията, установени в &lt;a href="https://eur-lex.europa.eu/legal-content/BG/TXT/?uri=CELEX:32013R0575" target="_blank"&gt;Регламент (ЕС) № 575/2013 &lt;/a&gt;(или приложимите еквивалинетни капиталови правила извън ЕС)</t>
        </is>
      </c>
      <c r="BY234" t="inlineStr">
        <is>
          <t>požadavek držet kapitál, který stanoví příslušný orgán pro konkrétní banku z důvodu jejího specifického rizikového profilu nad rámec požadavku vypočítaného podle nařízení o kapitálových požadavcích [ &lt;a href="/entry/result/3547679/all" id="ENTRY_TO_ENTRY_CONVERTER" target="_blank"&gt;IATE:3547679&lt;/a&gt; ]</t>
        </is>
      </c>
      <c r="BZ234" t="inlineStr">
        <is>
          <t>kompetente myndigheders krav til et bestemt institut om at have et kapitalgrundlag, der er større end kravene i kapitel 4 i direktiv 2013/36/EU og i forordning (EU) nr. 575/2013, såfremt de konstaterer, at instituttet er eksponeret for bestemte risici eller risikoelementer, der ikke er omfattet af kapitalgrundlagskravene i forordning (EU) nr. 575/2013</t>
        </is>
      </c>
      <c r="CA234" t="inlineStr">
        <is>
          <t>einem spezifischen Institut von einer zuständigen Behörde auferlegte Anforderung, über die gemäß der &lt;a href="https://iate.europa.eu/entry/result/3547679/de" target="_blank"&gt;Eigenmittelverordnung&lt;/a&gt; (bzw. gemäß gleichwertigen Eigenmittel-Vorschriften außerhalb der EU) berechnete Anforderung hinaus zusätzliche Eigenmittel vorzuhalten, um dem spezifischen Risikoprofil des Instituts Rechnung zu tragen</t>
        </is>
      </c>
      <c r="CB234" t="inlineStr">
        <is>
          <t>Απαίτηση αρμόδιας αρχής από συγκεκριμένη τράπεζα με ειδικό προφίλ κινδύνου να διαθέτει ίδια κεφάλαια πέραν των απαίτησεων που υπολογίζονται στο πλαίσιο του κανονισμού για τις κεφαλαιακές απαιτήσεις.</t>
        </is>
      </c>
      <c r="CC234" t="inlineStr">
        <is>
          <t>requirement imposed by a competent authority on a specific bank, and justified by that bank's specific risk profile, to hold own funds in excess of the requirement calculated under the Capital Requirements Regulation (or the applicable equivalent capital rules outside the EU)</t>
        </is>
      </c>
      <c r="CD234" t="inlineStr">
        <is>
          <t>En el contexto del &lt;a href="https://iate.europa.eu/entry/result/3549611/es" target="_blank"&gt;proceso de revisión y evaluación supervisora&lt;/a&gt; (que constituye el pilar 2 del marco de Basilea), capital adicional que el supervisor exige a una entidad, por encima del r&lt;a href="https://iate.europa.eu/entry/result/856347/es" target="_blank"&gt;equisito de fondos propios&lt;/a&gt; mínimo que le corresponda en virtud del &lt;a href="https://iate.europa.eu/entry/result/3547679/es" target="_blank"&gt;Reglamento sobre Requisitos de Capital&lt;/a&gt; (o de la normativa equivalente aplicable fuera de la UE), a fin de que pueda atender a riesgos que la entidad ha infravalorado o que están insuficientemente cubiertos por los requisitos mínimos.&lt;div&gt;A diferencia de la &lt;a href="https://iate.europa.eu/entry/result/3575846/es" target="_blank"&gt;orientación sobre fondos propios adicionales&lt;/a&gt;, es de obligado cumplimiento.&lt;/div&gt;</t>
        </is>
      </c>
      <c r="CE234" t="inlineStr">
        <is>
          <t>nõue, mille pädev asutus kehtestab konkreetsele pangale ja mida õigustab asjaomase panga konkreetne riskiprofiil ning mis seisineb selles, et pank peab omama omavahendeid üle 
&lt;i&gt;kapitalinõuete määruse&lt;/i&gt; &lt;a href="/entry/result/3547679/all" id="ENTRY_TO_ENTRY_CONVERTER" target="_blank"&gt;IATE:3547679&lt;/a&gt; alusel arvutatud nõude (või väljaspool ELi kohaldatava võrdväärse kapitalinõude)</t>
        </is>
      </c>
      <c r="CF234" t="inlineStr">
        <is>
          <t/>
        </is>
      </c>
      <c r="CG234" t="inlineStr">
        <is>
          <t>exigence imposée par une autorité compétente en fonction de la situation particulière d'un établissement bancaire et dûment justifiée en raison du profil de risque spécifique de cet établissement, le but étant que ce dernier dispose de fonds propres en sus des exigences fixées dans le règlement relatif aux exigences de fonds propres (ou les règles équivalentes applicables en dehors de l'UE)</t>
        </is>
      </c>
      <c r="CH234" t="inlineStr">
        <is>
          <t/>
        </is>
      </c>
      <c r="CI234" t="inlineStr">
        <is>
          <t/>
        </is>
      </c>
      <c r="CJ234" t="inlineStr">
        <is>
          <t>illetékes hatóság által az egyes pénzügyi intézmények számára előirt követelmény, amely szerint az 575/2013/EU rendeletben megállapított követelményeket meghaladó szavatolótőkét kell tartaniuk az említett rendelet 1. cikkében nem szereplő kockázati elemek és kockázatok fedezésére</t>
        </is>
      </c>
      <c r="CK234" t="inlineStr">
        <is>
          <t>requisito imposto da un'autorità competente a un particolare ente, sulla base del suo profilo di rischio, perché detenga fondi propri superiori ai requisiti previsti dal regolamento sui requisiti patrimoniali (o requisiti patrimoniali equivalenti al di fuori dell'UE)</t>
        </is>
      </c>
      <c r="CL234" t="inlineStr">
        <is>
          <t>kompetentingos valdžios institucijos konkrečiam bankui nustatytas reikalavimas, grindžiamas to banko konkrečiu rizikos profiliu, turėti nuosavų lėšų, kurių suma viršytų pagal Kapitalo reikalavimų reglamentą apskaičiuotą reikalavimą</t>
        </is>
      </c>
      <c r="CM234" t="inlineStr">
        <is>
          <t>prasība, ko kompetentā iestāde uzliek konkrētai iestādei par papildu pašu kapitāla turēšanu, ņemot vērā šīs iestādes riska profilu</t>
        </is>
      </c>
      <c r="CN234" t="inlineStr">
        <is>
          <t>rekwiżit impost minn awtorità kompetenti fuq bank speċifiku, u ġustifikat minn dak il-profil speċifiku ta' riskju tal-bank, li jżomm fondi proprji b'eċċess tar-rekwiżit ikkalkulat skont ir-Regolament dwar ir-Rekwiżiti ta' Kapital (jew ir-regoli kapitali ekwivalenti applikabbli barra l-UE)</t>
        </is>
      </c>
      <c r="CO234" t="inlineStr">
        <is>
          <t/>
        </is>
      </c>
      <c r="CP234" t="inlineStr">
        <is>
          <t>wymóg w zakresie funduszy własnych na poziomie przekraczającym zwyczajny &lt;a href="https://iate.europa.eu/entry/slideshow/1628003369984/856347/pl" target="_blank"&gt;wymóg w zakresie funduszy własnych&lt;/a&gt; w celu uwzględnienia ryzyk, na które jest lub może być narażona instytucja</t>
        </is>
      </c>
      <c r="CQ234" t="inlineStr">
        <is>
          <t>Exigência imposta por uma autoridade competente a um determinado banco, justificada pelo seu perfil de risco específico, de deter fundos próprios superiores aos previstos nos requisitos estabelecidos no &lt;a href="https://iate.europa.eu/entry/result/3547679/pt" target="_blank"&gt;Regulamento Requisitos de Fundos Próprios&lt;/a&gt; (ou em regras equivalentes aplicáveis fora da UE).</t>
        </is>
      </c>
      <c r="CR234" t="inlineStr">
        <is>
          <t>cerință impusă unei
anumite bănci de către o autoritate competentă, justificată de profilul
specific de risc al băncii, conform căreia aceasta din urmă trebuie să dețină fonduri în plus față de
cerința calculată în temeiul Regulamentului privind cerințele de capital (sau față
de normele în materie de capital echivalente aplicabile în afara UE)</t>
        </is>
      </c>
      <c r="CS234" t="inlineStr">
        <is>
          <t>požiadavka príslušného orgánu voči konkrétnej banke opodstatnená rizikovým profilom tejto banky, aby banka zvýšila vlastné zdroje nad rámec požiadavky vypočítanej podľa nariadenia o kapitálových požiadavkách (alebo podľa ekvivalentných pravidiel týkajúcich sa kapitálového vybavenia platných mimo EÚ)</t>
        </is>
      </c>
      <c r="CT234" t="inlineStr">
        <is>
          <t/>
        </is>
      </c>
      <c r="CU234" t="inlineStr">
        <is>
          <t/>
        </is>
      </c>
    </row>
    <row r="235">
      <c r="A235" s="1" t="str">
        <f>HYPERLINK("https://iate.europa.eu/entry/result/877735/all", "877735")</f>
        <v>877735</v>
      </c>
      <c r="B235" t="inlineStr">
        <is>
          <t>FINANCE;EDUCATION AND COMMUNICATIONS</t>
        </is>
      </c>
      <c r="C235" t="inlineStr">
        <is>
          <t>FINANCE|free movement of capital|financial market|financial transaction|payment system;EDUCATION AND COMMUNICATIONS|information technology and data processing|information technology industry</t>
        </is>
      </c>
      <c r="D235" t="inlineStr">
        <is>
          <t>цифров портфейл|дигитален портфейл|електронен портфейл</t>
        </is>
      </c>
      <c r="E235" t="inlineStr">
        <is>
          <t>2|2|3</t>
        </is>
      </c>
      <c r="F235" t="inlineStr">
        <is>
          <t>||</t>
        </is>
      </c>
      <c r="G235" t="inlineStr">
        <is>
          <t>elektronická peněženka|digitální peněženka</t>
        </is>
      </c>
      <c r="H235" t="inlineStr">
        <is>
          <t>3|3</t>
        </is>
      </c>
      <c r="I235" t="inlineStr">
        <is>
          <t>|</t>
        </is>
      </c>
      <c r="J235" t="inlineStr">
        <is>
          <t>elektronisk pung|elektronisk tegnebog|digital tegnebog</t>
        </is>
      </c>
      <c r="K235" t="inlineStr">
        <is>
          <t>3|3|3</t>
        </is>
      </c>
      <c r="L235" t="inlineStr">
        <is>
          <t>||</t>
        </is>
      </c>
      <c r="M235" t="inlineStr">
        <is>
          <t>digitale Brieftasche</t>
        </is>
      </c>
      <c r="N235" t="inlineStr">
        <is>
          <t>3</t>
        </is>
      </c>
      <c r="O235" t="inlineStr">
        <is>
          <t/>
        </is>
      </c>
      <c r="P235" t="inlineStr">
        <is>
          <t>ηλεκτρονικό πορτοφόλι</t>
        </is>
      </c>
      <c r="Q235" t="inlineStr">
        <is>
          <t>2</t>
        </is>
      </c>
      <c r="R235" t="inlineStr">
        <is>
          <t/>
        </is>
      </c>
      <c r="S235" t="inlineStr">
        <is>
          <t>e-wallet|cyber wallet|electronic wallet|electronic purse|e-purse|digital wallet</t>
        </is>
      </c>
      <c r="T235" t="inlineStr">
        <is>
          <t>3|1|3|1|1|3</t>
        </is>
      </c>
      <c r="U235" t="inlineStr">
        <is>
          <t>|||||</t>
        </is>
      </c>
      <c r="V235" t="inlineStr">
        <is>
          <t>cartera electrónica|cartera digital</t>
        </is>
      </c>
      <c r="W235" t="inlineStr">
        <is>
          <t>3|3</t>
        </is>
      </c>
      <c r="X235" t="inlineStr">
        <is>
          <t>|</t>
        </is>
      </c>
      <c r="Y235" t="inlineStr">
        <is>
          <t>e-rahakott|digirahakott|elektronrahakott</t>
        </is>
      </c>
      <c r="Z235" t="inlineStr">
        <is>
          <t>3|3|3</t>
        </is>
      </c>
      <c r="AA235" t="inlineStr">
        <is>
          <t>||</t>
        </is>
      </c>
      <c r="AB235" t="inlineStr">
        <is>
          <t>verkkolompakko</t>
        </is>
      </c>
      <c r="AC235" t="inlineStr">
        <is>
          <t>2</t>
        </is>
      </c>
      <c r="AD235" t="inlineStr">
        <is>
          <t/>
        </is>
      </c>
      <c r="AE235" t="inlineStr">
        <is>
          <t>portefeuille électronique|portefeuille numérique</t>
        </is>
      </c>
      <c r="AF235" t="inlineStr">
        <is>
          <t>3|3</t>
        </is>
      </c>
      <c r="AG235" t="inlineStr">
        <is>
          <t>|</t>
        </is>
      </c>
      <c r="AH235" t="inlineStr">
        <is>
          <t>ríomhthiachóg|tiachóg leictreonach</t>
        </is>
      </c>
      <c r="AI235" t="inlineStr">
        <is>
          <t>2|3</t>
        </is>
      </c>
      <c r="AJ235" t="inlineStr">
        <is>
          <t>|</t>
        </is>
      </c>
      <c r="AK235" t="inlineStr">
        <is>
          <t>elektronička lisnica|digitalna lisnica</t>
        </is>
      </c>
      <c r="AL235" t="inlineStr">
        <is>
          <t>3|3</t>
        </is>
      </c>
      <c r="AM235" t="inlineStr">
        <is>
          <t>|</t>
        </is>
      </c>
      <c r="AN235" t="inlineStr">
        <is>
          <t>digitális pénztárca|e-pénztárca|elektronikus pénztárca</t>
        </is>
      </c>
      <c r="AO235" t="inlineStr">
        <is>
          <t>3|3|3</t>
        </is>
      </c>
      <c r="AP235" t="inlineStr">
        <is>
          <t>||</t>
        </is>
      </c>
      <c r="AQ235" t="inlineStr">
        <is>
          <t>e-wallet|portafoglio elettronico|portafoglio digitale</t>
        </is>
      </c>
      <c r="AR235" t="inlineStr">
        <is>
          <t>3|3|3</t>
        </is>
      </c>
      <c r="AS235" t="inlineStr">
        <is>
          <t>||</t>
        </is>
      </c>
      <c r="AT235" t="inlineStr">
        <is>
          <t>skaitmeninė piniginė|elektroninė piniginė|e. piniginė</t>
        </is>
      </c>
      <c r="AU235" t="inlineStr">
        <is>
          <t>3|3|3</t>
        </is>
      </c>
      <c r="AV235" t="inlineStr">
        <is>
          <t>||</t>
        </is>
      </c>
      <c r="AW235" t="inlineStr">
        <is>
          <t>digitālais maks|elektroniskais maks|e-maks</t>
        </is>
      </c>
      <c r="AX235" t="inlineStr">
        <is>
          <t>3|3|3</t>
        </is>
      </c>
      <c r="AY235" t="inlineStr">
        <is>
          <t>||</t>
        </is>
      </c>
      <c r="AZ235" t="inlineStr">
        <is>
          <t>portafoll elettroniku</t>
        </is>
      </c>
      <c r="BA235" t="inlineStr">
        <is>
          <t>3</t>
        </is>
      </c>
      <c r="BB235" t="inlineStr">
        <is>
          <t/>
        </is>
      </c>
      <c r="BC235" t="inlineStr">
        <is>
          <t>digitale portemonnee</t>
        </is>
      </c>
      <c r="BD235" t="inlineStr">
        <is>
          <t>3</t>
        </is>
      </c>
      <c r="BE235" t="inlineStr">
        <is>
          <t/>
        </is>
      </c>
      <c r="BF235" t="inlineStr">
        <is>
          <t>cyfrowy portfel</t>
        </is>
      </c>
      <c r="BG235" t="inlineStr">
        <is>
          <t>3</t>
        </is>
      </c>
      <c r="BH235" t="inlineStr">
        <is>
          <t/>
        </is>
      </c>
      <c r="BI235" t="inlineStr">
        <is>
          <t>carteira digital|porta-moedas eletrónico</t>
        </is>
      </c>
      <c r="BJ235" t="inlineStr">
        <is>
          <t>3|2</t>
        </is>
      </c>
      <c r="BK235" t="inlineStr">
        <is>
          <t>|</t>
        </is>
      </c>
      <c r="BL235" t="inlineStr">
        <is>
          <t>portofel electronic</t>
        </is>
      </c>
      <c r="BM235" t="inlineStr">
        <is>
          <t>3</t>
        </is>
      </c>
      <c r="BN235" t="inlineStr">
        <is>
          <t/>
        </is>
      </c>
      <c r="BO235" t="inlineStr">
        <is>
          <t>digitálna peňaženka|elektronická peňaženka</t>
        </is>
      </c>
      <c r="BP235" t="inlineStr">
        <is>
          <t>3|3</t>
        </is>
      </c>
      <c r="BQ235" t="inlineStr">
        <is>
          <t>|</t>
        </is>
      </c>
      <c r="BR235" t="inlineStr">
        <is>
          <t>digitalna denarnica</t>
        </is>
      </c>
      <c r="BS235" t="inlineStr">
        <is>
          <t>3</t>
        </is>
      </c>
      <c r="BT235" t="inlineStr">
        <is>
          <t/>
        </is>
      </c>
      <c r="BU235" t="inlineStr">
        <is>
          <t>elektronisk plånbok|digital plånbok|e-plånbok</t>
        </is>
      </c>
      <c r="BV235" t="inlineStr">
        <is>
          <t>3|3|3</t>
        </is>
      </c>
      <c r="BW235" t="inlineStr">
        <is>
          <t>||</t>
        </is>
      </c>
      <c r="BX235" t="inlineStr">
        <is>
          <t>приложение за смартфон или компютър, предназначено да съхранява данните на дебитни и кредитни карти (както и на карти за самоличност, клиентски карти и др.), включително адресите на фактуриране и доставка, с цел улесняване на онлайн или офлайн плащанията с &lt;a href="https://iate.europa.eu/entry/result/906451/bg" target="_blank"&gt;електронни пари&lt;/a&gt;, с което се избягва необходимостта от въвеждането на тези данни при всяка покупка</t>
        </is>
      </c>
      <c r="BY235" t="inlineStr">
        <is>
          <t>elektronický platební
 nástroj, zpravidla webová či mobilní aplikace, v níž jsou uloženy platební
 údaje klienta a jež umožňuje snadné a bezpečné provádění plateb v
 &lt;a href="https://iate.europa.eu/entry/result/906451/cs" target="_blank"&gt;elektronických penězích&lt;/a&gt;</t>
        </is>
      </c>
      <c r="BZ235" t="inlineStr">
        <is>
          <t>app til smartphone eller computer, der indeholder en elektronisk registrering af et eller flere betalingskort samt brugeroplysninger, og som letter elektronisk betaling på nettet og kontaktløs betaling i butikker. Der kan være tilknyttet andre oplysninger, f. eks. leveringsadresse, oplysninger om fordelsprogrammer, medlemskort etc.</t>
        </is>
      </c>
      <c r="CA235" t="inlineStr">
        <is>
          <t>Smartphone-App zur Speicherung von persönlichen Kreditkarten- und Bankdaten, Lieferadressen, Benutzernamen, Passwörter usw., um Online-Transaktionen sicher und bequem ohne erneute Eingabe der gespeicherten Daten zum Zeitpunkt der Transaktion durchführen zu können</t>
        </is>
      </c>
      <c r="CB235" t="inlineStr">
        <is>
          <t>εφαρμογή έξυπνου τηλεφώνου ή υπολογιστή που αποθηκεύει τα δεδομένα χρεωστικών και πιστωτικών καρτών (καθώς και δελτίων ταυτότητας ή καρτών πελάτου κτλ.), καθώς και τις διευθύνσεις χρέωσης και παράδοσης, ώστε να διευκολύνονται οι επιγραμμικές πληρωμές σε ηλεκτρονικό χρήμα δεδομένου ότι δεν χρειάζεται να συμπληρώνονται τα στοιχεία αυτά σε κάθε αγορά</t>
        </is>
      </c>
      <c r="CC235" t="inlineStr">
        <is>
          <t>smartphone or computer application designed to store the data of debit and credit cards (as well as ID cards or loyalty cards, etc.) including billing and delivery addresses, to facilitate on-line and in-store payments in electronic money [ &lt;a href="/entry/result/906451/all" id="ENTRY_TO_ENTRY_CONVERTER" target="_blank"&gt;IATE:906451&lt;/a&gt; ] by making it unnecessary to input these data for every purchase</t>
        </is>
      </c>
      <c r="CD235" t="inlineStr">
        <is>
          <t>Aplicación telefónica o de ordenador que permite almacenar los datos de las tarjetas de crédito y de débito y las direcciones de entrega (así como los datos del documento de identidad, las tarjetas de fidelidad, etc.) para facilitar los pagos con &lt;a href="https://iate.europa.eu/entry/result/906451/es" target="_blank"&gt;dinero electrónico&lt;/a&gt; en línea y en comercios, en particular haciendo innecesario introducir dichos datos al efectuar cada compra. Los datos se almacenan en la nube o criptografiados en el ordenador o teléfono del titular del monedero.</t>
        </is>
      </c>
      <c r="CE235" t="inlineStr">
        <is>
          <t>veebi- või füüsiliste ostude tegemisel kasutatav nuti- või arvutirakendus, mis sisaldab kliendi deebetkaardi-, krediitkaardi-, ID-kaardi, kliendikaardi- jmt andmeid, tänu millele ei ole vaja andmeid iga kord uuesti sisestada</t>
        </is>
      </c>
      <c r="CF235" t="inlineStr">
        <is>
          <t>palvelu, jonka avulla käyttäjä voi tallettaa ja käyttää &lt;a href="http://www.tsk.fi/tsk/termitalkoot/hakemistot-267.html?page=get_id&amp;amp;id=ID0074&amp;amp;vocabulary_code=TSKTT" target="_blank"&gt;sähköisen kaupankäynnin&lt;/a&gt; maksuihin tarkoitettua &lt;a href="http://www.tsk.fi/tsk/termitalkoot/hakemistot-267.html?page=get_id&amp;amp;id=ID41&amp;amp;vocabulary_code=TSKTT" target="_blank"&gt;verkkorahaa&lt;/a&gt;</t>
        </is>
      </c>
      <c r="CG235" t="inlineStr">
        <is>
          <t>instrument
permettant d'effectuer des paiements sur internet rapidement et simplement,
sans avoir à saisir des numéros sensibles (i.e. numéro de carte de paiement, sa
date de validité et son cryptogramme visuel), ces données ayant été stockées
lors de la création d'un tel portefeuille</t>
        </is>
      </c>
      <c r="CH235" t="inlineStr">
        <is>
          <t/>
        </is>
      </c>
      <c r="CI235" t="inlineStr">
        <is>
          <t>aplikacija na računalu ili pametnom telefonu namijenjena pohrani podataka s debitnih i kreditnih kartica (kao i s osobnih iskaznica ili kartica koje izdaju različite trgovine itd.). Među navedenim podacima mogu se nalaziti adrese za izdavanje računa i dostavu u svrhu olakšavanja plaćanja elektroničkim novcem na internetu ili na fizičkoj lokaciji jer takve podatke nije potrebno unijeti pri svakoj kupnji</t>
        </is>
      </c>
      <c r="CJ235" t="inlineStr">
        <is>
          <t>olyan okostelefonos vagy számítógépes alkalmazás, amely biztonságosan tárolja a felhasználó személyes, lakcím- és bankkártyadatait, így megkönnyítve az online és a boltban történő készpénzmentes fizetést</t>
        </is>
      </c>
      <c r="CK235" t="inlineStr">
        <is>
          <t>portafoglio virtuale che consente agli utenti di effettuare pagamenti – online o all’interno di negozi fisici – mediante dispositivi elettronici; è uno strumento sicuro in grado di memorizzare numeri di carte di credito, debito, prepagate o di conti bancari per effettuare pagamenti in modo rapido e semplice</t>
        </is>
      </c>
      <c r="CL235" t="inlineStr">
        <is>
          <t>programinė priemonė, kurią naudodamas vartotojas gali užregistruoti vienos ar kelių mokėjimo priemonių
duomenis ir atsiskaityti su elektroninės prekybos vykdytoju</t>
        </is>
      </c>
      <c r="CM235" t="inlineStr">
        <is>
          <t>programmatūra, kurā tiek glabāta ciparnauda, ko pirkšanai izmanto līdzīgi ceļojuma čekiem</t>
        </is>
      </c>
      <c r="CN235" t="inlineStr">
        <is>
          <t>applikazzjoni tas-smartphone jew tal-kompjuter mfassla biex taħżen id-data tal-karti tad-debitu u tal-kreditu (kif ukoll karti tal-identità jew karti tal-lealtà, eċċ.) inklużi l-indirizzi tal-kontijiet u tal-kunsinna, biex tiffaċilita l-ħlas online u fil-ħwienet fi &lt;a href="https://iate.europa.eu/entry/result/906451/mt" target="_blank"&gt;flus elettroniċi&lt;/a&gt; billi tneħħi l-ħtieġa li din id-data tiddaħħal għal kull xirja</t>
        </is>
      </c>
      <c r="CO235" t="inlineStr">
        <is>
          <t>beveiligde virtuele portemonnee (op de smartphone, tablet, laptop of pc) waarin verschillende middelen voor contactloos betalen kunnen worden gecombineerd, eventueel aangevuld met andere functionaliteiten</t>
        </is>
      </c>
      <c r="CP235" t="inlineStr">
        <is>
          <t>elektroniczny ekwiwalent portfela uzywany do przeprowadzania transakcji w handlu elektronicznym</t>
        </is>
      </c>
      <c r="CQ235" t="inlineStr">
        <is>
          <t>Aplicação de um telefone inteligente ou de um computador concebida para armazenar os dados de cartões de crédito ou de débito (assim como de cartões de identificação ou de fidelidade), ou de faturação e de envio, a fim de facilitar os pagamentos eletrónicos, tornando desnecessário introduzir esses dados aquando de cada pagamento.</t>
        </is>
      </c>
      <c r="CR235" t="inlineStr">
        <is>
          <t>aplicație informatică ce poate fi instalată pe telefoanele tip smartphone, tablete sau alte dispozitive electronice în care se introduc datele personale, cele asociate unuia sau mai multor carduri sau ale conturilor bancare, astfel încât să se poată efectua diverse plăți și tranzacții financiare direct din respectivele aplicații, fără a mai fi nevoie de introducerea datelor de identificare, ci doar de parola de securitate</t>
        </is>
      </c>
      <c r="CS235" t="inlineStr">
        <is>
          <t>aplikácia v mobilnom telefóne alebo v počítači určená na uchovávanie údajov o debetných a kreditných kartách, identifikačných kartách a pod. vrátane zúčtovacích a dodacích adries, a to na uľahčenie platieb &lt;a href="https://iate.europa.eu/entry/result/906451/sk" target="_blank"&gt;elektronickými peniazmi&lt;/a&gt;, pričom uvedené údaje nie je nutné zakaždým zadávať</t>
        </is>
      </c>
      <c r="CT235" t="inlineStr">
        <is>
          <t>aplikacija na pametnem telefonu ali drugi elektronski napravi, ki uporabniku omogoča opravljanje transakcij</t>
        </is>
      </c>
      <c r="CU235" t="inlineStr">
        <is>
          <t/>
        </is>
      </c>
    </row>
    <row r="236">
      <c r="A236" s="1" t="str">
        <f>HYPERLINK("https://iate.europa.eu/entry/result/856347/all", "856347")</f>
        <v>856347</v>
      </c>
      <c r="B236" t="inlineStr">
        <is>
          <t>FINANCE</t>
        </is>
      </c>
      <c r="C236" t="inlineStr">
        <is>
          <t>FINANCE|financial institutions and credit</t>
        </is>
      </c>
      <c r="D236" t="inlineStr">
        <is>
          <t>капиталово изискване|изисквания за собствения капитал</t>
        </is>
      </c>
      <c r="E236" t="inlineStr">
        <is>
          <t>3|3</t>
        </is>
      </c>
      <c r="F236" t="inlineStr">
        <is>
          <t>|</t>
        </is>
      </c>
      <c r="G236" t="inlineStr">
        <is>
          <t>kapitálový požadavek</t>
        </is>
      </c>
      <c r="H236" t="inlineStr">
        <is>
          <t>3</t>
        </is>
      </c>
      <c r="I236" t="inlineStr">
        <is>
          <t/>
        </is>
      </c>
      <c r="J236" t="inlineStr">
        <is>
          <t>kapitalkrav|kapitalgrundlagskrav</t>
        </is>
      </c>
      <c r="K236" t="inlineStr">
        <is>
          <t>3|3</t>
        </is>
      </c>
      <c r="L236" t="inlineStr">
        <is>
          <t>|</t>
        </is>
      </c>
      <c r="M236" t="inlineStr">
        <is>
          <t>Eigenmittelanforderung|Eigenmittelunterlegung|Eigenkapitalanforderung</t>
        </is>
      </c>
      <c r="N236" t="inlineStr">
        <is>
          <t>3|3|2</t>
        </is>
      </c>
      <c r="O236" t="inlineStr">
        <is>
          <t>preferred||</t>
        </is>
      </c>
      <c r="P236" t="inlineStr">
        <is>
          <t>κεφαλαιακή απαίτηση|απαίτηση ιδίων κεφαλαίων|κεφαλαιακή επιβάρυνση|απαίτηση κεφαλαιακής επάρκειας</t>
        </is>
      </c>
      <c r="Q236" t="inlineStr">
        <is>
          <t>4|3|3|3</t>
        </is>
      </c>
      <c r="R236" t="inlineStr">
        <is>
          <t>|||</t>
        </is>
      </c>
      <c r="S236" t="inlineStr">
        <is>
          <t>minimum capital requirement|regulatory capital requirement|minimum own-funds requirement|capital adequacy requirement|minimum level of own funds|own-funds requirement|capital requirement|own funds requirement|minimum own funds requirement|capital charge</t>
        </is>
      </c>
      <c r="T236" t="inlineStr">
        <is>
          <t>1|1|1|3|1|1|3|3|1|3</t>
        </is>
      </c>
      <c r="U236" t="inlineStr">
        <is>
          <t>|||||||||</t>
        </is>
      </c>
      <c r="V236" t="inlineStr">
        <is>
          <t>requisito de capital|requisito de adecuación del capital|requerimiento de capital|requisito de fondos propios|requerimiento de fondos propios</t>
        </is>
      </c>
      <c r="W236" t="inlineStr">
        <is>
          <t>4|3|3|4|3</t>
        </is>
      </c>
      <c r="X236" t="inlineStr">
        <is>
          <t>||||</t>
        </is>
      </c>
      <c r="Y236" t="inlineStr">
        <is>
          <t>kapitalinõue|omavahendite nõue|kapitali adekvaatsuse nõue</t>
        </is>
      </c>
      <c r="Z236" t="inlineStr">
        <is>
          <t>3|3|3</t>
        </is>
      </c>
      <c r="AA236" t="inlineStr">
        <is>
          <t>||</t>
        </is>
      </c>
      <c r="AB236" t="inlineStr">
        <is>
          <t>omien varojen vaatimus|pääomavaade|pääomavaatimus|vakavaraisuusvaatimus</t>
        </is>
      </c>
      <c r="AC236" t="inlineStr">
        <is>
          <t>3|3|3|3</t>
        </is>
      </c>
      <c r="AD236" t="inlineStr">
        <is>
          <t>|||</t>
        </is>
      </c>
      <c r="AE236" t="inlineStr">
        <is>
          <t>exigences en matière d'adéquation des fonds propres|exigence de fonds propres|exigence de capital|exigences minimales de fonds propres</t>
        </is>
      </c>
      <c r="AF236" t="inlineStr">
        <is>
          <t>3|3|2|3</t>
        </is>
      </c>
      <c r="AG236" t="inlineStr">
        <is>
          <t>|preferred||</t>
        </is>
      </c>
      <c r="AH236" t="inlineStr">
        <is>
          <t>ceanglas caipitil|ceanglas cistí dílse</t>
        </is>
      </c>
      <c r="AI236" t="inlineStr">
        <is>
          <t>3|3</t>
        </is>
      </c>
      <c r="AJ236" t="inlineStr">
        <is>
          <t>|</t>
        </is>
      </c>
      <c r="AK236" t="inlineStr">
        <is>
          <t>kapitalni zahtjev</t>
        </is>
      </c>
      <c r="AL236" t="inlineStr">
        <is>
          <t>3</t>
        </is>
      </c>
      <c r="AM236" t="inlineStr">
        <is>
          <t/>
        </is>
      </c>
      <c r="AN236" t="inlineStr">
        <is>
          <t>tőkekövetelmény|szavatolótőke-követelmény|tőkemegfelelési követelmény</t>
        </is>
      </c>
      <c r="AO236" t="inlineStr">
        <is>
          <t>3|3|3</t>
        </is>
      </c>
      <c r="AP236" t="inlineStr">
        <is>
          <t>||</t>
        </is>
      </c>
      <c r="AQ236" t="inlineStr">
        <is>
          <t>copertura patrimoniale|requisito patrimoniale|requisito di fondi propri|fabbisogno di capitale|requisito di adeguatezza patrimoniale</t>
        </is>
      </c>
      <c r="AR236" t="inlineStr">
        <is>
          <t>3|3|3|3|3</t>
        </is>
      </c>
      <c r="AS236" t="inlineStr">
        <is>
          <t>||||</t>
        </is>
      </c>
      <c r="AT236" t="inlineStr">
        <is>
          <t>nuosavų lėšų reikalavimas|kapitalo reikalavimai|kapitalo pakankamumo reikalavimas</t>
        </is>
      </c>
      <c r="AU236" t="inlineStr">
        <is>
          <t>3|3|3</t>
        </is>
      </c>
      <c r="AV236" t="inlineStr">
        <is>
          <t>|preferred|</t>
        </is>
      </c>
      <c r="AW236" t="inlineStr">
        <is>
          <t>kapitāla prasība</t>
        </is>
      </c>
      <c r="AX236" t="inlineStr">
        <is>
          <t>3</t>
        </is>
      </c>
      <c r="AY236" t="inlineStr">
        <is>
          <t/>
        </is>
      </c>
      <c r="AZ236" t="inlineStr">
        <is>
          <t>rekwiżit ta' kapital|allokazzjoni ta' kapital|rekwiżit ta' adegwatezza kapitali|rekwiżit kapitali|rekwiżit ta' fondi proprji</t>
        </is>
      </c>
      <c r="BA236" t="inlineStr">
        <is>
          <t>3|2|3|3|3</t>
        </is>
      </c>
      <c r="BB236" t="inlineStr">
        <is>
          <t>||||</t>
        </is>
      </c>
      <c r="BC236" t="inlineStr">
        <is>
          <t>kapitaalvereiste</t>
        </is>
      </c>
      <c r="BD236" t="inlineStr">
        <is>
          <t>3</t>
        </is>
      </c>
      <c r="BE236" t="inlineStr">
        <is>
          <t/>
        </is>
      </c>
      <c r="BF236" t="inlineStr">
        <is>
          <t>wymóg kapitałowy|wymóg w zakresie funduszy własnych|narzut kapitałowy</t>
        </is>
      </c>
      <c r="BG236" t="inlineStr">
        <is>
          <t>3|3|3</t>
        </is>
      </c>
      <c r="BH236" t="inlineStr">
        <is>
          <t>||</t>
        </is>
      </c>
      <c r="BI236" t="inlineStr">
        <is>
          <t>requisito de fundos próprios|cobertura de capital</t>
        </is>
      </c>
      <c r="BJ236" t="inlineStr">
        <is>
          <t>3|3</t>
        </is>
      </c>
      <c r="BK236" t="inlineStr">
        <is>
          <t>|</t>
        </is>
      </c>
      <c r="BL236" t="inlineStr">
        <is>
          <t>cerință de fonduri proprii|cerință de capital|cerință privind rata de adecvare a capitalului</t>
        </is>
      </c>
      <c r="BM236" t="inlineStr">
        <is>
          <t>3|3|3</t>
        </is>
      </c>
      <c r="BN236" t="inlineStr">
        <is>
          <t>||</t>
        </is>
      </c>
      <c r="BO236" t="inlineStr">
        <is>
          <t>kapitálová požiadavka|povinná kapitálová primeranosť|požiadavka na vlastné zdroje</t>
        </is>
      </c>
      <c r="BP236" t="inlineStr">
        <is>
          <t>3|3|3</t>
        </is>
      </c>
      <c r="BQ236" t="inlineStr">
        <is>
          <t>||</t>
        </is>
      </c>
      <c r="BR236" t="inlineStr">
        <is>
          <t>kapitalska zahteva</t>
        </is>
      </c>
      <c r="BS236" t="inlineStr">
        <is>
          <t>3</t>
        </is>
      </c>
      <c r="BT236" t="inlineStr">
        <is>
          <t/>
        </is>
      </c>
      <c r="BU236" t="inlineStr">
        <is>
          <t>kapitalbaskrav|kapitalkrav</t>
        </is>
      </c>
      <c r="BV236" t="inlineStr">
        <is>
          <t>3|3</t>
        </is>
      </c>
      <c r="BW236" t="inlineStr">
        <is>
          <t>|</t>
        </is>
      </c>
      <c r="BX236" t="inlineStr">
        <is>
          <t>стандартизирано изискване за кредитните институции и инвестиционните посредници, което определя минималните финансови ресурси, които те трябва да държат за покриване на рисковете, на които са изложени, с цел да се гарантира финансовата устойчивост на тези институции и да се осигури защита на вложителите и клиентите, както и стабилността на финансовата система</t>
        </is>
      </c>
      <c r="BY236" t="inlineStr">
        <is>
          <t>Standardizovaný požadavek, který určuje minimální výši vlastních finančních zdrojů, jež musí držet úvěrové instituce a investiční podniky za účelem krytí rizik, jimž jsou vystaveny. Cílem je zajistit finanční zdraví těchto subjektů a chránit tak vkladatele a klienty a stabilitu finančního systému.</t>
        </is>
      </c>
      <c r="BZ236" t="inlineStr">
        <is>
          <t>standardiserede mindstekrav til kreditinstitutters midler, både egenkapital og likviditet, som skal øge deres evne til at absorbere tab og dermed bidrage til at gøre banksystemet mere robust</t>
        </is>
      </c>
      <c r="CA236" t="inlineStr">
        <is>
          <t>Standardanforderung in Bezug auf den Betrag an Eigenmitteln, der bei einem Kreditinstitut oder einer Wertpapierfirma in Abhängigkeit von ihrer jeweiligen Risikoexposition mindestens vorhanden sein muss, um diese Risiken abdecken zu können</t>
        </is>
      </c>
      <c r="CB236" t="inlineStr">
        <is>
          <t/>
        </is>
      </c>
      <c r="CC236" t="inlineStr">
        <is>
          <t>standardised requirement in place for credit institutions and investment firms which determines the minimum amount of own financial resources they must hold in order to cover the risks to which they are exposed, the aim being to ensure the financial soundness of these institutions and thereby protect depositors and clients and the stability of the financial system</t>
        </is>
      </c>
      <c r="CD236" t="inlineStr">
        <is>
          <t>Obligación legal impuesta a las entidades de crédito y las empresas de servicios de inversión de dotarse de unos recursos propios de un volumen y una calidad adecuados, ajustados técnicamente a sus verdaderas necesidades y riesgos, de modo que puedan hacer frente a las crisis sin peligro para la economía real ni para los depositantes.</t>
        </is>
      </c>
      <c r="CE236" t="inlineStr">
        <is>
          <t>krediidiasutustele ja investeerimisühingutele kehtestatud standarditud nõue, mis määrab kindlaks minimaalsed rahalised vahendid, mis neil peavad olema oma riskide katmiseks, eesmärgiga tagada nende rahanduslik usaldusväärsus ning seeläbi kaitsta hoiustajaid ja kliente ning finantssüsteemi stabiilsust</t>
        </is>
      </c>
      <c r="CF236" t="inlineStr">
        <is>
          <t>Omien varojen vähimmäismäärä.</t>
        </is>
      </c>
      <c r="CG236" t="inlineStr">
        <is>
          <t>exigences portant sur le montant minimal de ressources propres que les établissements de crédit et les entreprises d'investissement doivent détenir afin de couvrir les risques auxquels ils sont exposés</t>
        </is>
      </c>
      <c r="CH236" t="inlineStr">
        <is>
          <t/>
        </is>
      </c>
      <c r="CI236" t="inlineStr">
        <is>
          <t>minimalna vlastita sredstva kojima moraju raspolagati kreditne institucije i investicijski fondovi da bi mogli pokriti svoju izloženost rizicima</t>
        </is>
      </c>
      <c r="CJ236" t="inlineStr">
        <is>
          <t>az a &lt;a href="https://iate.europa.eu/entry/result/1070687/hu" target="_blank"&gt;szavatolótőke&lt;/a&gt;-szint, amely elegendő ahhoz, hogy a hitelintézet viselni tudja az esetleges veszteségeket úgy, hogy közben eleget tesz fizetési kötelezettségeinek, vagyis a veszteségeket a szavatoló tőkét nyújtók (elsősorban a tulajdonosok) szenvedjék el</t>
        </is>
      </c>
      <c r="CK236" t="inlineStr">
        <is>
          <t>copertura patrimoniale che gli enti creditizi sono tenuti a mantenere per far fronte ai rischi cui sono esposti</t>
        </is>
      </c>
      <c r="CL236" t="inlineStr">
        <is>
          <t/>
        </is>
      </c>
      <c r="CM236" t="inlineStr">
        <is>
          <t>standartizēta prasība atiecībā uz kredītiestādem un ieguldījumu brokeru sabiedrībām, ar ko tiek noteikts pašu kapitāla minimālais apjoms, kuram jābūt kredītiestādes vai ieguldījumu brokeru sabiedrības rīcībā un kura mērķis ir nodrošināt minēto iestāžu finanšu stabilitāti un tādēdi aizsargāt noguldītājus un klientus, kā arī finanšu sistēmas stabilitāti</t>
        </is>
      </c>
      <c r="CN236" t="inlineStr">
        <is>
          <t>ammont minimu ta' riżorsi finanzjarji proprji li l-istituzzjonijiet ta' kreditu u d-ditti tal-invesiment irid ikollhom sabiex ikopru r-riskji li jkunu soġġetti għalihom, bl-għan ikun l-iżgurar tas-solidità finanzjarja ta' dawn l-istituzzjonijiet (b'mod partikolari biex jiġi żgurat li jkunu jistgħu jilqgħu għal perijodi diffiċli) u b'hekk jiġu protetti d-depożitanti u l-klijenti u l-istabbiltà tas-sistema finanzjarja</t>
        </is>
      </c>
      <c r="CO236" t="inlineStr">
        <is>
          <t>het minimumbedrag aan eigen middelen waarover kredietinstellingen en beleggingsondernemingen moeten beschikken om de risico's waaraan zij zijn blootgesteld te kunnen dekken</t>
        </is>
      </c>
      <c r="CP236" t="inlineStr">
        <is>
          <t>konieczność posiadania przez bank funduszy w wysokości adekwatnej do ponoszonego ryzyka</t>
        </is>
      </c>
      <c r="CQ236" t="inlineStr">
        <is>
          <t>Exigência regulamentada que determina o montante mínimo de recursos financeiros próprios que as instituições de crédito e as empresas de investimento devem possuir para cobrir os riscos a que estão expostas. Visa assegurar a solidez financeira destas instituições, em especial em períodos de dificuldade, protegendo os seus depositantes e clientes e salvaguardando a estabilidade do sistema financeiro.</t>
        </is>
      </c>
      <c r="CR236" t="inlineStr">
        <is>
          <t>cerință standardizată instituită pentru instituțiile
de credit și firmele de investiții care determină cuantumul minim al resurselor
financiare proprii pe care entitățile sus-menționate trebuie să le dețină,
astfel încât să își poată acoperi riscurile la care sunt expuse, scopul fiind
asigurarea solidității financiare a acestor instituții și, prin urmare,
protejarea deponenților și a clienților și stabilitatea sistemului financiar</t>
        </is>
      </c>
      <c r="CS236" t="inlineStr">
        <is>
          <t>štandardizovaná požiadavka zavedená pre úverové inštitúcie a investičné spoločnosti, ktorou sa určuje minimálna výška ich vlastných finančných zdrojov na pokrytie rizík, ktorým sú vystavené, s cieľom zabezpečiť ich finančné zdravie, a tým chrániť vkladateľov a klientov, ako aj stabilitu finančného systému</t>
        </is>
      </c>
      <c r="CT236" t="inlineStr">
        <is>
          <t>standardizirana zahteva za finančne institucije in investicijske rimo glede lastnih sredstev, namenjena uresničevanju naslednjih ciljev: ohranitvi solventnosti bank izboljšanju zmožnost bančnega sektorja, da prenese ekonomske šoke, izboljšanju obvladovanja tveganja
in zagotovljanju normalnega dajanja posojil v času gospodarske recesije</t>
        </is>
      </c>
      <c r="CU236" t="inlineStr">
        <is>
          <t/>
        </is>
      </c>
    </row>
    <row r="237">
      <c r="A237" s="1" t="str">
        <f>HYPERLINK("https://iate.europa.eu/entry/result/3579526/all", "3579526")</f>
        <v>3579526</v>
      </c>
      <c r="B237" t="inlineStr">
        <is>
          <t>PRODUCTION, TECHNOLOGY AND RESEARCH;FINANCE</t>
        </is>
      </c>
      <c r="C237" t="inlineStr">
        <is>
          <t>PRODUCTION, TECHNOLOGY AND RESEARCH|research and intellectual property;FINANCE</t>
        </is>
      </c>
      <c r="D237" t="inlineStr">
        <is>
          <t/>
        </is>
      </c>
      <c r="E237" t="inlineStr">
        <is>
          <t/>
        </is>
      </c>
      <c r="F237" t="inlineStr">
        <is>
          <t/>
        </is>
      </c>
      <c r="G237" t="inlineStr">
        <is>
          <t/>
        </is>
      </c>
      <c r="H237" t="inlineStr">
        <is>
          <t/>
        </is>
      </c>
      <c r="I237" t="inlineStr">
        <is>
          <t/>
        </is>
      </c>
      <c r="J237" t="inlineStr">
        <is>
          <t/>
        </is>
      </c>
      <c r="K237" t="inlineStr">
        <is>
          <t/>
        </is>
      </c>
      <c r="L237" t="inlineStr">
        <is>
          <t/>
        </is>
      </c>
      <c r="M237" t="inlineStr">
        <is>
          <t>Rückkaufsvereinbarung</t>
        </is>
      </c>
      <c r="N237" t="inlineStr">
        <is>
          <t>4</t>
        </is>
      </c>
      <c r="O237" t="inlineStr">
        <is>
          <t/>
        </is>
      </c>
      <c r="P237" t="inlineStr">
        <is>
          <t/>
        </is>
      </c>
      <c r="Q237" t="inlineStr">
        <is>
          <t/>
        </is>
      </c>
      <c r="R237" t="inlineStr">
        <is>
          <t/>
        </is>
      </c>
      <c r="S237" t="inlineStr">
        <is>
          <t>repurchase agreement</t>
        </is>
      </c>
      <c r="T237" t="inlineStr">
        <is>
          <t>4</t>
        </is>
      </c>
      <c r="U237" t="inlineStr">
        <is>
          <t/>
        </is>
      </c>
      <c r="V237" t="inlineStr">
        <is>
          <t>pacto de recompra</t>
        </is>
      </c>
      <c r="W237" t="inlineStr">
        <is>
          <t>4</t>
        </is>
      </c>
      <c r="X237" t="inlineStr">
        <is>
          <t/>
        </is>
      </c>
      <c r="Y237" t="inlineStr">
        <is>
          <t/>
        </is>
      </c>
      <c r="Z237" t="inlineStr">
        <is>
          <t/>
        </is>
      </c>
      <c r="AA237" t="inlineStr">
        <is>
          <t/>
        </is>
      </c>
      <c r="AB237" t="inlineStr">
        <is>
          <t/>
        </is>
      </c>
      <c r="AC237" t="inlineStr">
        <is>
          <t/>
        </is>
      </c>
      <c r="AD237" t="inlineStr">
        <is>
          <t/>
        </is>
      </c>
      <c r="AE237" t="inlineStr">
        <is>
          <t>contrat de rachat</t>
        </is>
      </c>
      <c r="AF237" t="inlineStr">
        <is>
          <t>4</t>
        </is>
      </c>
      <c r="AG237" t="inlineStr">
        <is>
          <t/>
        </is>
      </c>
      <c r="AH237" t="inlineStr">
        <is>
          <t/>
        </is>
      </c>
      <c r="AI237" t="inlineStr">
        <is>
          <t/>
        </is>
      </c>
      <c r="AJ237" t="inlineStr">
        <is>
          <t/>
        </is>
      </c>
      <c r="AK237" t="inlineStr">
        <is>
          <t/>
        </is>
      </c>
      <c r="AL237" t="inlineStr">
        <is>
          <t/>
        </is>
      </c>
      <c r="AM237" t="inlineStr">
        <is>
          <t/>
        </is>
      </c>
      <c r="AN237" t="inlineStr">
        <is>
          <t/>
        </is>
      </c>
      <c r="AO237" t="inlineStr">
        <is>
          <t/>
        </is>
      </c>
      <c r="AP237" t="inlineStr">
        <is>
          <t/>
        </is>
      </c>
      <c r="AQ237" t="inlineStr">
        <is>
          <t>contratto di vendita con patto di opzione</t>
        </is>
      </c>
      <c r="AR237" t="inlineStr">
        <is>
          <t>4</t>
        </is>
      </c>
      <c r="AS237" t="inlineStr">
        <is>
          <t/>
        </is>
      </c>
      <c r="AT237" t="inlineStr">
        <is>
          <t/>
        </is>
      </c>
      <c r="AU237" t="inlineStr">
        <is>
          <t/>
        </is>
      </c>
      <c r="AV237" t="inlineStr">
        <is>
          <t/>
        </is>
      </c>
      <c r="AW237" t="inlineStr">
        <is>
          <t/>
        </is>
      </c>
      <c r="AX237" t="inlineStr">
        <is>
          <t/>
        </is>
      </c>
      <c r="AY237" t="inlineStr">
        <is>
          <t/>
        </is>
      </c>
      <c r="AZ237" t="inlineStr">
        <is>
          <t/>
        </is>
      </c>
      <c r="BA237" t="inlineStr">
        <is>
          <t/>
        </is>
      </c>
      <c r="BB237" t="inlineStr">
        <is>
          <t/>
        </is>
      </c>
      <c r="BC237" t="inlineStr">
        <is>
          <t/>
        </is>
      </c>
      <c r="BD237" t="inlineStr">
        <is>
          <t/>
        </is>
      </c>
      <c r="BE237" t="inlineStr">
        <is>
          <t/>
        </is>
      </c>
      <c r="BF237" t="inlineStr">
        <is>
          <t/>
        </is>
      </c>
      <c r="BG237" t="inlineStr">
        <is>
          <t/>
        </is>
      </c>
      <c r="BH237" t="inlineStr">
        <is>
          <t/>
        </is>
      </c>
      <c r="BI237" t="inlineStr">
        <is>
          <t/>
        </is>
      </c>
      <c r="BJ237" t="inlineStr">
        <is>
          <t/>
        </is>
      </c>
      <c r="BK237" t="inlineStr">
        <is>
          <t/>
        </is>
      </c>
      <c r="BL237" t="inlineStr">
        <is>
          <t/>
        </is>
      </c>
      <c r="BM237" t="inlineStr">
        <is>
          <t/>
        </is>
      </c>
      <c r="BN237" t="inlineStr">
        <is>
          <t/>
        </is>
      </c>
      <c r="BO237" t="inlineStr">
        <is>
          <t/>
        </is>
      </c>
      <c r="BP237" t="inlineStr">
        <is>
          <t/>
        </is>
      </c>
      <c r="BQ237" t="inlineStr">
        <is>
          <t/>
        </is>
      </c>
      <c r="BR237" t="inlineStr">
        <is>
          <t/>
        </is>
      </c>
      <c r="BS237" t="inlineStr">
        <is>
          <t/>
        </is>
      </c>
      <c r="BT237" t="inlineStr">
        <is>
          <t/>
        </is>
      </c>
      <c r="BU237" t="inlineStr">
        <is>
          <t/>
        </is>
      </c>
      <c r="BV237" t="inlineStr">
        <is>
          <t/>
        </is>
      </c>
      <c r="BW237" t="inlineStr">
        <is>
          <t/>
        </is>
      </c>
      <c r="BX237" t="inlineStr">
        <is>
          <t/>
        </is>
      </c>
      <c r="BY237" t="inlineStr">
        <is>
          <t/>
        </is>
      </c>
      <c r="BZ237" t="inlineStr">
        <is>
          <t/>
        </is>
      </c>
      <c r="CA237" t="inlineStr">
        <is>
          <t>Verkauf von Wertpapieren gegen Bargeld mit der Vereinbarung, sie zu einem festgelegten künftigen Datum oder auf Aufforderung zurückzukaufen</t>
        </is>
      </c>
      <c r="CB237" t="inlineStr">
        <is>
          <t/>
        </is>
      </c>
      <c r="CC237" t="inlineStr">
        <is>
          <t>sale of securities for cash with an agreement to repurchase them on a specified future date, or on demand</t>
        </is>
      </c>
      <c r="CD237" t="inlineStr">
        <is>
          <t>venta de valores a cambio de efectivo con el compromiso de volver a comprarlos en una fecha futura determinada o previa solicitud</t>
        </is>
      </c>
      <c r="CE237" t="inlineStr">
        <is>
          <t/>
        </is>
      </c>
      <c r="CF237" t="inlineStr">
        <is>
          <t/>
        </is>
      </c>
      <c r="CG237" t="inlineStr">
        <is>
          <t>vente de titres contre des espèces assortie d’un contrat prévoyant leur rachat à une date ultérieure spécifiée, ou sur demande</t>
        </is>
      </c>
      <c r="CH237" t="inlineStr">
        <is>
          <t/>
        </is>
      </c>
      <c r="CI237" t="inlineStr">
        <is>
          <t/>
        </is>
      </c>
      <c r="CJ237" t="inlineStr">
        <is>
          <t/>
        </is>
      </c>
      <c r="CK237" t="inlineStr">
        <is>
          <t>vendita di titoli a pronti con l’accordo di riacquistarli a una specifica data futura oppure su richiesta</t>
        </is>
      </c>
      <c r="CL237" t="inlineStr">
        <is>
          <t/>
        </is>
      </c>
      <c r="CM237" t="inlineStr">
        <is>
          <t/>
        </is>
      </c>
      <c r="CN237" t="inlineStr">
        <is>
          <t/>
        </is>
      </c>
      <c r="CO237" t="inlineStr">
        <is>
          <t/>
        </is>
      </c>
      <c r="CP237" t="inlineStr">
        <is>
          <t/>
        </is>
      </c>
      <c r="CQ237" t="inlineStr">
        <is>
          <t/>
        </is>
      </c>
      <c r="CR237" t="inlineStr">
        <is>
          <t/>
        </is>
      </c>
      <c r="CS237" t="inlineStr">
        <is>
          <t/>
        </is>
      </c>
      <c r="CT237" t="inlineStr">
        <is>
          <t/>
        </is>
      </c>
      <c r="CU237" t="inlineStr">
        <is>
          <t/>
        </is>
      </c>
    </row>
    <row r="238">
      <c r="A238" s="1" t="str">
        <f>HYPERLINK("https://iate.europa.eu/entry/result/3579528/all", "3579528")</f>
        <v>3579528</v>
      </c>
      <c r="B238" t="inlineStr">
        <is>
          <t>PRODUCTION, TECHNOLOGY AND RESEARCH;FINANCE</t>
        </is>
      </c>
      <c r="C238" t="inlineStr">
        <is>
          <t>PRODUCTION, TECHNOLOGY AND RESEARCH|research and intellectual property;FINANCE</t>
        </is>
      </c>
      <c r="D238" t="inlineStr">
        <is>
          <t>членски внос</t>
        </is>
      </c>
      <c r="E238" t="inlineStr">
        <is>
          <t>3</t>
        </is>
      </c>
      <c r="F238" t="inlineStr">
        <is>
          <t/>
        </is>
      </c>
      <c r="G238" t="inlineStr">
        <is>
          <t>členský příspěvek</t>
        </is>
      </c>
      <c r="H238" t="inlineStr">
        <is>
          <t>4</t>
        </is>
      </c>
      <c r="I238" t="inlineStr">
        <is>
          <t/>
        </is>
      </c>
      <c r="J238" t="inlineStr">
        <is>
          <t>kontingent</t>
        </is>
      </c>
      <c r="K238" t="inlineStr">
        <is>
          <t>3</t>
        </is>
      </c>
      <c r="L238" t="inlineStr">
        <is>
          <t/>
        </is>
      </c>
      <c r="M238" t="inlineStr">
        <is>
          <t>Beitrag</t>
        </is>
      </c>
      <c r="N238" t="inlineStr">
        <is>
          <t>4</t>
        </is>
      </c>
      <c r="O238" t="inlineStr">
        <is>
          <t/>
        </is>
      </c>
      <c r="P238" t="inlineStr">
        <is>
          <t>συνδρομή</t>
        </is>
      </c>
      <c r="Q238" t="inlineStr">
        <is>
          <t>3</t>
        </is>
      </c>
      <c r="R238" t="inlineStr">
        <is>
          <t/>
        </is>
      </c>
      <c r="S238" t="inlineStr">
        <is>
          <t>subscription</t>
        </is>
      </c>
      <c r="T238" t="inlineStr">
        <is>
          <t>4</t>
        </is>
      </c>
      <c r="U238" t="inlineStr">
        <is>
          <t/>
        </is>
      </c>
      <c r="V238" t="inlineStr">
        <is>
          <t>suscripción</t>
        </is>
      </c>
      <c r="W238" t="inlineStr">
        <is>
          <t>4</t>
        </is>
      </c>
      <c r="X238" t="inlineStr">
        <is>
          <t/>
        </is>
      </c>
      <c r="Y238" t="inlineStr">
        <is>
          <t>liikmemaks</t>
        </is>
      </c>
      <c r="Z238" t="inlineStr">
        <is>
          <t>3</t>
        </is>
      </c>
      <c r="AA238" t="inlineStr">
        <is>
          <t/>
        </is>
      </c>
      <c r="AB238" t="inlineStr">
        <is>
          <t>jäsenmaksu</t>
        </is>
      </c>
      <c r="AC238" t="inlineStr">
        <is>
          <t>3</t>
        </is>
      </c>
      <c r="AD238" t="inlineStr">
        <is>
          <t/>
        </is>
      </c>
      <c r="AE238" t="inlineStr">
        <is>
          <t>cotisation</t>
        </is>
      </c>
      <c r="AF238" t="inlineStr">
        <is>
          <t>4</t>
        </is>
      </c>
      <c r="AG238" t="inlineStr">
        <is>
          <t/>
        </is>
      </c>
      <c r="AH238" t="inlineStr">
        <is>
          <t/>
        </is>
      </c>
      <c r="AI238" t="inlineStr">
        <is>
          <t/>
        </is>
      </c>
      <c r="AJ238" t="inlineStr">
        <is>
          <t/>
        </is>
      </c>
      <c r="AK238" t="inlineStr">
        <is>
          <t>članarina</t>
        </is>
      </c>
      <c r="AL238" t="inlineStr">
        <is>
          <t>3</t>
        </is>
      </c>
      <c r="AM238" t="inlineStr">
        <is>
          <t/>
        </is>
      </c>
      <c r="AN238" t="inlineStr">
        <is>
          <t>tagdíj</t>
        </is>
      </c>
      <c r="AO238" t="inlineStr">
        <is>
          <t>2</t>
        </is>
      </c>
      <c r="AP238" t="inlineStr">
        <is>
          <t/>
        </is>
      </c>
      <c r="AQ238" t="inlineStr">
        <is>
          <t>sottoscrizione</t>
        </is>
      </c>
      <c r="AR238" t="inlineStr">
        <is>
          <t>4</t>
        </is>
      </c>
      <c r="AS238" t="inlineStr">
        <is>
          <t/>
        </is>
      </c>
      <c r="AT238" t="inlineStr">
        <is>
          <t>narystės mokestis</t>
        </is>
      </c>
      <c r="AU238" t="inlineStr">
        <is>
          <t>2</t>
        </is>
      </c>
      <c r="AV238" t="inlineStr">
        <is>
          <t/>
        </is>
      </c>
      <c r="AW238" t="inlineStr">
        <is>
          <t>dalības maksa</t>
        </is>
      </c>
      <c r="AX238" t="inlineStr">
        <is>
          <t>3</t>
        </is>
      </c>
      <c r="AY238" t="inlineStr">
        <is>
          <t/>
        </is>
      </c>
      <c r="AZ238" t="inlineStr">
        <is>
          <t>abbonament</t>
        </is>
      </c>
      <c r="BA238" t="inlineStr">
        <is>
          <t>3</t>
        </is>
      </c>
      <c r="BB238" t="inlineStr">
        <is>
          <t/>
        </is>
      </c>
      <c r="BC238" t="inlineStr">
        <is>
          <t>deelnamevergoeding</t>
        </is>
      </c>
      <c r="BD238" t="inlineStr">
        <is>
          <t>3</t>
        </is>
      </c>
      <c r="BE238" t="inlineStr">
        <is>
          <t/>
        </is>
      </c>
      <c r="BF238" t="inlineStr">
        <is>
          <t>składka</t>
        </is>
      </c>
      <c r="BG238" t="inlineStr">
        <is>
          <t>3</t>
        </is>
      </c>
      <c r="BH238" t="inlineStr">
        <is>
          <t/>
        </is>
      </c>
      <c r="BI238" t="inlineStr">
        <is>
          <t>quotização</t>
        </is>
      </c>
      <c r="BJ238" t="inlineStr">
        <is>
          <t>3</t>
        </is>
      </c>
      <c r="BK238" t="inlineStr">
        <is>
          <t/>
        </is>
      </c>
      <c r="BL238" t="inlineStr">
        <is>
          <t>cotizație</t>
        </is>
      </c>
      <c r="BM238" t="inlineStr">
        <is>
          <t>4</t>
        </is>
      </c>
      <c r="BN238" t="inlineStr">
        <is>
          <t/>
        </is>
      </c>
      <c r="BO238" t="inlineStr">
        <is>
          <t>členský príspevok</t>
        </is>
      </c>
      <c r="BP238" t="inlineStr">
        <is>
          <t>3</t>
        </is>
      </c>
      <c r="BQ238" t="inlineStr">
        <is>
          <t/>
        </is>
      </c>
      <c r="BR238" t="inlineStr">
        <is>
          <t>članarina</t>
        </is>
      </c>
      <c r="BS238" t="inlineStr">
        <is>
          <t>2</t>
        </is>
      </c>
      <c r="BT238" t="inlineStr">
        <is>
          <t/>
        </is>
      </c>
      <c r="BU238" t="inlineStr">
        <is>
          <t/>
        </is>
      </c>
      <c r="BV238" t="inlineStr">
        <is>
          <t/>
        </is>
      </c>
      <c r="BW238" t="inlineStr">
        <is>
          <t/>
        </is>
      </c>
      <c r="BX238" t="inlineStr">
        <is>
          <t/>
        </is>
      </c>
      <c r="BY238" t="inlineStr">
        <is>
          <t>částky hrazené organizacím, jichž je Unie členem, v souladu s rozpočtovými rozhodnutími a platebními podmínkami, jež daná organizace stanoví</t>
        </is>
      </c>
      <c r="BZ238" t="inlineStr">
        <is>
          <t>beløb, der betales til organer, som Unionen er medlem af, i 
overensstemmelse med de budgetafgørelser og betalingsbetingelser, som 
det pågældende organ har fastlagt</t>
        </is>
      </c>
      <c r="CA238" t="inlineStr">
        <is>
          <t>Zahlung(en) an Einrichtungen, in denen die Europäische Union Mitglied ist; diese Zahlungen erfolgen nach Maßgabe der Haushaltsbeschlüsse und der von den betreffenden Einrichtungen festgelegten Modalitäten</t>
        </is>
      </c>
      <c r="CB238" t="inlineStr">
        <is>
          <t/>
        </is>
      </c>
      <c r="CC238" t="inlineStr">
        <is>
          <t>contribution of money made to bodies of which the Union is a member or an observer, in accordance with the budgetary decisions and the conditions of payment established by the body concerned</t>
        </is>
      </c>
      <c r="CD238" t="inlineStr">
        <is>
          <t>cantidades abonadas a organismos de los que la Unión es miembro u observador, de conformidad con las decisiones presupuestarias y las condiciones de pago establecidas por el organismo en cuestión</t>
        </is>
      </c>
      <c r="CE238" t="inlineStr">
        <is>
          <t>summad, mida makstakse organisatsioonidele, mille liige liit on, kooskõlas eelarveotsuste ja asjaomase organisatsiooni kehtestatud maksetingimustega</t>
        </is>
      </c>
      <c r="CF238" t="inlineStr">
        <is>
          <t/>
        </is>
      </c>
      <c r="CG238" t="inlineStr">
        <is>
          <t>contribution en argent versée à des organismes dont l’Union est membre ou dans le cadre desquels elle a la qualité d'observateur, conformément aux décisions budgétaires et aux conditions de paiement établies par l’organisme concerné</t>
        </is>
      </c>
      <c r="CH238" t="inlineStr">
        <is>
          <t/>
        </is>
      </c>
      <c r="CI238" t="inlineStr">
        <is>
          <t>iznosi koji se plaćaju tijelima čija je Unija članica, u skladu s 
proračunskim odlukama i uvjetima plaćanja koje je odredilo dotično 
tijelo</t>
        </is>
      </c>
      <c r="CJ238" t="inlineStr">
        <is>
          <t/>
        </is>
      </c>
      <c r="CK238" t="inlineStr">
        <is>
          <t>somme versate a organismi cui aderisce l’Unione, in base alle decisioni finanziarie e alle condizioni di pagamento degli organismi in questione</t>
        </is>
      </c>
      <c r="CL238" t="inlineStr">
        <is>
          <t>sumos, mokamos organizacijoms, kurių narė yra Sąjunga, vadovaujantis atitinkamos organizacijos nustatytais sprendimais dėl biudžeto ir mokėjimo sąlygomis</t>
        </is>
      </c>
      <c r="CM238" t="inlineStr">
        <is>
          <t>summas, ko maksā
 struktūrām, kuru locekle ir Savienība, saskaņā ar budžeta lēmumiem un
 attiecīgās struktūras noteiktajiem maksājumu nosacījumiem</t>
        </is>
      </c>
      <c r="CN238" t="inlineStr">
        <is>
          <t>somma mħallsa lill-korpi li l-Unjoni hija membru fihom, skont id-deċiżjonijiet tal-baġit u l-kondizzjonijiet ta’ pagament stabbiliti mill-korp ikkonċernat</t>
        </is>
      </c>
      <c r="CO238" t="inlineStr">
        <is>
          <t>bedragen die aan organen waarvan de Unie lid is, worden overgemaakt 
overeenkomstig de begrotingsbesluiten en de betalingsvoorwaarden die 
door het betrokken orgaan zijn vastgesteld</t>
        </is>
      </c>
      <c r="CP238" t="inlineStr">
        <is>
          <t>kwota wpłacana na rzecz podmiotów, których Unia jest członkiem, zgodnie z decyzjami budżetowymi oraz warunkami płatności określonymi przez dany podmiot</t>
        </is>
      </c>
      <c r="CQ238" t="inlineStr">
        <is>
          <t>Montantes
pagos a organismos em que a União participa, nos termos das decisões
orçamentais e das condições de pagamento estabelecidas pelo organismo em
questão.</t>
        </is>
      </c>
      <c r="CR238" t="inlineStr">
        <is>
          <t>sume plătite organismelor la care Uniunea este membru, în conformitate 
cu deciziile bugetare și condițiile de plată stabilite de organismul 
respectiv</t>
        </is>
      </c>
      <c r="CS238" t="inlineStr">
        <is>
          <t/>
        </is>
      </c>
      <c r="CT238" t="inlineStr">
        <is>
          <t/>
        </is>
      </c>
      <c r="CU238" t="inlineStr">
        <is>
          <t/>
        </is>
      </c>
    </row>
    <row r="239">
      <c r="A239" s="1" t="str">
        <f>HYPERLINK("https://iate.europa.eu/entry/result/3566931/all", "3566931")</f>
        <v>3566931</v>
      </c>
      <c r="B239" t="inlineStr">
        <is>
          <t>FINANCE</t>
        </is>
      </c>
      <c r="C239" t="inlineStr">
        <is>
          <t>FINANCE|free movement of capital|financial market</t>
        </is>
      </c>
      <c r="D239" t="inlineStr">
        <is>
          <t/>
        </is>
      </c>
      <c r="E239" t="inlineStr">
        <is>
          <t/>
        </is>
      </c>
      <c r="F239" t="inlineStr">
        <is>
          <t/>
        </is>
      </c>
      <c r="G239" t="inlineStr">
        <is>
          <t>infrastruktura finančního trhu</t>
        </is>
      </c>
      <c r="H239" t="inlineStr">
        <is>
          <t>3</t>
        </is>
      </c>
      <c r="I239" t="inlineStr">
        <is>
          <t/>
        </is>
      </c>
      <c r="J239" t="inlineStr">
        <is>
          <t>FMI|finansiel markedsinfrastruktur|finansielle markeders infrastruktur</t>
        </is>
      </c>
      <c r="K239" t="inlineStr">
        <is>
          <t>3|3|2</t>
        </is>
      </c>
      <c r="L239" t="inlineStr">
        <is>
          <t>|preferred|</t>
        </is>
      </c>
      <c r="M239" t="inlineStr">
        <is>
          <t>FMI|Finanzmarktinfrastruktur</t>
        </is>
      </c>
      <c r="N239" t="inlineStr">
        <is>
          <t>3|3</t>
        </is>
      </c>
      <c r="O239" t="inlineStr">
        <is>
          <t>|</t>
        </is>
      </c>
      <c r="P239" t="inlineStr">
        <is>
          <t>FMI|υποδομή των χρηματοπιστωτικών αγορών|ΥΧΑ</t>
        </is>
      </c>
      <c r="Q239" t="inlineStr">
        <is>
          <t>3|3|3</t>
        </is>
      </c>
      <c r="R239" t="inlineStr">
        <is>
          <t>||</t>
        </is>
      </c>
      <c r="S239" t="inlineStr">
        <is>
          <t>FMI|financial market infrastructure</t>
        </is>
      </c>
      <c r="T239" t="inlineStr">
        <is>
          <t>4|4</t>
        </is>
      </c>
      <c r="U239" t="inlineStr">
        <is>
          <t>|</t>
        </is>
      </c>
      <c r="V239" t="inlineStr">
        <is>
          <t>IMF|infraestructura de los mercados financieros</t>
        </is>
      </c>
      <c r="W239" t="inlineStr">
        <is>
          <t>3|3</t>
        </is>
      </c>
      <c r="X239" t="inlineStr">
        <is>
          <t>|</t>
        </is>
      </c>
      <c r="Y239" t="inlineStr">
        <is>
          <t>finantsturutaristu</t>
        </is>
      </c>
      <c r="Z239" t="inlineStr">
        <is>
          <t>3</t>
        </is>
      </c>
      <c r="AA239" t="inlineStr">
        <is>
          <t/>
        </is>
      </c>
      <c r="AB239" t="inlineStr">
        <is>
          <t>rahoitusmarkkinoiden infrastruktuuri</t>
        </is>
      </c>
      <c r="AC239" t="inlineStr">
        <is>
          <t>3</t>
        </is>
      </c>
      <c r="AD239" t="inlineStr">
        <is>
          <t/>
        </is>
      </c>
      <c r="AE239" t="inlineStr">
        <is>
          <t>infrastructure de marché financier|IMF</t>
        </is>
      </c>
      <c r="AF239" t="inlineStr">
        <is>
          <t>4|4</t>
        </is>
      </c>
      <c r="AG239" t="inlineStr">
        <is>
          <t>|</t>
        </is>
      </c>
      <c r="AH239" t="inlineStr">
        <is>
          <t>BMA|bonneagar an mhargaidh airgeadais</t>
        </is>
      </c>
      <c r="AI239" t="inlineStr">
        <is>
          <t>3|3</t>
        </is>
      </c>
      <c r="AJ239" t="inlineStr">
        <is>
          <t>|</t>
        </is>
      </c>
      <c r="AK239" t="inlineStr">
        <is>
          <t/>
        </is>
      </c>
      <c r="AL239" t="inlineStr">
        <is>
          <t/>
        </is>
      </c>
      <c r="AM239" t="inlineStr">
        <is>
          <t/>
        </is>
      </c>
      <c r="AN239" t="inlineStr">
        <is>
          <t>FMI|pénzügyi piaci infrastruktúra</t>
        </is>
      </c>
      <c r="AO239" t="inlineStr">
        <is>
          <t>2|2</t>
        </is>
      </c>
      <c r="AP239" t="inlineStr">
        <is>
          <t>proposed|proposed</t>
        </is>
      </c>
      <c r="AQ239" t="inlineStr">
        <is>
          <t>infrastrutture dei mercati finanziari</t>
        </is>
      </c>
      <c r="AR239" t="inlineStr">
        <is>
          <t>3</t>
        </is>
      </c>
      <c r="AS239" t="inlineStr">
        <is>
          <t/>
        </is>
      </c>
      <c r="AT239" t="inlineStr">
        <is>
          <t>FRI|finansų rinkų infrastruktūra</t>
        </is>
      </c>
      <c r="AU239" t="inlineStr">
        <is>
          <t>3|3</t>
        </is>
      </c>
      <c r="AV239" t="inlineStr">
        <is>
          <t>|</t>
        </is>
      </c>
      <c r="AW239" t="inlineStr">
        <is>
          <t>finanšu tirgus infrastruktūra</t>
        </is>
      </c>
      <c r="AX239" t="inlineStr">
        <is>
          <t>3</t>
        </is>
      </c>
      <c r="AY239" t="inlineStr">
        <is>
          <t/>
        </is>
      </c>
      <c r="AZ239" t="inlineStr">
        <is>
          <t>FMI|infrastruttura tas-suq finanzjarju</t>
        </is>
      </c>
      <c r="BA239" t="inlineStr">
        <is>
          <t>3|3</t>
        </is>
      </c>
      <c r="BB239" t="inlineStr">
        <is>
          <t>|</t>
        </is>
      </c>
      <c r="BC239" t="inlineStr">
        <is>
          <t>financiëlemarktinfrastructuur|FMI</t>
        </is>
      </c>
      <c r="BD239" t="inlineStr">
        <is>
          <t>3|3</t>
        </is>
      </c>
      <c r="BE239" t="inlineStr">
        <is>
          <t>|</t>
        </is>
      </c>
      <c r="BF239" t="inlineStr">
        <is>
          <t>infrastruktura rynku finansowego</t>
        </is>
      </c>
      <c r="BG239" t="inlineStr">
        <is>
          <t>3</t>
        </is>
      </c>
      <c r="BH239" t="inlineStr">
        <is>
          <t/>
        </is>
      </c>
      <c r="BI239" t="inlineStr">
        <is>
          <t>IMF|infraestrutura do mercado financeiro</t>
        </is>
      </c>
      <c r="BJ239" t="inlineStr">
        <is>
          <t>3|3</t>
        </is>
      </c>
      <c r="BK239" t="inlineStr">
        <is>
          <t>|</t>
        </is>
      </c>
      <c r="BL239" t="inlineStr">
        <is>
          <t>infrastructură a pieței financiare|IPF</t>
        </is>
      </c>
      <c r="BM239" t="inlineStr">
        <is>
          <t>3|3</t>
        </is>
      </c>
      <c r="BN239" t="inlineStr">
        <is>
          <t>|</t>
        </is>
      </c>
      <c r="BO239" t="inlineStr">
        <is>
          <t>infraštruktúra finančného trhu|FMI</t>
        </is>
      </c>
      <c r="BP239" t="inlineStr">
        <is>
          <t>3|3</t>
        </is>
      </c>
      <c r="BQ239" t="inlineStr">
        <is>
          <t>|</t>
        </is>
      </c>
      <c r="BR239" t="inlineStr">
        <is>
          <t>infrastruktura finančnih trgov|finančnotržna infrastruktura</t>
        </is>
      </c>
      <c r="BS239" t="inlineStr">
        <is>
          <t>3|2</t>
        </is>
      </c>
      <c r="BT239" t="inlineStr">
        <is>
          <t>|proposed</t>
        </is>
      </c>
      <c r="BU239" t="inlineStr">
        <is>
          <t>finansmarknadsinfrastruktur</t>
        </is>
      </c>
      <c r="BV239" t="inlineStr">
        <is>
          <t>3</t>
        </is>
      </c>
      <c r="BW239" t="inlineStr">
        <is>
          <t/>
        </is>
      </c>
      <c r="BX239" t="inlineStr">
        <is>
          <t/>
        </is>
      </c>
      <c r="BY239" t="inlineStr">
        <is>
          <t>mnohostranný systém zúčastněných institucí včetně provozovatele systému, který je využíván k zúčtování, vypořádání či zaznamenávání plateb, cenných papírů, derivátů či jiných finančních transakcí</t>
        </is>
      </c>
      <c r="BZ239" t="inlineStr">
        <is>
          <t>multilateralt system mellem deltagere (finansielle institutter mfl.) og en driftsoperatør</t>
        </is>
      </c>
      <c r="CA239" t="inlineStr">
        <is>
          <t>&lt;div&gt;multilaterales System zwischen teilnehmenden Finanzinstituten, einschließlich des Betreibers des Systems, das für die Erfassung, das Clearing oder die Abwicklung von Zahlungen, Wertpapieren, Derivaten oder sonstige Finanztransaktionen genutzt wird&lt;/div&gt;</t>
        </is>
      </c>
      <c r="CB239" t="inlineStr">
        <is>
          <t/>
        </is>
      </c>
      <c r="CC239" t="inlineStr">
        <is>
          <t>&lt;a href="https://iate.europa.eu/entry/result/3570645" target="_blank"&gt;multilateral system&lt;/a&gt; among participating
institutions, including the operator of the system, used for the purposes of &lt;a href="https://iate.europa.eu/entry/result/1125872" target="_blank"&gt;clearing&lt;/a&gt;,
settling, or recording payments, securities, &lt;a href="https://iate.europa.eu/entry/result/856223" target="_blank"&gt;derivatives&lt;/a&gt;, or other financial transactions</t>
        </is>
      </c>
      <c r="CD239" t="inlineStr">
        <is>
          <t>Sistema multilateral integrado por las instituciones participantes (incluido el operador del sistema) que se utiliza para compensar, liquidar o registrar pagos, valores, derivados u otras operaciones
financieras.</t>
        </is>
      </c>
      <c r="CE239" t="inlineStr">
        <is>
          <t>mitme osalejaga süsteem maksete, väärtpaberite, &lt;i&gt;tuletisinstrumentide&lt;/i&gt; &lt;a href="/entry/result/856223/all" id="ENTRY_TO_ENTRY_CONVERTER" target="_blank"&gt;IATE:856223&lt;/a&gt; või muude finantstehingute &lt;i&gt;kliirimiseks&lt;/i&gt; &lt;a href="/entry/result/1125872/all" id="ENTRY_TO_ENTRY_CONVERTER" target="_blank"&gt;IATE:1125872&lt;/a&gt;, arveldamiseks ja kirjendamiseks</t>
        </is>
      </c>
      <c r="CF239" t="inlineStr">
        <is>
          <t>erilaisten toimijoiden verkoston muodostama maksu- ja selvitysjärjestelmä, jossa rahoitusmarkkinoiden toimet toteutetaan</t>
        </is>
      </c>
      <c r="CG239" t="inlineStr">
        <is>
          <t>système multilatéral qui réunit les établissements participants, y compris l’opérateur du système, utilisés aux fins de la &lt;a href="https://iate.europa.eu/entry/result/1125872/fr" target="_blank"&gt;compensation&lt;/a&gt;, du règlement ou de l’enregistrement des paiements, titres, &lt;a href="https://iate.europa.eu/entry/result/856223/fr" target="_blank"&gt;dérivés&lt;/a&gt; ou autres transactions financières</t>
        </is>
      </c>
      <c r="CH239" t="inlineStr">
        <is>
          <t/>
        </is>
      </c>
      <c r="CI239" t="inlineStr">
        <is>
          <t/>
        </is>
      </c>
      <c r="CJ239" t="inlineStr">
        <is>
          <t>olyan multilaterális rendszer, amely a pénzügyi instrumentumok adásvételének lebonyolítására szolgál, és alapvetően három, a piaci mûveletek elvégzéséhez kapcsolódó, funkciók szerint jól elkülöníthetõ rétegbõl áll: a kereskedési infrastruktúrából, az elszámolási (klíring) infrastruktúrából és a kiegyenlítési infrastruktúrából</t>
        </is>
      </c>
      <c r="CK239" t="inlineStr">
        <is>
          <t/>
        </is>
      </c>
      <c r="CL239" t="inlineStr">
        <is>
          <t>sisteminiu požiūriu svarbios finansų sistemos dalys, t. y. užskaitos, mokėjimo įstaigos, sandorių duomenų saugyklos, pagrindinės sandorio šalys, centriniai vertybinių popierių depozitoriumai ir pan.</t>
        </is>
      </c>
      <c r="CM239" t="inlineStr">
        <is>
          <t>dalībnieču iestāžu, t. sk. sistēmas operatora, daudzpusēja sistēma, kuru izmanto maksājumu, vērtspapīru, atvasināto instrumentu vai citu finanšu darījumu klīringam, norēķiniem vai grāmatošanai</t>
        </is>
      </c>
      <c r="CN239" t="inlineStr">
        <is>
          <t>sistema multilaterali bejn istituzzjonijiet parteċipanti, inkluż l-operatur tas-sistema, użata għall-finijiet tal-&lt;a href="https://iate.europa.eu/entry/result/1125872/mt" target="_blank"&gt;ikklerjar&lt;/a&gt;, is-saldu, jew ir-reġistrazzjoni ta' pagamenti, titoli, &lt;a href="https://iate.europa.eu/entry/result/856223/mt" target="_blank"&gt;derivattivi&lt;/a&gt;, jew tranżazzjonijiet finanzjarji oħra</t>
        </is>
      </c>
      <c r="CO239" t="inlineStr">
        <is>
          <t>multilateraal systeem tussen deelnemende instellingen, inclusief de systeembeheerder, dat wordt gebruikt voor clearing, verevening of vastlegging van betalingen, zekerheden, derivaten of andere financiële transacties</t>
        </is>
      </c>
      <c r="CP239" t="inlineStr">
        <is>
          <t>wielostronny system pomiędzy uczestniczącymi instytucjami, w tym operatorem systemu, wykorzystywany w celu rozliczania, rozrachunku i ewidencji płatności, papierów wartościowych, instrumentów pochodnych lub innych transakcji finansowych</t>
        </is>
      </c>
      <c r="CQ239" t="inlineStr">
        <is>
          <t/>
        </is>
      </c>
      <c r="CR239" t="inlineStr">
        <is>
          <t/>
        </is>
      </c>
      <c r="CS239" t="inlineStr">
        <is>
          <t>&lt;a href="https://iate.europa.eu/entry/slideshow/1607605431930/3570645/sk" target="_blank"&gt;multilaterálny systém&lt;/a&gt; zabezpečujúci &lt;a href="https://iate.europa.eu/entry/slideshow/1607605348445/1125872/sk" target="_blank"&gt;zúčtovanie&lt;/a&gt;, vyrovnanie a evidenciu platobných, cennopapierových, derivátových a iných finančných transakcií</t>
        </is>
      </c>
      <c r="CT239" t="inlineStr">
        <is>
          <t>sistem, ki omogoča izvajanje beleženja, poravnave in &lt;a href="https://iate.europa.eu/entry/result/1125872/sl" target="_blank"&gt;kliringa&lt;/a&gt; oz. odobritve monetarnih in drugih finančnih transakcij</t>
        </is>
      </c>
      <c r="CU239" t="inlineStr">
        <is>
          <t>ett multilateralt system mellan deltagande institutioner, inklusive systemoperatören, som används för clearing, avveckling eller dokumentering av betalningar, värdepapper, derivat eller andra finansiella transaktioner</t>
        </is>
      </c>
    </row>
    <row r="240">
      <c r="A240" s="1" t="str">
        <f>HYPERLINK("https://iate.europa.eu/entry/result/1465109/all", "1465109")</f>
        <v>1465109</v>
      </c>
      <c r="B240" t="inlineStr">
        <is>
          <t>ECONOMICS;FINANCE</t>
        </is>
      </c>
      <c r="C240" t="inlineStr">
        <is>
          <t>ECONOMICS;FINANCE</t>
        </is>
      </c>
      <c r="D240" t="inlineStr">
        <is>
          <t>текуща стойност|пазарна стойност|реална стойност</t>
        </is>
      </c>
      <c r="E240" t="inlineStr">
        <is>
          <t>3|3|3</t>
        </is>
      </c>
      <c r="F240" t="inlineStr">
        <is>
          <t>||</t>
        </is>
      </c>
      <c r="G240" t="inlineStr">
        <is>
          <t>tržní hodnota</t>
        </is>
      </c>
      <c r="H240" t="inlineStr">
        <is>
          <t>3</t>
        </is>
      </c>
      <c r="I240" t="inlineStr">
        <is>
          <t/>
        </is>
      </c>
      <c r="J240" t="inlineStr">
        <is>
          <t>nutidsværdi|salgsværdi|markedsværdi|handelsværdi</t>
        </is>
      </c>
      <c r="K240" t="inlineStr">
        <is>
          <t>3|4|3|4</t>
        </is>
      </c>
      <c r="L240" t="inlineStr">
        <is>
          <t>|||</t>
        </is>
      </c>
      <c r="M240" t="inlineStr">
        <is>
          <t>Marktwert|Handelswert</t>
        </is>
      </c>
      <c r="N240" t="inlineStr">
        <is>
          <t>3|3</t>
        </is>
      </c>
      <c r="O240" t="inlineStr">
        <is>
          <t>|</t>
        </is>
      </c>
      <c r="P240" t="inlineStr">
        <is>
          <t>αγοραία τιμή|τρέχουσα τιμή|αγοραία αξία|εμπορική αξία</t>
        </is>
      </c>
      <c r="Q240" t="inlineStr">
        <is>
          <t>3|3|3|3</t>
        </is>
      </c>
      <c r="R240" t="inlineStr">
        <is>
          <t>|||</t>
        </is>
      </c>
      <c r="S240" t="inlineStr">
        <is>
          <t>market value</t>
        </is>
      </c>
      <c r="T240" t="inlineStr">
        <is>
          <t>3</t>
        </is>
      </c>
      <c r="U240" t="inlineStr">
        <is>
          <t/>
        </is>
      </c>
      <c r="V240" t="inlineStr">
        <is>
          <t>valor de mercado|valor en el mercado|valor actual|valor real en el mercado</t>
        </is>
      </c>
      <c r="W240" t="inlineStr">
        <is>
          <t>3|3|3|3</t>
        </is>
      </c>
      <c r="X240" t="inlineStr">
        <is>
          <t>|||</t>
        </is>
      </c>
      <c r="Y240" t="inlineStr">
        <is>
          <t>tegelik turuväärtus|turuväärtus|jooksev väärtus</t>
        </is>
      </c>
      <c r="Z240" t="inlineStr">
        <is>
          <t>3|3|3</t>
        </is>
      </c>
      <c r="AA240" t="inlineStr">
        <is>
          <t>||</t>
        </is>
      </c>
      <c r="AB240" t="inlineStr">
        <is>
          <t>markkina-arvo|käypä arvo</t>
        </is>
      </c>
      <c r="AC240" t="inlineStr">
        <is>
          <t>3|3</t>
        </is>
      </c>
      <c r="AD240" t="inlineStr">
        <is>
          <t>|</t>
        </is>
      </c>
      <c r="AE240" t="inlineStr">
        <is>
          <t>valeur vénale|valeur commerciale|valeur marchande|valeur de marché</t>
        </is>
      </c>
      <c r="AF240" t="inlineStr">
        <is>
          <t>3|2|3|3</t>
        </is>
      </c>
      <c r="AG240" t="inlineStr">
        <is>
          <t>|||preferred</t>
        </is>
      </c>
      <c r="AH240" t="inlineStr">
        <is>
          <t>margadhluach|luach díola</t>
        </is>
      </c>
      <c r="AI240" t="inlineStr">
        <is>
          <t>3|3</t>
        </is>
      </c>
      <c r="AJ240" t="inlineStr">
        <is>
          <t>|</t>
        </is>
      </c>
      <c r="AK240" t="inlineStr">
        <is>
          <t/>
        </is>
      </c>
      <c r="AL240" t="inlineStr">
        <is>
          <t/>
        </is>
      </c>
      <c r="AM240" t="inlineStr">
        <is>
          <t/>
        </is>
      </c>
      <c r="AN240" t="inlineStr">
        <is>
          <t/>
        </is>
      </c>
      <c r="AO240" t="inlineStr">
        <is>
          <t/>
        </is>
      </c>
      <c r="AP240" t="inlineStr">
        <is>
          <t/>
        </is>
      </c>
      <c r="AQ240" t="inlineStr">
        <is>
          <t>valore commerciale|valore di mercato</t>
        </is>
      </c>
      <c r="AR240" t="inlineStr">
        <is>
          <t>3|3</t>
        </is>
      </c>
      <c r="AS240" t="inlineStr">
        <is>
          <t>|</t>
        </is>
      </c>
      <c r="AT240" t="inlineStr">
        <is>
          <t>rinkos vertė</t>
        </is>
      </c>
      <c r="AU240" t="inlineStr">
        <is>
          <t>3</t>
        </is>
      </c>
      <c r="AV240" t="inlineStr">
        <is>
          <t/>
        </is>
      </c>
      <c r="AW240" t="inlineStr">
        <is>
          <t>tirgus vērtība</t>
        </is>
      </c>
      <c r="AX240" t="inlineStr">
        <is>
          <t>3</t>
        </is>
      </c>
      <c r="AY240" t="inlineStr">
        <is>
          <t/>
        </is>
      </c>
      <c r="AZ240" t="inlineStr">
        <is>
          <t>valur tas-suq</t>
        </is>
      </c>
      <c r="BA240" t="inlineStr">
        <is>
          <t>3</t>
        </is>
      </c>
      <c r="BB240" t="inlineStr">
        <is>
          <t/>
        </is>
      </c>
      <c r="BC240" t="inlineStr">
        <is>
          <t>verkoopwaarde|marktwaarde</t>
        </is>
      </c>
      <c r="BD240" t="inlineStr">
        <is>
          <t>3|3</t>
        </is>
      </c>
      <c r="BE240" t="inlineStr">
        <is>
          <t>|</t>
        </is>
      </c>
      <c r="BF240" t="inlineStr">
        <is>
          <t>wartość rynkowa</t>
        </is>
      </c>
      <c r="BG240" t="inlineStr">
        <is>
          <t>3</t>
        </is>
      </c>
      <c r="BH240" t="inlineStr">
        <is>
          <t/>
        </is>
      </c>
      <c r="BI240" t="inlineStr">
        <is>
          <t>valor de mercado</t>
        </is>
      </c>
      <c r="BJ240" t="inlineStr">
        <is>
          <t>3</t>
        </is>
      </c>
      <c r="BK240" t="inlineStr">
        <is>
          <t/>
        </is>
      </c>
      <c r="BL240" t="inlineStr">
        <is>
          <t>valoare de piață</t>
        </is>
      </c>
      <c r="BM240" t="inlineStr">
        <is>
          <t>3</t>
        </is>
      </c>
      <c r="BN240" t="inlineStr">
        <is>
          <t/>
        </is>
      </c>
      <c r="BO240" t="inlineStr">
        <is>
          <t>trhová hodnota</t>
        </is>
      </c>
      <c r="BP240" t="inlineStr">
        <is>
          <t>3</t>
        </is>
      </c>
      <c r="BQ240" t="inlineStr">
        <is>
          <t/>
        </is>
      </c>
      <c r="BR240" t="inlineStr">
        <is>
          <t>tržna vrednost</t>
        </is>
      </c>
      <c r="BS240" t="inlineStr">
        <is>
          <t>3</t>
        </is>
      </c>
      <c r="BT240" t="inlineStr">
        <is>
          <t/>
        </is>
      </c>
      <c r="BU240" t="inlineStr">
        <is>
          <t>marknadsvärde</t>
        </is>
      </c>
      <c r="BV240" t="inlineStr">
        <is>
          <t>3</t>
        </is>
      </c>
      <c r="BW240" t="inlineStr">
        <is>
          <t/>
        </is>
      </c>
      <c r="BX240" t="inlineStr">
        <is>
          <t/>
        </is>
      </c>
      <c r="BY240" t="inlineStr">
        <is>
          <t/>
        </is>
      </c>
      <c r="BZ240" t="inlineStr">
        <is>
          <t/>
        </is>
      </c>
      <c r="CA240" t="inlineStr">
        <is>
          <t>Betrag, für den zwischen vertragswilligen unabhängigen Parteien in einer direkten Transaktion Vermögenswerte ausgetauscht oder gegenseitige Verpflichtungen abgerechnet werden können</t>
        </is>
      </c>
      <c r="CB240" t="inlineStr">
        <is>
          <t/>
        </is>
      </c>
      <c r="CC240" t="inlineStr">
        <is>
          <t>price an asset would fetch in the marketplace</t>
        </is>
      </c>
      <c r="CD240" t="inlineStr">
        <is>
          <t>1) Valor que determina el libre juego de la oferta y la demanda de un producto puesto a la venta en un momento determinado en condiciones normales, contando con la información debida y con un cierto volumen de operaciones. 
&lt;br&gt;2) En relación con bienes inmuebles, el valor estimado al que podría venderse el bien en la fecha de la tasación mediante contrato realizado en condiciones de mutua independencia para las Partes entre un vendedor independiente y un comprador independiente que actuaran con conocimiento de causa, de forma prudente y sin constricción alguna, tras un proceso de comercialización adecuado.</t>
        </is>
      </c>
      <c r="CE240" t="inlineStr">
        <is>
          <t/>
        </is>
      </c>
      <c r="CF240" t="inlineStr">
        <is>
          <t>hyödykkeen käypä arvo markkinahinnoin</t>
        </is>
      </c>
      <c r="CG240" t="inlineStr">
        <is>
          <t>valeur résultant, pour un bien ou un service, de la confrontation de l'offre et de la demande sur un marché donné, dans des conditions normales de concurrence</t>
        </is>
      </c>
      <c r="CH240" t="inlineStr">
        <is>
          <t/>
        </is>
      </c>
      <c r="CI240" t="inlineStr">
        <is>
          <t/>
        </is>
      </c>
      <c r="CJ240" t="inlineStr">
        <is>
          <t/>
        </is>
      </c>
      <c r="CK240" t="inlineStr">
        <is>
          <t>prezzo al quale può essere venduto un bene o un servizio in un mercato libero</t>
        </is>
      </c>
      <c r="CL240" t="inlineStr">
        <is>
          <t/>
        </is>
      </c>
      <c r="CM240" t="inlineStr">
        <is>
          <t>summa, pret kuru varētu apmainīt aktīvu vai nokārtot saistības starp ieinteresētām nesaistītajām pusēm tiešā darījumā</t>
        </is>
      </c>
      <c r="CN240" t="inlineStr">
        <is>
          <t/>
        </is>
      </c>
      <c r="CO240" t="inlineStr">
        <is>
          <t/>
        </is>
      </c>
      <c r="CP240" t="inlineStr">
        <is>
          <t>szacunkowa kwota, jaka w dniu wyceny można uzyskać za przedmiot sprzedaży, zakładając, że strony mają stanowczy zamiar zawarcia umowy, są od siebie niezależne, działają z rozeznaniem i postępują rozważnie, nie znajdują sie w sytuacji przymusowej, oraz upłynał odpowiedni okres eksponowania przedmiotu sprzedaży na rynku</t>
        </is>
      </c>
      <c r="CQ240" t="inlineStr">
        <is>
          <t/>
        </is>
      </c>
      <c r="CR240" t="inlineStr">
        <is>
          <t>suma în schimbul căreia un activ poate fi transferat sau obligațiile reciproce pot fi stinse între părți independente interesate, într-o tranzacție directă</t>
        </is>
      </c>
      <c r="CS240" t="inlineStr">
        <is>
          <t>cena majetku na trhu</t>
        </is>
      </c>
      <c r="CT240" t="inlineStr">
        <is>
          <t/>
        </is>
      </c>
      <c r="CU240" t="inlineStr">
        <is>
          <t>det värde en tillgång har på den öppna marknaden</t>
        </is>
      </c>
    </row>
    <row r="241">
      <c r="A241" s="1" t="str">
        <f>HYPERLINK("https://iate.europa.eu/entry/result/824044/all", "824044")</f>
        <v>824044</v>
      </c>
      <c r="B241" t="inlineStr">
        <is>
          <t>SCIENCE;FINANCE</t>
        </is>
      </c>
      <c r="C241" t="inlineStr">
        <is>
          <t>SCIENCE|natural and applied sciences|applied sciences;FINANCE</t>
        </is>
      </c>
      <c r="D241" t="inlineStr">
        <is>
          <t>оценка на риска</t>
        </is>
      </c>
      <c r="E241" t="inlineStr">
        <is>
          <t>4</t>
        </is>
      </c>
      <c r="F241" t="inlineStr">
        <is>
          <t/>
        </is>
      </c>
      <c r="G241" t="inlineStr">
        <is>
          <t>posuzování rizika</t>
        </is>
      </c>
      <c r="H241" t="inlineStr">
        <is>
          <t>3</t>
        </is>
      </c>
      <c r="I241" t="inlineStr">
        <is>
          <t/>
        </is>
      </c>
      <c r="J241" t="inlineStr">
        <is>
          <t>risikovurdering</t>
        </is>
      </c>
      <c r="K241" t="inlineStr">
        <is>
          <t>4</t>
        </is>
      </c>
      <c r="L241" t="inlineStr">
        <is>
          <t/>
        </is>
      </c>
      <c r="M241" t="inlineStr">
        <is>
          <t>Risikobewertung</t>
        </is>
      </c>
      <c r="N241" t="inlineStr">
        <is>
          <t>3</t>
        </is>
      </c>
      <c r="O241" t="inlineStr">
        <is>
          <t/>
        </is>
      </c>
      <c r="P241" t="inlineStr">
        <is>
          <t>εκτίμηση επικινδυνότητας|αξιολόγηση κινδύνου</t>
        </is>
      </c>
      <c r="Q241" t="inlineStr">
        <is>
          <t>4|3</t>
        </is>
      </c>
      <c r="R241" t="inlineStr">
        <is>
          <t>|</t>
        </is>
      </c>
      <c r="S241" t="inlineStr">
        <is>
          <t>risk assessment|assessment of risks|risk evaluation|assessment of risk</t>
        </is>
      </c>
      <c r="T241" t="inlineStr">
        <is>
          <t>4|1|1|1</t>
        </is>
      </c>
      <c r="U241" t="inlineStr">
        <is>
          <t>|||</t>
        </is>
      </c>
      <c r="V241" t="inlineStr">
        <is>
          <t>evaluación de riesgos</t>
        </is>
      </c>
      <c r="W241" t="inlineStr">
        <is>
          <t>4</t>
        </is>
      </c>
      <c r="X241" t="inlineStr">
        <is>
          <t/>
        </is>
      </c>
      <c r="Y241" t="inlineStr">
        <is>
          <t>riskihindamine</t>
        </is>
      </c>
      <c r="Z241" t="inlineStr">
        <is>
          <t>2</t>
        </is>
      </c>
      <c r="AA241" t="inlineStr">
        <is>
          <t/>
        </is>
      </c>
      <c r="AB241" t="inlineStr">
        <is>
          <t>riskinarviointi|riskiarviointi</t>
        </is>
      </c>
      <c r="AC241" t="inlineStr">
        <is>
          <t>4|3</t>
        </is>
      </c>
      <c r="AD241" t="inlineStr">
        <is>
          <t>|</t>
        </is>
      </c>
      <c r="AE241" t="inlineStr">
        <is>
          <t>évaluation du risque|évaluation des risques|analyse des risques</t>
        </is>
      </c>
      <c r="AF241" t="inlineStr">
        <is>
          <t>3|3|3</t>
        </is>
      </c>
      <c r="AG241" t="inlineStr">
        <is>
          <t>||</t>
        </is>
      </c>
      <c r="AH241" t="inlineStr">
        <is>
          <t>measúnú riosca</t>
        </is>
      </c>
      <c r="AI241" t="inlineStr">
        <is>
          <t>3</t>
        </is>
      </c>
      <c r="AJ241" t="inlineStr">
        <is>
          <t/>
        </is>
      </c>
      <c r="AK241" t="inlineStr">
        <is>
          <t>procjena rizika</t>
        </is>
      </c>
      <c r="AL241" t="inlineStr">
        <is>
          <t>3</t>
        </is>
      </c>
      <c r="AM241" t="inlineStr">
        <is>
          <t/>
        </is>
      </c>
      <c r="AN241" t="inlineStr">
        <is>
          <t>kockázatértékelés</t>
        </is>
      </c>
      <c r="AO241" t="inlineStr">
        <is>
          <t>4</t>
        </is>
      </c>
      <c r="AP241" t="inlineStr">
        <is>
          <t/>
        </is>
      </c>
      <c r="AQ241" t="inlineStr">
        <is>
          <t>valutazione del rischio|valutazione dei rischi</t>
        </is>
      </c>
      <c r="AR241" t="inlineStr">
        <is>
          <t>3|2</t>
        </is>
      </c>
      <c r="AS241" t="inlineStr">
        <is>
          <t>|</t>
        </is>
      </c>
      <c r="AT241" t="inlineStr">
        <is>
          <t>rizikos vertinimas</t>
        </is>
      </c>
      <c r="AU241" t="inlineStr">
        <is>
          <t>3</t>
        </is>
      </c>
      <c r="AV241" t="inlineStr">
        <is>
          <t/>
        </is>
      </c>
      <c r="AW241" t="inlineStr">
        <is>
          <t>riska novērtēšana|riska novērtējums</t>
        </is>
      </c>
      <c r="AX241" t="inlineStr">
        <is>
          <t>3|3</t>
        </is>
      </c>
      <c r="AY241" t="inlineStr">
        <is>
          <t>|</t>
        </is>
      </c>
      <c r="AZ241" t="inlineStr">
        <is>
          <t>valutazzjoni tar-riskju</t>
        </is>
      </c>
      <c r="BA241" t="inlineStr">
        <is>
          <t>3</t>
        </is>
      </c>
      <c r="BB241" t="inlineStr">
        <is>
          <t/>
        </is>
      </c>
      <c r="BC241" t="inlineStr">
        <is>
          <t>risicoschatting|risicobeoordeling</t>
        </is>
      </c>
      <c r="BD241" t="inlineStr">
        <is>
          <t>3|3</t>
        </is>
      </c>
      <c r="BE241" t="inlineStr">
        <is>
          <t>|</t>
        </is>
      </c>
      <c r="BF241" t="inlineStr">
        <is>
          <t>szacowanie ryzyka|ocena ryzyka</t>
        </is>
      </c>
      <c r="BG241" t="inlineStr">
        <is>
          <t>3|4</t>
        </is>
      </c>
      <c r="BH241" t="inlineStr">
        <is>
          <t>|preferred</t>
        </is>
      </c>
      <c r="BI241" t="inlineStr">
        <is>
          <t>avaliação do risco</t>
        </is>
      </c>
      <c r="BJ241" t="inlineStr">
        <is>
          <t>3</t>
        </is>
      </c>
      <c r="BK241" t="inlineStr">
        <is>
          <t/>
        </is>
      </c>
      <c r="BL241" t="inlineStr">
        <is>
          <t>evaluarea riscurilor</t>
        </is>
      </c>
      <c r="BM241" t="inlineStr">
        <is>
          <t>3</t>
        </is>
      </c>
      <c r="BN241" t="inlineStr">
        <is>
          <t/>
        </is>
      </c>
      <c r="BO241" t="inlineStr">
        <is>
          <t>posudzovanie rizika</t>
        </is>
      </c>
      <c r="BP241" t="inlineStr">
        <is>
          <t>3</t>
        </is>
      </c>
      <c r="BQ241" t="inlineStr">
        <is>
          <t/>
        </is>
      </c>
      <c r="BR241" t="inlineStr">
        <is>
          <t>ocena tveganja</t>
        </is>
      </c>
      <c r="BS241" t="inlineStr">
        <is>
          <t>4</t>
        </is>
      </c>
      <c r="BT241" t="inlineStr">
        <is>
          <t/>
        </is>
      </c>
      <c r="BU241" t="inlineStr">
        <is>
          <t>riskbedömning</t>
        </is>
      </c>
      <c r="BV241" t="inlineStr">
        <is>
          <t>3</t>
        </is>
      </c>
      <c r="BW241" t="inlineStr">
        <is>
          <t/>
        </is>
      </c>
      <c r="BX241" t="inlineStr">
        <is>
          <t/>
        </is>
      </c>
      <c r="BY241" t="inlineStr">
        <is>
          <t>celkový proces plánování, určování nebezpečí, analýzy rizika a jeho vyhodnocení</t>
        </is>
      </c>
      <c r="BZ241" t="inlineStr">
        <is>
          <t>""Risikovurdering": en videnskabeligt baseret proces bestående af fire led: konstatering af faren, karakterisering af faren, vurdering af eksponeringen og karakterisering af risikoen."</t>
        </is>
      </c>
      <c r="CA241" t="inlineStr">
        <is>
          <t>wissenschaftlich untermauerter Vorgang mit den vier Stufen Gefahrenidentifizierung, Gefahrenbeschreibung, Expositionsabschätzung und Risikobeschreibung</t>
        </is>
      </c>
      <c r="CB241" t="inlineStr">
        <is>
          <t>Η απόδοση του όρου "risk" ως "κίνδυνος" εν προκειμένω έχει εγκαταλειφθεί. Προωθούνται οι δύο όροι "επικινδυνότητα" και "διακινδύνευση". Επίσης, για τον όρο "assessment" προτείνεται ο όρος "αποτίμηση".</t>
        </is>
      </c>
      <c r="CC241" t="inlineStr">
        <is>
          <t>Risk assessment is a step in the risk management process. Risk assessment involves measuring two quantities of the risk R, the magnitude of the potential loss L and the probability p that the loss will occur.</t>
        </is>
      </c>
      <c r="CD241" t="inlineStr">
        <is>
          <t>Parte del análisis de riesgos ( &lt;a href="/entry/result/751602/all" id="ENTRY_TO_ENTRY_CONVERTER" target="_blank"&gt;IATE:751602&lt;/a&gt; ) que permite obtener, sobre una base científica, una estimación de la probabilidad y la gravedad de los efectos atribuibles a un determinado peligro.&lt;br&gt;Consta de cuatro etapas: determinación de peligros ( &lt;a href="/entry/result/889717/all" id="ENTRY_TO_ENTRY_CONVERTER" target="_blank"&gt;IATE:889717&lt;/a&gt; ), caracterización de peligros ( &lt;a href="/entry/result/924516/all" id="ENTRY_TO_ENTRY_CONVERTER" target="_blank"&gt;IATE:924516&lt;/a&gt; ), evaluación de la exposición ( &lt;a href="/entry/result/810604/all" id="ENTRY_TO_ENTRY_CONVERTER" target="_blank"&gt;IATE:810604&lt;/a&gt; ) y caracterización de riesgos ( &lt;a href="/entry/result/890694/all" id="ENTRY_TO_ENTRY_CONVERTER" target="_blank"&gt;IATE:890694&lt;/a&gt; ).</t>
        </is>
      </c>
      <c r="CE241" t="inlineStr">
        <is>
          <t/>
        </is>
      </c>
      <c r="CF241" t="inlineStr">
        <is>
          <t>"riskianalyysin ja riskin merkityksen arvioinnin kokonaisprosessi"</t>
        </is>
      </c>
      <c r="CG241" t="inlineStr">
        <is>
          <t>processus reposant sur des bases scientifiques et comprenant quatre étapes: l'identification des dangers, leur caractérisation, l'évaluation de l'exposition et la caractérisation des risques</t>
        </is>
      </c>
      <c r="CH241" t="inlineStr">
        <is>
          <t/>
        </is>
      </c>
      <c r="CI241" t="inlineStr">
        <is>
          <t>znanstveno utemeljen proces koji se sastoji od 4 koraka: identifikacije opasnosti, opisa opasnosti, procjene izloženosti i opisarizika</t>
        </is>
      </c>
      <c r="CJ241" t="inlineStr">
        <is>
          <t>A lehetséges kockázatok körének, valószínűségének és a bekövetkezés esetén várható kárnak az értékelése.</t>
        </is>
      </c>
      <c r="CK241" t="inlineStr">
        <is>
          <t>Processo scientifico che porta all'individuazione, alla caratterizzazione e alla valutazione dell'esposizione al pericolo, nonché alla caratterizzazione del rischio.</t>
        </is>
      </c>
      <c r="CL241" t="inlineStr">
        <is>
          <t>moksliškai pagrįstas procesas, susidedantis iš keturių elementų: pavojaus nustatymo, pavojaus apibūdinimo, poveikio įvertinimo ir rizikos apibūdinimo</t>
        </is>
      </c>
      <c r="CM241" t="inlineStr">
        <is>
          <t>zinātniski pamatots process, ko veido četri posmi: apdraudējuma identificēšana, apdraudējuma raksturojums, iedarbības novērtējums un riska raksturojums</t>
        </is>
      </c>
      <c r="CN241" t="inlineStr">
        <is>
          <t>proċess ibbażat xjentifikament, li jkun jikkonsisti f'erba’ stadji: l-identifikazzjoni tal-perikolu, il-karatterizzazzjoni tal-perikolu, l-istima tal-esponiment u l-karatterizzazzjoni tar-riskju</t>
        </is>
      </c>
      <c r="CO241" t="inlineStr">
        <is>
          <t>een proces dat de volgende stappen omvat:&lt;br&gt; a) dataevaluatie: de gegevens over de stof worden beoordeeld op hun geschiktheid voor de risicobeoordeling,&lt;br&gt; b) blootstellingsbeoordeling: welke hoeveelheid van de stof komt in het milieu terecht, welk traject legt zij af, hoe verloopt het afbraakproces,&lt;br&gt; c) effectbeoordeling: vaststellen van de mogelijke nadelige effecten van de stof,&lt;br&gt; d) risicokarakterisering: het schatten van de grootte van de nadelige effecten van de stof,&lt;br&gt; e) risicoclassificatie: de resultaten van de risicokarakterisering worden vergeleken met de normen,&lt;br&gt; f) opties voor risicoreductie: bepalen van het resultaat van mogelijke maatregelen die de blootstelling beperken.</t>
        </is>
      </c>
      <c r="CP241" t="inlineStr">
        <is>
          <t>element analizy ryzyka - naukowe określenie zagrożenia i prawdopodobieństwo przekształcenia się go w określonych okolicznościach w stan krytyczny. Polega na obliczeniu iloczynu wartości skutków i podatności zasobów danego systemu. Kompletne oszacowanie ryzyka obejmuje cztery następujące kroki: 1. Identyfikacja zagrożeń; 2.Oszacowanie danych; 3. Oszacowanie narażenia; 4. Charakteryzacja ryzyka, która stanowi pośredni krok do zarządzania ryzykiem</t>
        </is>
      </c>
      <c r="CQ241" t="inlineStr">
        <is>
          <t>Procedimento que consiste em estimar a probabilidade de concretização de um determinado perigo e a magnitude do seu impacto. Considera-se em geral que este procedimento se desenrola em quatro etapas: a identificação do perigo, a caracterização do perigo, a avaliação da exposição e a caracterização do risco.</t>
        </is>
      </c>
      <c r="CR241" t="inlineStr">
        <is>
          <t/>
        </is>
      </c>
      <c r="CS241" t="inlineStr">
        <is>
          <t/>
        </is>
      </c>
      <c r="CT241" t="inlineStr">
        <is>
          <t>"Po definiciji (Carrington in Bolger, 1998) je ocena tveganja vsak metodološki pristop, ki se uporablja za predvidevanje verjetnosti neželenega dogodka z določeno negotovostjo. V splošnem se lahko uporablja za predvidevanje mnogih neželenih dogodkov, kot so industrijske eksplozije, delovne nesreče, naravne katastrofe, smrti kot posledice prostovoljnih aktivnosti (npr. pri adrenalinskih športih), bolezni, življenjskega stila ipd."</t>
        </is>
      </c>
      <c r="CU241" t="inlineStr">
        <is>
          <t>Riskbedömning utgör en del av riskhanteringsprocessen och består av två delar: riskanalys och riskutvärdering.</t>
        </is>
      </c>
    </row>
    <row r="242">
      <c r="A242" s="1" t="str">
        <f>HYPERLINK("https://iate.europa.eu/entry/result/1071636/all", "1071636")</f>
        <v>1071636</v>
      </c>
      <c r="B242" t="inlineStr">
        <is>
          <t>FINANCE</t>
        </is>
      </c>
      <c r="C242" t="inlineStr">
        <is>
          <t>FINANCE</t>
        </is>
      </c>
      <c r="D242" t="inlineStr">
        <is>
          <t/>
        </is>
      </c>
      <c r="E242" t="inlineStr">
        <is>
          <t/>
        </is>
      </c>
      <c r="F242" t="inlineStr">
        <is>
          <t/>
        </is>
      </c>
      <c r="G242" t="inlineStr">
        <is>
          <t/>
        </is>
      </c>
      <c r="H242" t="inlineStr">
        <is>
          <t/>
        </is>
      </c>
      <c r="I242" t="inlineStr">
        <is>
          <t/>
        </is>
      </c>
      <c r="J242" t="inlineStr">
        <is>
          <t>spread</t>
        </is>
      </c>
      <c r="K242" t="inlineStr">
        <is>
          <t>3</t>
        </is>
      </c>
      <c r="L242" t="inlineStr">
        <is>
          <t/>
        </is>
      </c>
      <c r="M242" t="inlineStr">
        <is>
          <t>Ecart</t>
        </is>
      </c>
      <c r="N242" t="inlineStr">
        <is>
          <t>3</t>
        </is>
      </c>
      <c r="O242" t="inlineStr">
        <is>
          <t/>
        </is>
      </c>
      <c r="P242" t="inlineStr">
        <is>
          <t>διαφορά μεταξύ τιμής αγοράς και τιμής πώλησης</t>
        </is>
      </c>
      <c r="Q242" t="inlineStr">
        <is>
          <t>3</t>
        </is>
      </c>
      <c r="R242" t="inlineStr">
        <is>
          <t/>
        </is>
      </c>
      <c r="S242" t="inlineStr">
        <is>
          <t>margin|spread</t>
        </is>
      </c>
      <c r="T242" t="inlineStr">
        <is>
          <t>0|0</t>
        </is>
      </c>
      <c r="U242" t="inlineStr">
        <is>
          <t>|</t>
        </is>
      </c>
      <c r="V242" t="inlineStr">
        <is>
          <t/>
        </is>
      </c>
      <c r="W242" t="inlineStr">
        <is>
          <t/>
        </is>
      </c>
      <c r="X242" t="inlineStr">
        <is>
          <t/>
        </is>
      </c>
      <c r="Y242" t="inlineStr">
        <is>
          <t/>
        </is>
      </c>
      <c r="Z242" t="inlineStr">
        <is>
          <t/>
        </is>
      </c>
      <c r="AA242" t="inlineStr">
        <is>
          <t/>
        </is>
      </c>
      <c r="AB242" t="inlineStr">
        <is>
          <t/>
        </is>
      </c>
      <c r="AC242" t="inlineStr">
        <is>
          <t/>
        </is>
      </c>
      <c r="AD242" t="inlineStr">
        <is>
          <t/>
        </is>
      </c>
      <c r="AE242" t="inlineStr">
        <is>
          <t/>
        </is>
      </c>
      <c r="AF242" t="inlineStr">
        <is>
          <t/>
        </is>
      </c>
      <c r="AG242" t="inlineStr">
        <is>
          <t/>
        </is>
      </c>
      <c r="AH242" t="inlineStr">
        <is>
          <t/>
        </is>
      </c>
      <c r="AI242" t="inlineStr">
        <is>
          <t/>
        </is>
      </c>
      <c r="AJ242" t="inlineStr">
        <is>
          <t/>
        </is>
      </c>
      <c r="AK242" t="inlineStr">
        <is>
          <t/>
        </is>
      </c>
      <c r="AL242" t="inlineStr">
        <is>
          <t/>
        </is>
      </c>
      <c r="AM242" t="inlineStr">
        <is>
          <t/>
        </is>
      </c>
      <c r="AN242" t="inlineStr">
        <is>
          <t/>
        </is>
      </c>
      <c r="AO242" t="inlineStr">
        <is>
          <t/>
        </is>
      </c>
      <c r="AP242" t="inlineStr">
        <is>
          <t/>
        </is>
      </c>
      <c r="AQ242" t="inlineStr">
        <is>
          <t>scarto</t>
        </is>
      </c>
      <c r="AR242" t="inlineStr">
        <is>
          <t>3</t>
        </is>
      </c>
      <c r="AS242" t="inlineStr">
        <is>
          <t/>
        </is>
      </c>
      <c r="AT242" t="inlineStr">
        <is>
          <t/>
        </is>
      </c>
      <c r="AU242" t="inlineStr">
        <is>
          <t/>
        </is>
      </c>
      <c r="AV242" t="inlineStr">
        <is>
          <t/>
        </is>
      </c>
      <c r="AW242" t="inlineStr">
        <is>
          <t/>
        </is>
      </c>
      <c r="AX242" t="inlineStr">
        <is>
          <t/>
        </is>
      </c>
      <c r="AY242" t="inlineStr">
        <is>
          <t/>
        </is>
      </c>
      <c r="AZ242" t="inlineStr">
        <is>
          <t/>
        </is>
      </c>
      <c r="BA242" t="inlineStr">
        <is>
          <t/>
        </is>
      </c>
      <c r="BB242" t="inlineStr">
        <is>
          <t/>
        </is>
      </c>
      <c r="BC242" t="inlineStr">
        <is>
          <t/>
        </is>
      </c>
      <c r="BD242" t="inlineStr">
        <is>
          <t/>
        </is>
      </c>
      <c r="BE242" t="inlineStr">
        <is>
          <t/>
        </is>
      </c>
      <c r="BF242" t="inlineStr">
        <is>
          <t/>
        </is>
      </c>
      <c r="BG242" t="inlineStr">
        <is>
          <t/>
        </is>
      </c>
      <c r="BH242" t="inlineStr">
        <is>
          <t/>
        </is>
      </c>
      <c r="BI242" t="inlineStr">
        <is>
          <t>margem</t>
        </is>
      </c>
      <c r="BJ242" t="inlineStr">
        <is>
          <t>3</t>
        </is>
      </c>
      <c r="BK242" t="inlineStr">
        <is>
          <t/>
        </is>
      </c>
      <c r="BL242" t="inlineStr">
        <is>
          <t/>
        </is>
      </c>
      <c r="BM242" t="inlineStr">
        <is>
          <t/>
        </is>
      </c>
      <c r="BN242" t="inlineStr">
        <is>
          <t/>
        </is>
      </c>
      <c r="BO242" t="inlineStr">
        <is>
          <t/>
        </is>
      </c>
      <c r="BP242" t="inlineStr">
        <is>
          <t/>
        </is>
      </c>
      <c r="BQ242" t="inlineStr">
        <is>
          <t/>
        </is>
      </c>
      <c r="BR242" t="inlineStr">
        <is>
          <t/>
        </is>
      </c>
      <c r="BS242" t="inlineStr">
        <is>
          <t/>
        </is>
      </c>
      <c r="BT242" t="inlineStr">
        <is>
          <t/>
        </is>
      </c>
      <c r="BU242" t="inlineStr">
        <is>
          <t/>
        </is>
      </c>
      <c r="BV242" t="inlineStr">
        <is>
          <t/>
        </is>
      </c>
      <c r="BW242" t="inlineStr">
        <is>
          <t/>
        </is>
      </c>
      <c r="BX242" t="inlineStr">
        <is>
          <t/>
        </is>
      </c>
      <c r="BY242" t="inlineStr">
        <is>
          <t/>
        </is>
      </c>
      <c r="BZ242" t="inlineStr">
        <is>
          <t>forskel mellem købs-og salgskurs</t>
        </is>
      </c>
      <c r="CA242" t="inlineStr">
        <is>
          <t>Kursunterschied zwischen Kauf-und Verkaufskurs bzw. zwischen Geld-und Briefkurs von Wertpapieren, Banknoten usw.</t>
        </is>
      </c>
      <c r="CB242" t="inlineStr">
        <is>
          <t/>
        </is>
      </c>
      <c r="CC242" t="inlineStr">
        <is>
          <t/>
        </is>
      </c>
      <c r="CD242" t="inlineStr">
        <is>
          <t/>
        </is>
      </c>
      <c r="CE242" t="inlineStr">
        <is>
          <t/>
        </is>
      </c>
      <c r="CF242" t="inlineStr">
        <is>
          <t/>
        </is>
      </c>
      <c r="CG242" t="inlineStr">
        <is>
          <t/>
        </is>
      </c>
      <c r="CH242" t="inlineStr">
        <is>
          <t/>
        </is>
      </c>
      <c r="CI242" t="inlineStr">
        <is>
          <t/>
        </is>
      </c>
      <c r="CJ242" t="inlineStr">
        <is>
          <t/>
        </is>
      </c>
      <c r="CK242" t="inlineStr">
        <is>
          <t>differenza tra il corso per l'acquisto e quello per la vendita (cioè tra il corso denaro e il corso lettera) di valori mobiliari, banconote, ed altro</t>
        </is>
      </c>
      <c r="CL242" t="inlineStr">
        <is>
          <t/>
        </is>
      </c>
      <c r="CM242" t="inlineStr">
        <is>
          <t/>
        </is>
      </c>
      <c r="CN242" t="inlineStr">
        <is>
          <t/>
        </is>
      </c>
      <c r="CO242" t="inlineStr">
        <is>
          <t/>
        </is>
      </c>
      <c r="CP242" t="inlineStr">
        <is>
          <t/>
        </is>
      </c>
      <c r="CQ242" t="inlineStr">
        <is>
          <t>Diferença ou diferencial entre os preços de oferta de compra e de venda de um determinado ativo ou derivado.</t>
        </is>
      </c>
      <c r="CR242" t="inlineStr">
        <is>
          <t/>
        </is>
      </c>
      <c r="CS242" t="inlineStr">
        <is>
          <t/>
        </is>
      </c>
      <c r="CT242" t="inlineStr">
        <is>
          <t/>
        </is>
      </c>
      <c r="CU242" t="inlineStr">
        <is>
          <t/>
        </is>
      </c>
    </row>
    <row r="243">
      <c r="A243" s="1" t="str">
        <f>HYPERLINK("https://iate.europa.eu/entry/result/1132744/all", "1132744")</f>
        <v>1132744</v>
      </c>
      <c r="B243" t="inlineStr">
        <is>
          <t>FINANCE</t>
        </is>
      </c>
      <c r="C243" t="inlineStr">
        <is>
          <t>FINANCE</t>
        </is>
      </c>
      <c r="D243" t="inlineStr">
        <is>
          <t>финансова система</t>
        </is>
      </c>
      <c r="E243" t="inlineStr">
        <is>
          <t>4</t>
        </is>
      </c>
      <c r="F243" t="inlineStr">
        <is>
          <t/>
        </is>
      </c>
      <c r="G243" t="inlineStr">
        <is>
          <t>finanční systém</t>
        </is>
      </c>
      <c r="H243" t="inlineStr">
        <is>
          <t>3</t>
        </is>
      </c>
      <c r="I243" t="inlineStr">
        <is>
          <t/>
        </is>
      </c>
      <c r="J243" t="inlineStr">
        <is>
          <t/>
        </is>
      </c>
      <c r="K243" t="inlineStr">
        <is>
          <t/>
        </is>
      </c>
      <c r="L243" t="inlineStr">
        <is>
          <t/>
        </is>
      </c>
      <c r="M243" t="inlineStr">
        <is>
          <t>Finanzordnung</t>
        </is>
      </c>
      <c r="N243" t="inlineStr">
        <is>
          <t>3</t>
        </is>
      </c>
      <c r="O243" t="inlineStr">
        <is>
          <t/>
        </is>
      </c>
      <c r="P243" t="inlineStr">
        <is>
          <t>χρηματοοικονομικό σύστημα</t>
        </is>
      </c>
      <c r="Q243" t="inlineStr">
        <is>
          <t>3</t>
        </is>
      </c>
      <c r="R243" t="inlineStr">
        <is>
          <t/>
        </is>
      </c>
      <c r="S243" t="inlineStr">
        <is>
          <t>financial system</t>
        </is>
      </c>
      <c r="T243" t="inlineStr">
        <is>
          <t>3</t>
        </is>
      </c>
      <c r="U243" t="inlineStr">
        <is>
          <t/>
        </is>
      </c>
      <c r="V243" t="inlineStr">
        <is>
          <t>sistema financiero</t>
        </is>
      </c>
      <c r="W243" t="inlineStr">
        <is>
          <t>4</t>
        </is>
      </c>
      <c r="X243" t="inlineStr">
        <is>
          <t/>
        </is>
      </c>
      <c r="Y243" t="inlineStr">
        <is>
          <t>finantssüsteem</t>
        </is>
      </c>
      <c r="Z243" t="inlineStr">
        <is>
          <t>3</t>
        </is>
      </c>
      <c r="AA243" t="inlineStr">
        <is>
          <t/>
        </is>
      </c>
      <c r="AB243" t="inlineStr">
        <is>
          <t>rahoitusjärjestelmä</t>
        </is>
      </c>
      <c r="AC243" t="inlineStr">
        <is>
          <t>3</t>
        </is>
      </c>
      <c r="AD243" t="inlineStr">
        <is>
          <t/>
        </is>
      </c>
      <c r="AE243" t="inlineStr">
        <is>
          <t>régime financier|système financier</t>
        </is>
      </c>
      <c r="AF243" t="inlineStr">
        <is>
          <t>3|3</t>
        </is>
      </c>
      <c r="AG243" t="inlineStr">
        <is>
          <t>|</t>
        </is>
      </c>
      <c r="AH243" t="inlineStr">
        <is>
          <t>córas airgeadais</t>
        </is>
      </c>
      <c r="AI243" t="inlineStr">
        <is>
          <t>3</t>
        </is>
      </c>
      <c r="AJ243" t="inlineStr">
        <is>
          <t/>
        </is>
      </c>
      <c r="AK243" t="inlineStr">
        <is>
          <t/>
        </is>
      </c>
      <c r="AL243" t="inlineStr">
        <is>
          <t/>
        </is>
      </c>
      <c r="AM243" t="inlineStr">
        <is>
          <t/>
        </is>
      </c>
      <c r="AN243" t="inlineStr">
        <is>
          <t/>
        </is>
      </c>
      <c r="AO243" t="inlineStr">
        <is>
          <t/>
        </is>
      </c>
      <c r="AP243" t="inlineStr">
        <is>
          <t/>
        </is>
      </c>
      <c r="AQ243" t="inlineStr">
        <is>
          <t>sistema finanziario|ordinamento finanziario</t>
        </is>
      </c>
      <c r="AR243" t="inlineStr">
        <is>
          <t>3|3</t>
        </is>
      </c>
      <c r="AS243" t="inlineStr">
        <is>
          <t>|</t>
        </is>
      </c>
      <c r="AT243" t="inlineStr">
        <is>
          <t>finansų sistema</t>
        </is>
      </c>
      <c r="AU243" t="inlineStr">
        <is>
          <t>3</t>
        </is>
      </c>
      <c r="AV243" t="inlineStr">
        <is>
          <t/>
        </is>
      </c>
      <c r="AW243" t="inlineStr">
        <is>
          <t>finanšu sistēma</t>
        </is>
      </c>
      <c r="AX243" t="inlineStr">
        <is>
          <t>3</t>
        </is>
      </c>
      <c r="AY243" t="inlineStr">
        <is>
          <t/>
        </is>
      </c>
      <c r="AZ243" t="inlineStr">
        <is>
          <t>sistema finanzjarja</t>
        </is>
      </c>
      <c r="BA243" t="inlineStr">
        <is>
          <t>4</t>
        </is>
      </c>
      <c r="BB243" t="inlineStr">
        <is>
          <t/>
        </is>
      </c>
      <c r="BC243" t="inlineStr">
        <is>
          <t>geldwezen</t>
        </is>
      </c>
      <c r="BD243" t="inlineStr">
        <is>
          <t>3</t>
        </is>
      </c>
      <c r="BE243" t="inlineStr">
        <is>
          <t/>
        </is>
      </c>
      <c r="BF243" t="inlineStr">
        <is>
          <t>system finansowy</t>
        </is>
      </c>
      <c r="BG243" t="inlineStr">
        <is>
          <t>3</t>
        </is>
      </c>
      <c r="BH243" t="inlineStr">
        <is>
          <t/>
        </is>
      </c>
      <c r="BI243" t="inlineStr">
        <is>
          <t>sistema financeiro</t>
        </is>
      </c>
      <c r="BJ243" t="inlineStr">
        <is>
          <t>3</t>
        </is>
      </c>
      <c r="BK243" t="inlineStr">
        <is>
          <t/>
        </is>
      </c>
      <c r="BL243" t="inlineStr">
        <is>
          <t>sistem financiar</t>
        </is>
      </c>
      <c r="BM243" t="inlineStr">
        <is>
          <t>3</t>
        </is>
      </c>
      <c r="BN243" t="inlineStr">
        <is>
          <t/>
        </is>
      </c>
      <c r="BO243" t="inlineStr">
        <is>
          <t>finančný systém</t>
        </is>
      </c>
      <c r="BP243" t="inlineStr">
        <is>
          <t>3</t>
        </is>
      </c>
      <c r="BQ243" t="inlineStr">
        <is>
          <t/>
        </is>
      </c>
      <c r="BR243" t="inlineStr">
        <is>
          <t/>
        </is>
      </c>
      <c r="BS243" t="inlineStr">
        <is>
          <t/>
        </is>
      </c>
      <c r="BT243" t="inlineStr">
        <is>
          <t/>
        </is>
      </c>
      <c r="BU243" t="inlineStr">
        <is>
          <t>finansiellt system</t>
        </is>
      </c>
      <c r="BV243" t="inlineStr">
        <is>
          <t>3</t>
        </is>
      </c>
      <c r="BW243" t="inlineStr">
        <is>
          <t/>
        </is>
      </c>
      <c r="BX243" t="inlineStr">
        <is>
          <t/>
        </is>
      </c>
      <c r="BY243" t="inlineStr">
        <is>
          <t>systém skládající se z finančních trhů, finančních zprostředkovatelů a finanční infrastruktury</t>
        </is>
      </c>
      <c r="BZ243" t="inlineStr">
        <is>
          <t/>
        </is>
      </c>
      <c r="CA243" t="inlineStr">
        <is>
          <t/>
        </is>
      </c>
      <c r="CB243" t="inlineStr">
        <is>
          <t/>
        </is>
      </c>
      <c r="CC243" t="inlineStr">
        <is>
          <t/>
        </is>
      </c>
      <c r="CD243" t="inlineStr">
        <is>
          <t>1) Conjunto de regulaciones, normativas, instrumentos, personas e instituciones que operan y constituyen el mercado financiero &lt;a href="/entry/result/885715/all" id="ENTRY_TO_ENTRY_CONVERTER" target="_blank"&gt;IATE:885715&lt;/a&gt; de dinero &lt;a href="/entry/result/773070/all" id="ENTRY_TO_ENTRY_CONVERTER" target="_blank"&gt;IATE:773070&lt;/a&gt; y de capitales &lt;a href="/entry/result/817178/all" id="ENTRY_TO_ENTRY_CONVERTER" target="_blank"&gt;IATE:817178&lt;/a&gt; de un país. 
&lt;br&gt;2) El conjunto de instituciones, medios y mercados en el que se organiza la actividad financiera, de tal modo que cumple la función de canalizar el ahorro, haciendo que los recursos que permiten desarrollar la actividad económica real -producir y consumir, por ejemplo- lleguen desde aquellos individuos excedentarios en un momento determinado hasta aquellos otros deficitarios.</t>
        </is>
      </c>
      <c r="CE243" t="inlineStr">
        <is>
          <t>kõik finantseerimisasutused ( &lt;a href="/entry/result/1442743/all" id="ENTRY_TO_ENTRY_CONVERTER" target="_blank"&gt;IATE:1442743&lt;/a&gt; ), finantsturud ( &lt;a href="/entry/result/885715/all" id="ENTRY_TO_ENTRY_CONVERTER" target="_blank"&gt;IATE:885715&lt;/a&gt; ) ja -tooted ning finantsturu infrastruktuurid</t>
        </is>
      </c>
      <c r="CF243" t="inlineStr">
        <is>
          <t/>
        </is>
      </c>
      <c r="CG243" t="inlineStr">
        <is>
          <t/>
        </is>
      </c>
      <c r="CH243" t="inlineStr">
        <is>
          <t/>
        </is>
      </c>
      <c r="CI243" t="inlineStr">
        <is>
          <t/>
        </is>
      </c>
      <c r="CJ243" t="inlineStr">
        <is>
          <t/>
        </is>
      </c>
      <c r="CK243" t="inlineStr">
        <is>
          <t/>
        </is>
      </c>
      <c r="CL243" t="inlineStr">
        <is>
          <t/>
        </is>
      </c>
      <c r="CM243" t="inlineStr">
        <is>
          <t>sistēma, kurā tiek uzkrāti naudas fondi, tiek slēgti finanšu darījumi un tiek izvērtēti finanšu aktīvi un pasīvi un ko veido finanšu tirgus, starpnieki, uzņēmumi, finanšu instrumenti, kā arī valsts iestādes, kas regulē finanšu sistēmas darbību</t>
        </is>
      </c>
      <c r="CN243" t="inlineStr">
        <is>
          <t/>
        </is>
      </c>
      <c r="CO243" t="inlineStr">
        <is>
          <t/>
        </is>
      </c>
      <c r="CP243" t="inlineStr">
        <is>
          <t>system finansowy obejmuje instytucje (banki, fundusze inwestycyjne, towarzystwa ubezpieczeniowe) oraz rynki finansowe (rynki pieniężne, akcji, obligacji), które pośredniczą pomiędzy podmiotami poszukującymi kapitału na inwestycje (głównie przedsiębiorstwami) a osobami chętnymi do jego pożyczenia (głównie gospodarstwami domowymi)</t>
        </is>
      </c>
      <c r="CQ243" t="inlineStr">
        <is>
          <t/>
        </is>
      </c>
      <c r="CR243" t="inlineStr">
        <is>
          <t/>
        </is>
      </c>
      <c r="CS243" t="inlineStr">
        <is>
          <t>všetky finančné inštitúcie, trhy, produkty a trhové infraštruktúry</t>
        </is>
      </c>
      <c r="CT243" t="inlineStr">
        <is>
          <t/>
        </is>
      </c>
      <c r="CU243" t="inlineStr">
        <is>
          <t/>
        </is>
      </c>
    </row>
    <row r="244">
      <c r="A244" s="1" t="str">
        <f>HYPERLINK("https://iate.europa.eu/entry/result/1133313/all", "1133313")</f>
        <v>1133313</v>
      </c>
      <c r="B244" t="inlineStr">
        <is>
          <t>FINANCE</t>
        </is>
      </c>
      <c r="C244" t="inlineStr">
        <is>
          <t>FINANCE</t>
        </is>
      </c>
      <c r="D244" t="inlineStr">
        <is>
          <t/>
        </is>
      </c>
      <c r="E244" t="inlineStr">
        <is>
          <t/>
        </is>
      </c>
      <c r="F244" t="inlineStr">
        <is>
          <t/>
        </is>
      </c>
      <c r="G244" t="inlineStr">
        <is>
          <t/>
        </is>
      </c>
      <c r="H244" t="inlineStr">
        <is>
          <t/>
        </is>
      </c>
      <c r="I244" t="inlineStr">
        <is>
          <t/>
        </is>
      </c>
      <c r="J244" t="inlineStr">
        <is>
          <t/>
        </is>
      </c>
      <c r="K244" t="inlineStr">
        <is>
          <t/>
        </is>
      </c>
      <c r="L244" t="inlineStr">
        <is>
          <t/>
        </is>
      </c>
      <c r="M244" t="inlineStr">
        <is>
          <t>führender Wert</t>
        </is>
      </c>
      <c r="N244" t="inlineStr">
        <is>
          <t>3</t>
        </is>
      </c>
      <c r="O244" t="inlineStr">
        <is>
          <t/>
        </is>
      </c>
      <c r="P244" t="inlineStr">
        <is>
          <t/>
        </is>
      </c>
      <c r="Q244" t="inlineStr">
        <is>
          <t/>
        </is>
      </c>
      <c r="R244" t="inlineStr">
        <is>
          <t/>
        </is>
      </c>
      <c r="S244" t="inlineStr">
        <is>
          <t>leader|leading share</t>
        </is>
      </c>
      <c r="T244" t="inlineStr">
        <is>
          <t>3|3</t>
        </is>
      </c>
      <c r="U244" t="inlineStr">
        <is>
          <t>|</t>
        </is>
      </c>
      <c r="V244" t="inlineStr">
        <is>
          <t/>
        </is>
      </c>
      <c r="W244" t="inlineStr">
        <is>
          <t/>
        </is>
      </c>
      <c r="X244" t="inlineStr">
        <is>
          <t/>
        </is>
      </c>
      <c r="Y244" t="inlineStr">
        <is>
          <t/>
        </is>
      </c>
      <c r="Z244" t="inlineStr">
        <is>
          <t/>
        </is>
      </c>
      <c r="AA244" t="inlineStr">
        <is>
          <t/>
        </is>
      </c>
      <c r="AB244" t="inlineStr">
        <is>
          <t/>
        </is>
      </c>
      <c r="AC244" t="inlineStr">
        <is>
          <t/>
        </is>
      </c>
      <c r="AD244" t="inlineStr">
        <is>
          <t/>
        </is>
      </c>
      <c r="AE244" t="inlineStr">
        <is>
          <t>valeur marquante|valeur de pointe|valeur dirigeante</t>
        </is>
      </c>
      <c r="AF244" t="inlineStr">
        <is>
          <t>3|3|3</t>
        </is>
      </c>
      <c r="AG244" t="inlineStr">
        <is>
          <t>||</t>
        </is>
      </c>
      <c r="AH244" t="inlineStr">
        <is>
          <t/>
        </is>
      </c>
      <c r="AI244" t="inlineStr">
        <is>
          <t/>
        </is>
      </c>
      <c r="AJ244" t="inlineStr">
        <is>
          <t/>
        </is>
      </c>
      <c r="AK244" t="inlineStr">
        <is>
          <t/>
        </is>
      </c>
      <c r="AL244" t="inlineStr">
        <is>
          <t/>
        </is>
      </c>
      <c r="AM244" t="inlineStr">
        <is>
          <t/>
        </is>
      </c>
      <c r="AN244" t="inlineStr">
        <is>
          <t/>
        </is>
      </c>
      <c r="AO244" t="inlineStr">
        <is>
          <t/>
        </is>
      </c>
      <c r="AP244" t="inlineStr">
        <is>
          <t/>
        </is>
      </c>
      <c r="AQ244" t="inlineStr">
        <is>
          <t>valore guida</t>
        </is>
      </c>
      <c r="AR244" t="inlineStr">
        <is>
          <t>3</t>
        </is>
      </c>
      <c r="AS244" t="inlineStr">
        <is>
          <t/>
        </is>
      </c>
      <c r="AT244" t="inlineStr">
        <is>
          <t/>
        </is>
      </c>
      <c r="AU244" t="inlineStr">
        <is>
          <t/>
        </is>
      </c>
      <c r="AV244" t="inlineStr">
        <is>
          <t/>
        </is>
      </c>
      <c r="AW244" t="inlineStr">
        <is>
          <t/>
        </is>
      </c>
      <c r="AX244" t="inlineStr">
        <is>
          <t/>
        </is>
      </c>
      <c r="AY244" t="inlineStr">
        <is>
          <t/>
        </is>
      </c>
      <c r="AZ244" t="inlineStr">
        <is>
          <t/>
        </is>
      </c>
      <c r="BA244" t="inlineStr">
        <is>
          <t/>
        </is>
      </c>
      <c r="BB244" t="inlineStr">
        <is>
          <t/>
        </is>
      </c>
      <c r="BC244" t="inlineStr">
        <is>
          <t>tijdvakfonds|hoofdfonds|actief fonds</t>
        </is>
      </c>
      <c r="BD244" t="inlineStr">
        <is>
          <t>3|3|3</t>
        </is>
      </c>
      <c r="BE244" t="inlineStr">
        <is>
          <t>||</t>
        </is>
      </c>
      <c r="BF244" t="inlineStr">
        <is>
          <t/>
        </is>
      </c>
      <c r="BG244" t="inlineStr">
        <is>
          <t/>
        </is>
      </c>
      <c r="BH244" t="inlineStr">
        <is>
          <t/>
        </is>
      </c>
      <c r="BI244" t="inlineStr">
        <is>
          <t>valor marcante|valor de guia|valor dirigente|valor de ponta</t>
        </is>
      </c>
      <c r="BJ244" t="inlineStr">
        <is>
          <t>3|3|3|3</t>
        </is>
      </c>
      <c r="BK244" t="inlineStr">
        <is>
          <t>|||</t>
        </is>
      </c>
      <c r="BL244" t="inlineStr">
        <is>
          <t/>
        </is>
      </c>
      <c r="BM244" t="inlineStr">
        <is>
          <t/>
        </is>
      </c>
      <c r="BN244" t="inlineStr">
        <is>
          <t/>
        </is>
      </c>
      <c r="BO244" t="inlineStr">
        <is>
          <t/>
        </is>
      </c>
      <c r="BP244" t="inlineStr">
        <is>
          <t/>
        </is>
      </c>
      <c r="BQ244" t="inlineStr">
        <is>
          <t/>
        </is>
      </c>
      <c r="BR244" t="inlineStr">
        <is>
          <t/>
        </is>
      </c>
      <c r="BS244" t="inlineStr">
        <is>
          <t/>
        </is>
      </c>
      <c r="BT244" t="inlineStr">
        <is>
          <t/>
        </is>
      </c>
      <c r="BU244" t="inlineStr">
        <is>
          <t>aktie med hög omsättning</t>
        </is>
      </c>
      <c r="BV244" t="inlineStr">
        <is>
          <t>3</t>
        </is>
      </c>
      <c r="BW244" t="inlineStr">
        <is>
          <t/>
        </is>
      </c>
      <c r="BX244" t="inlineStr">
        <is>
          <t/>
        </is>
      </c>
      <c r="BY244" t="inlineStr">
        <is>
          <t/>
        </is>
      </c>
      <c r="BZ244" t="inlineStr">
        <is>
          <t/>
        </is>
      </c>
      <c r="CA244" t="inlineStr">
        <is>
          <t/>
        </is>
      </c>
      <c r="CB244" t="inlineStr">
        <is>
          <t/>
        </is>
      </c>
      <c r="CC244" t="inlineStr">
        <is>
          <t/>
        </is>
      </c>
      <c r="CD244" t="inlineStr">
        <is>
          <t/>
        </is>
      </c>
      <c r="CE244" t="inlineStr">
        <is>
          <t/>
        </is>
      </c>
      <c r="CF244" t="inlineStr">
        <is>
          <t/>
        </is>
      </c>
      <c r="CG244" t="inlineStr">
        <is>
          <t/>
        </is>
      </c>
      <c r="CH244" t="inlineStr">
        <is>
          <t/>
        </is>
      </c>
      <c r="CI244" t="inlineStr">
        <is>
          <t/>
        </is>
      </c>
      <c r="CJ244" t="inlineStr">
        <is>
          <t/>
        </is>
      </c>
      <c r="CK244" t="inlineStr">
        <is>
          <t/>
        </is>
      </c>
      <c r="CL244" t="inlineStr">
        <is>
          <t/>
        </is>
      </c>
      <c r="CM244" t="inlineStr">
        <is>
          <t/>
        </is>
      </c>
      <c r="CN244" t="inlineStr">
        <is>
          <t/>
        </is>
      </c>
      <c r="CO244" t="inlineStr">
        <is>
          <t>effect waarvan de notering in de officiele prijscourant van de Vereniging voor de Effectenhandel in verschillende tijdvakken plaatsvindt of kan plaatsvinden</t>
        </is>
      </c>
      <c r="CP244" t="inlineStr">
        <is>
          <t/>
        </is>
      </c>
      <c r="CQ244" t="inlineStr">
        <is>
          <t/>
        </is>
      </c>
      <c r="CR244" t="inlineStr">
        <is>
          <t/>
        </is>
      </c>
      <c r="CS244" t="inlineStr">
        <is>
          <t/>
        </is>
      </c>
      <c r="CT244" t="inlineStr">
        <is>
          <t/>
        </is>
      </c>
      <c r="CU244" t="inlineStr">
        <is>
          <t/>
        </is>
      </c>
    </row>
    <row r="245">
      <c r="A245" s="1" t="str">
        <f>HYPERLINK("https://iate.europa.eu/entry/result/1239207/all", "1239207")</f>
        <v>1239207</v>
      </c>
      <c r="B245" t="inlineStr">
        <is>
          <t>FINANCE;LAW</t>
        </is>
      </c>
      <c r="C245" t="inlineStr">
        <is>
          <t>FINANCE|taxation;LAW</t>
        </is>
      </c>
      <c r="D245" t="inlineStr">
        <is>
          <t>данъчна администрация|данъчен орган</t>
        </is>
      </c>
      <c r="E245" t="inlineStr">
        <is>
          <t>3|3</t>
        </is>
      </c>
      <c r="F245" t="inlineStr">
        <is>
          <t>|</t>
        </is>
      </c>
      <c r="G245" t="inlineStr">
        <is>
          <t>správce daně</t>
        </is>
      </c>
      <c r="H245" t="inlineStr">
        <is>
          <t>3</t>
        </is>
      </c>
      <c r="I245" t="inlineStr">
        <is>
          <t/>
        </is>
      </c>
      <c r="J245" t="inlineStr">
        <is>
          <t>skattemyndighed|skattevæsen|fiskal myndighed|skatteadministration</t>
        </is>
      </c>
      <c r="K245" t="inlineStr">
        <is>
          <t>4|4|4|4</t>
        </is>
      </c>
      <c r="L245" t="inlineStr">
        <is>
          <t>|||</t>
        </is>
      </c>
      <c r="M245" t="inlineStr">
        <is>
          <t>Steuerverwaltung|St.-Verw.|Steuerbehörde|Fiskus</t>
        </is>
      </c>
      <c r="N245" t="inlineStr">
        <is>
          <t>3|3|3|3</t>
        </is>
      </c>
      <c r="O245" t="inlineStr">
        <is>
          <t>|||</t>
        </is>
      </c>
      <c r="P245" t="inlineStr">
        <is>
          <t>εφορία|φορολογικές αρχές|φορολογική αρχή</t>
        </is>
      </c>
      <c r="Q245" t="inlineStr">
        <is>
          <t>3|3|3</t>
        </is>
      </c>
      <c r="R245" t="inlineStr">
        <is>
          <t>||</t>
        </is>
      </c>
      <c r="S245" t="inlineStr">
        <is>
          <t>fiscal authority|tax authorities|tax authority|revenue agency|tax administration|revenue authorities|taxation authority|revenue service|department</t>
        </is>
      </c>
      <c r="T245" t="inlineStr">
        <is>
          <t>2|3|3|1|3|1|1|1|1</t>
        </is>
      </c>
      <c r="U245" t="inlineStr">
        <is>
          <t>deprecated||||||||</t>
        </is>
      </c>
      <c r="V245" t="inlineStr">
        <is>
          <t>administración fiscal|hacienda pública|administración tributaria|autoridad fiscal</t>
        </is>
      </c>
      <c r="W245" t="inlineStr">
        <is>
          <t>3|3|3|3</t>
        </is>
      </c>
      <c r="X245" t="inlineStr">
        <is>
          <t>|||</t>
        </is>
      </c>
      <c r="Y245" t="inlineStr">
        <is>
          <t>maksuhaldur</t>
        </is>
      </c>
      <c r="Z245" t="inlineStr">
        <is>
          <t>3</t>
        </is>
      </c>
      <c r="AA245" t="inlineStr">
        <is>
          <t/>
        </is>
      </c>
      <c r="AB245" t="inlineStr">
        <is>
          <t>verohallinto|verohallitus|veroviranomainen</t>
        </is>
      </c>
      <c r="AC245" t="inlineStr">
        <is>
          <t>3|3|3</t>
        </is>
      </c>
      <c r="AD245" t="inlineStr">
        <is>
          <t>||</t>
        </is>
      </c>
      <c r="AE245" t="inlineStr">
        <is>
          <t>administration fiscale|fisc|autorités fiscales</t>
        </is>
      </c>
      <c r="AF245" t="inlineStr">
        <is>
          <t>3|3|3</t>
        </is>
      </c>
      <c r="AG245" t="inlineStr">
        <is>
          <t>||</t>
        </is>
      </c>
      <c r="AH245" t="inlineStr">
        <is>
          <t>údarás fioscach</t>
        </is>
      </c>
      <c r="AI245" t="inlineStr">
        <is>
          <t>3</t>
        </is>
      </c>
      <c r="AJ245" t="inlineStr">
        <is>
          <t/>
        </is>
      </c>
      <c r="AK245" t="inlineStr">
        <is>
          <t/>
        </is>
      </c>
      <c r="AL245" t="inlineStr">
        <is>
          <t/>
        </is>
      </c>
      <c r="AM245" t="inlineStr">
        <is>
          <t/>
        </is>
      </c>
      <c r="AN245" t="inlineStr">
        <is>
          <t>adóhatóság</t>
        </is>
      </c>
      <c r="AO245" t="inlineStr">
        <is>
          <t>3</t>
        </is>
      </c>
      <c r="AP245" t="inlineStr">
        <is>
          <t/>
        </is>
      </c>
      <c r="AQ245" t="inlineStr">
        <is>
          <t>amministrazione finanziaria|amministrazione fiscale|autorità fiscale</t>
        </is>
      </c>
      <c r="AR245" t="inlineStr">
        <is>
          <t>3|3|3</t>
        </is>
      </c>
      <c r="AS245" t="inlineStr">
        <is>
          <t>||</t>
        </is>
      </c>
      <c r="AT245" t="inlineStr">
        <is>
          <t>mokesčių administratorius</t>
        </is>
      </c>
      <c r="AU245" t="inlineStr">
        <is>
          <t>4</t>
        </is>
      </c>
      <c r="AV245" t="inlineStr">
        <is>
          <t/>
        </is>
      </c>
      <c r="AW245" t="inlineStr">
        <is>
          <t>nodokļu administrācija|nodokļu iestāde</t>
        </is>
      </c>
      <c r="AX245" t="inlineStr">
        <is>
          <t>3|3</t>
        </is>
      </c>
      <c r="AY245" t="inlineStr">
        <is>
          <t>|</t>
        </is>
      </c>
      <c r="AZ245" t="inlineStr">
        <is>
          <t>awtorità tat-taxxa|dipartiment tat-taxxa</t>
        </is>
      </c>
      <c r="BA245" t="inlineStr">
        <is>
          <t>3|3</t>
        </is>
      </c>
      <c r="BB245" t="inlineStr">
        <is>
          <t>|</t>
        </is>
      </c>
      <c r="BC245" t="inlineStr">
        <is>
          <t>belastingdienst|fiscus|belastingadministratie|belastingautoriteit</t>
        </is>
      </c>
      <c r="BD245" t="inlineStr">
        <is>
          <t>3|3|3|3</t>
        </is>
      </c>
      <c r="BE245" t="inlineStr">
        <is>
          <t>|||</t>
        </is>
      </c>
      <c r="BF245" t="inlineStr">
        <is>
          <t>organy podatkowe|administracja podatkowa|administracja skarbowa</t>
        </is>
      </c>
      <c r="BG245" t="inlineStr">
        <is>
          <t>3|3|3</t>
        </is>
      </c>
      <c r="BH245" t="inlineStr">
        <is>
          <t>||</t>
        </is>
      </c>
      <c r="BI245" t="inlineStr">
        <is>
          <t>administração fiscal|fisco|autoridade fiscal|autoridade tributária</t>
        </is>
      </c>
      <c r="BJ245" t="inlineStr">
        <is>
          <t>3|3|3|3</t>
        </is>
      </c>
      <c r="BK245" t="inlineStr">
        <is>
          <t>|||</t>
        </is>
      </c>
      <c r="BL245" t="inlineStr">
        <is>
          <t>autoritate fiscală|administrație fiscală</t>
        </is>
      </c>
      <c r="BM245" t="inlineStr">
        <is>
          <t>4|3</t>
        </is>
      </c>
      <c r="BN245" t="inlineStr">
        <is>
          <t>|</t>
        </is>
      </c>
      <c r="BO245" t="inlineStr">
        <is>
          <t>správca dane|daňový orgán|daňový úrad|finančná správa|daňová správa</t>
        </is>
      </c>
      <c r="BP245" t="inlineStr">
        <is>
          <t>2|3|2|2|3</t>
        </is>
      </c>
      <c r="BQ245" t="inlineStr">
        <is>
          <t>||||</t>
        </is>
      </c>
      <c r="BR245" t="inlineStr">
        <is>
          <t>davčna uprava|davčni organ|davčna služba</t>
        </is>
      </c>
      <c r="BS245" t="inlineStr">
        <is>
          <t>3|3|3</t>
        </is>
      </c>
      <c r="BT245" t="inlineStr">
        <is>
          <t>||</t>
        </is>
      </c>
      <c r="BU245" t="inlineStr">
        <is>
          <t>skattemyndighet|skattemyndigheterna</t>
        </is>
      </c>
      <c r="BV245" t="inlineStr">
        <is>
          <t>3|3</t>
        </is>
      </c>
      <c r="BW245" t="inlineStr">
        <is>
          <t>|</t>
        </is>
      </c>
      <c r="BX245" t="inlineStr">
        <is>
          <t/>
        </is>
      </c>
      <c r="BY245" t="inlineStr">
        <is>
          <t>správní orgán nebo jiný státní orgán v rozsahu, v jakém mu je zákonem nebo na základě zákona svěřena působnost v oblasti správy daní</t>
        </is>
      </c>
      <c r="BZ245" t="inlineStr">
        <is>
          <t>samlet udtryk for de myndigheder, som administrerer skattelovgivningen</t>
        </is>
      </c>
      <c r="CA245" t="inlineStr">
        <is>
          <t>alle Behörden, die mit der Durchführung der Steuergesetze befasst sind</t>
        </is>
      </c>
      <c r="CB245" t="inlineStr">
        <is>
          <t/>
        </is>
      </c>
      <c r="CC245" t="inlineStr">
        <is>
          <t>government department(s) responsible for the administration of tax law</t>
        </is>
      </c>
      <c r="CD245" t="inlineStr">
        <is>
          <t>1.- Rama de la Administración Publica que se encarga de la recaudación, conservación y aplicación de los bienes del Estado".
&lt;br&gt;2.- "Cúmulo o conjunto de bienes del Estado (...) destinados a la satisfacción de las necesidades públicas y al progreso nacional. Rama de la Administración pública encargada de tales bienes y recursos, en cuanto a su recaudación, conservación y aplicación".</t>
        </is>
      </c>
      <c r="CE245" t="inlineStr">
        <is>
          <t/>
        </is>
      </c>
      <c r="CF245" t="inlineStr">
        <is>
          <t>valtiovarainministeriön alainen veroasioiden hallinto</t>
        </is>
      </c>
      <c r="CG245" t="inlineStr">
        <is>
          <t>ensemble des services publics chargés de l'application de la législation fiscale d'un pays ou d'une collectivité et, plus particulièrement, du recouvrement des impôts</t>
        </is>
      </c>
      <c r="CH245" t="inlineStr">
        <is>
          <t/>
        </is>
      </c>
      <c r="CI245" t="inlineStr">
        <is>
          <t/>
        </is>
      </c>
      <c r="CJ245" t="inlineStr">
        <is>
          <t>az adótörvények végrehajtásával megbízott, az adót megállapító, nyilvántartó, beszedő, végrehajtó közigazgatási szervek</t>
        </is>
      </c>
      <c r="CK245" t="inlineStr">
        <is>
          <t>complesso degli organi preposti all'applicazione delle leggi e delle disposizioni fiscali e quindi all'esazione delle imposte e all’accertamento fiscale</t>
        </is>
      </c>
      <c r="CL245" t="inlineStr">
        <is>
          <t>už mokesčių administravimą atsakinga valstybės įstaiga ar institucija, turinti įstatymų suteiktus įgaliojimus administruoti mokesčius</t>
        </is>
      </c>
      <c r="CM245" t="inlineStr">
        <is>
          <t>valsts pārvaldes iestāde, kas ir atbildīga par nodokļu adminstrēšanu</t>
        </is>
      </c>
      <c r="CN245" t="inlineStr">
        <is>
          <t>entità(jiet) tal-amministrazzjoni pubblika responsabbli mill-amministrazzjoni u l-applikazzjoni tal-leġislazzjoni dritt tat-taxxa</t>
        </is>
      </c>
      <c r="CO245" t="inlineStr">
        <is>
          <t>"overheidsinstelling die met de uitvoering van de belastingwetgeving is belast"</t>
        </is>
      </c>
      <c r="CP245" t="inlineStr">
        <is>
          <t>organy i instytucje zajmujące się rejestracją podatników, wymiarem, kontrolą i poborem, a także egzekucją zobowiązań podatkowych, prowadzeniem dochodzeń w sprawach o przestępstwa i wykroczenia skarbowe</t>
        </is>
      </c>
      <c r="CQ245" t="inlineStr">
        <is>
          <t>Conjunto de serviços públicos que se ocupam do cumprimento das leis fiscais.</t>
        </is>
      </c>
      <c r="CR245" t="inlineStr">
        <is>
          <t/>
        </is>
      </c>
      <c r="CS245" t="inlineStr">
        <is>
          <t>orgán štátnej správy v oblasti daní a poplatkov</t>
        </is>
      </c>
      <c r="CT245" t="inlineStr">
        <is>
          <t/>
        </is>
      </c>
      <c r="CU245" t="inlineStr">
        <is>
          <t>förvaltningsmyndighet för frågor som berör bl.a. skatter</t>
        </is>
      </c>
    </row>
    <row r="246">
      <c r="A246" s="1" t="str">
        <f>HYPERLINK("https://iate.europa.eu/entry/result/3540797/all", "3540797")</f>
        <v>3540797</v>
      </c>
      <c r="B246" t="inlineStr">
        <is>
          <t>EUROPEAN UNION;FINANCE;TRADE</t>
        </is>
      </c>
      <c r="C246" t="inlineStr">
        <is>
          <t>EUROPEAN UNION|European construction|European Union|area of freedom, security and justice;FINANCE|free movement of capital|free movement of capital;TRADE|tariff policy|customs regulations</t>
        </is>
      </c>
      <c r="D246" t="inlineStr">
        <is>
          <t>парични средства</t>
        </is>
      </c>
      <c r="E246" t="inlineStr">
        <is>
          <t>4</t>
        </is>
      </c>
      <c r="F246" t="inlineStr">
        <is>
          <t/>
        </is>
      </c>
      <c r="G246" t="inlineStr">
        <is>
          <t/>
        </is>
      </c>
      <c r="H246" t="inlineStr">
        <is>
          <t/>
        </is>
      </c>
      <c r="I246" t="inlineStr">
        <is>
          <t/>
        </is>
      </c>
      <c r="J246" t="inlineStr">
        <is>
          <t/>
        </is>
      </c>
      <c r="K246" t="inlineStr">
        <is>
          <t/>
        </is>
      </c>
      <c r="L246" t="inlineStr">
        <is>
          <t/>
        </is>
      </c>
      <c r="M246" t="inlineStr">
        <is>
          <t/>
        </is>
      </c>
      <c r="N246" t="inlineStr">
        <is>
          <t/>
        </is>
      </c>
      <c r="O246" t="inlineStr">
        <is>
          <t/>
        </is>
      </c>
      <c r="P246" t="inlineStr">
        <is>
          <t/>
        </is>
      </c>
      <c r="Q246" t="inlineStr">
        <is>
          <t/>
        </is>
      </c>
      <c r="R246" t="inlineStr">
        <is>
          <t/>
        </is>
      </c>
      <c r="S246" t="inlineStr">
        <is>
          <t>cash</t>
        </is>
      </c>
      <c r="T246" t="inlineStr">
        <is>
          <t>3</t>
        </is>
      </c>
      <c r="U246" t="inlineStr">
        <is>
          <t/>
        </is>
      </c>
      <c r="V246" t="inlineStr">
        <is>
          <t/>
        </is>
      </c>
      <c r="W246" t="inlineStr">
        <is>
          <t/>
        </is>
      </c>
      <c r="X246" t="inlineStr">
        <is>
          <t/>
        </is>
      </c>
      <c r="Y246" t="inlineStr">
        <is>
          <t/>
        </is>
      </c>
      <c r="Z246" t="inlineStr">
        <is>
          <t/>
        </is>
      </c>
      <c r="AA246" t="inlineStr">
        <is>
          <t/>
        </is>
      </c>
      <c r="AB246" t="inlineStr">
        <is>
          <t>käteinen raha|käteisvarat</t>
        </is>
      </c>
      <c r="AC246" t="inlineStr">
        <is>
          <t>3|2</t>
        </is>
      </c>
      <c r="AD246" t="inlineStr">
        <is>
          <t>|</t>
        </is>
      </c>
      <c r="AE246" t="inlineStr">
        <is>
          <t/>
        </is>
      </c>
      <c r="AF246" t="inlineStr">
        <is>
          <t/>
        </is>
      </c>
      <c r="AG246" t="inlineStr">
        <is>
          <t/>
        </is>
      </c>
      <c r="AH246" t="inlineStr">
        <is>
          <t/>
        </is>
      </c>
      <c r="AI246" t="inlineStr">
        <is>
          <t/>
        </is>
      </c>
      <c r="AJ246" t="inlineStr">
        <is>
          <t/>
        </is>
      </c>
      <c r="AK246" t="inlineStr">
        <is>
          <t/>
        </is>
      </c>
      <c r="AL246" t="inlineStr">
        <is>
          <t/>
        </is>
      </c>
      <c r="AM246" t="inlineStr">
        <is>
          <t/>
        </is>
      </c>
      <c r="AN246" t="inlineStr">
        <is>
          <t/>
        </is>
      </c>
      <c r="AO246" t="inlineStr">
        <is>
          <t/>
        </is>
      </c>
      <c r="AP246" t="inlineStr">
        <is>
          <t/>
        </is>
      </c>
      <c r="AQ246" t="inlineStr">
        <is>
          <t/>
        </is>
      </c>
      <c r="AR246" t="inlineStr">
        <is>
          <t/>
        </is>
      </c>
      <c r="AS246" t="inlineStr">
        <is>
          <t/>
        </is>
      </c>
      <c r="AT246" t="inlineStr">
        <is>
          <t/>
        </is>
      </c>
      <c r="AU246" t="inlineStr">
        <is>
          <t/>
        </is>
      </c>
      <c r="AV246" t="inlineStr">
        <is>
          <t/>
        </is>
      </c>
      <c r="AW246" t="inlineStr">
        <is>
          <t/>
        </is>
      </c>
      <c r="AX246" t="inlineStr">
        <is>
          <t/>
        </is>
      </c>
      <c r="AY246" t="inlineStr">
        <is>
          <t/>
        </is>
      </c>
      <c r="AZ246" t="inlineStr">
        <is>
          <t/>
        </is>
      </c>
      <c r="BA246" t="inlineStr">
        <is>
          <t/>
        </is>
      </c>
      <c r="BB246" t="inlineStr">
        <is>
          <t/>
        </is>
      </c>
      <c r="BC246" t="inlineStr">
        <is>
          <t/>
        </is>
      </c>
      <c r="BD246" t="inlineStr">
        <is>
          <t/>
        </is>
      </c>
      <c r="BE246" t="inlineStr">
        <is>
          <t/>
        </is>
      </c>
      <c r="BF246" t="inlineStr">
        <is>
          <t/>
        </is>
      </c>
      <c r="BG246" t="inlineStr">
        <is>
          <t/>
        </is>
      </c>
      <c r="BH246" t="inlineStr">
        <is>
          <t/>
        </is>
      </c>
      <c r="BI246" t="inlineStr">
        <is>
          <t/>
        </is>
      </c>
      <c r="BJ246" t="inlineStr">
        <is>
          <t/>
        </is>
      </c>
      <c r="BK246" t="inlineStr">
        <is>
          <t/>
        </is>
      </c>
      <c r="BL246" t="inlineStr">
        <is>
          <t/>
        </is>
      </c>
      <c r="BM246" t="inlineStr">
        <is>
          <t/>
        </is>
      </c>
      <c r="BN246" t="inlineStr">
        <is>
          <t/>
        </is>
      </c>
      <c r="BO246" t="inlineStr">
        <is>
          <t/>
        </is>
      </c>
      <c r="BP246" t="inlineStr">
        <is>
          <t/>
        </is>
      </c>
      <c r="BQ246" t="inlineStr">
        <is>
          <t/>
        </is>
      </c>
      <c r="BR246" t="inlineStr">
        <is>
          <t/>
        </is>
      </c>
      <c r="BS246" t="inlineStr">
        <is>
          <t/>
        </is>
      </c>
      <c r="BT246" t="inlineStr">
        <is>
          <t/>
        </is>
      </c>
      <c r="BU246" t="inlineStr">
        <is>
          <t/>
        </is>
      </c>
      <c r="BV246" t="inlineStr">
        <is>
          <t/>
        </is>
      </c>
      <c r="BW246" t="inlineStr">
        <is>
          <t/>
        </is>
      </c>
      <c r="BX246" t="inlineStr">
        <is>
          <t>а) валута - банкноти и монети, които са в обращение като средство за обмяна, и б) платежни инструменти на приносител;</t>
        </is>
      </c>
      <c r="BY246" t="inlineStr">
        <is>
          <t/>
        </is>
      </c>
      <c r="BZ246" t="inlineStr">
        <is>
          <t/>
        </is>
      </c>
      <c r="CA246" t="inlineStr">
        <is>
          <t/>
        </is>
      </c>
      <c r="CB246" t="inlineStr">
        <is>
          <t/>
        </is>
      </c>
      <c r="CC246" t="inlineStr">
        <is>
          <t>bearer-negotiable instrument(s) and/or currency (banknotes and coins in circulation as a medium of exchange)</t>
        </is>
      </c>
      <c r="CD246" t="inlineStr">
        <is>
          <t/>
        </is>
      </c>
      <c r="CE246" t="inlineStr">
        <is>
          <t/>
        </is>
      </c>
      <c r="CF246" t="inlineStr">
        <is>
          <t>valuutta (setelit ja kolikot), matkashekit/postishekit, asettajasta riippumatta kaikki nimemättömät tai haltijalle asetetut rahoitusvälineet, jotka ovat vaihdettavissa valuutaksi, erityisesti arvopaperit ja muut saamistodisteet</t>
        </is>
      </c>
      <c r="CG246" t="inlineStr">
        <is>
          <t/>
        </is>
      </c>
      <c r="CH246" t="inlineStr">
        <is>
          <t/>
        </is>
      </c>
      <c r="CI246" t="inlineStr">
        <is>
          <t/>
        </is>
      </c>
      <c r="CJ246" t="inlineStr">
        <is>
          <t/>
        </is>
      </c>
      <c r="CK246" t="inlineStr">
        <is>
          <t/>
        </is>
      </c>
      <c r="CL246" t="inlineStr">
        <is>
          <t/>
        </is>
      </c>
      <c r="CM246" t="inlineStr">
        <is>
          <t/>
        </is>
      </c>
      <c r="CN246" t="inlineStr">
        <is>
          <t/>
        </is>
      </c>
      <c r="CO246" t="inlineStr">
        <is>
          <t/>
        </is>
      </c>
      <c r="CP246" t="inlineStr">
        <is>
          <t/>
        </is>
      </c>
      <c r="CQ246" t="inlineStr">
        <is>
          <t/>
        </is>
      </c>
      <c r="CR246" t="inlineStr">
        <is>
          <t/>
        </is>
      </c>
      <c r="CS246" t="inlineStr">
        <is>
          <t/>
        </is>
      </c>
      <c r="CT246" t="inlineStr">
        <is>
          <t/>
        </is>
      </c>
      <c r="CU246" t="inlineStr">
        <is>
          <t/>
        </is>
      </c>
    </row>
    <row r="247">
      <c r="A247" s="1" t="str">
        <f>HYPERLINK("https://iate.europa.eu/entry/result/1239136/all", "1239136")</f>
        <v>1239136</v>
      </c>
      <c r="B247" t="inlineStr">
        <is>
          <t>ECONOMICS;BUSINESS AND COMPETITION;FINANCE</t>
        </is>
      </c>
      <c r="C247" t="inlineStr">
        <is>
          <t>ECONOMICS;BUSINESS AND COMPETITION|business organisation;FINANCE;BUSINESS AND COMPETITION|management</t>
        </is>
      </c>
      <c r="D247" t="inlineStr">
        <is>
          <t>значително влияние</t>
        </is>
      </c>
      <c r="E247" t="inlineStr">
        <is>
          <t>3</t>
        </is>
      </c>
      <c r="F247" t="inlineStr">
        <is>
          <t/>
        </is>
      </c>
      <c r="G247" t="inlineStr">
        <is>
          <t>podstatný vliv</t>
        </is>
      </c>
      <c r="H247" t="inlineStr">
        <is>
          <t>3</t>
        </is>
      </c>
      <c r="I247" t="inlineStr">
        <is>
          <t/>
        </is>
      </c>
      <c r="J247" t="inlineStr">
        <is>
          <t>væsentlig indflydelse</t>
        </is>
      </c>
      <c r="K247" t="inlineStr">
        <is>
          <t>3</t>
        </is>
      </c>
      <c r="L247" t="inlineStr">
        <is>
          <t/>
        </is>
      </c>
      <c r="M247" t="inlineStr">
        <is>
          <t>maßgeblicher Einfluss</t>
        </is>
      </c>
      <c r="N247" t="inlineStr">
        <is>
          <t>3</t>
        </is>
      </c>
      <c r="O247" t="inlineStr">
        <is>
          <t/>
        </is>
      </c>
      <c r="P247" t="inlineStr">
        <is>
          <t>σημαντική επιρροή</t>
        </is>
      </c>
      <c r="Q247" t="inlineStr">
        <is>
          <t>3</t>
        </is>
      </c>
      <c r="R247" t="inlineStr">
        <is>
          <t/>
        </is>
      </c>
      <c r="S247" t="inlineStr">
        <is>
          <t>significant influence|material influence</t>
        </is>
      </c>
      <c r="T247" t="inlineStr">
        <is>
          <t>3|2</t>
        </is>
      </c>
      <c r="U247" t="inlineStr">
        <is>
          <t>|</t>
        </is>
      </c>
      <c r="V247" t="inlineStr">
        <is>
          <t>influencia notable|influencia significativa</t>
        </is>
      </c>
      <c r="W247" t="inlineStr">
        <is>
          <t>3|3</t>
        </is>
      </c>
      <c r="X247" t="inlineStr">
        <is>
          <t>|</t>
        </is>
      </c>
      <c r="Y247" t="inlineStr">
        <is>
          <t>märkimisväärne mõju</t>
        </is>
      </c>
      <c r="Z247" t="inlineStr">
        <is>
          <t>3</t>
        </is>
      </c>
      <c r="AA247" t="inlineStr">
        <is>
          <t/>
        </is>
      </c>
      <c r="AB247" t="inlineStr">
        <is>
          <t>huomattava vaikutusvalta|merkittävä vaikutusvalta</t>
        </is>
      </c>
      <c r="AC247" t="inlineStr">
        <is>
          <t>3|3</t>
        </is>
      </c>
      <c r="AD247" t="inlineStr">
        <is>
          <t>|</t>
        </is>
      </c>
      <c r="AE247" t="inlineStr">
        <is>
          <t>influence notable</t>
        </is>
      </c>
      <c r="AF247" t="inlineStr">
        <is>
          <t>4</t>
        </is>
      </c>
      <c r="AG247" t="inlineStr">
        <is>
          <t/>
        </is>
      </c>
      <c r="AH247" t="inlineStr">
        <is>
          <t>tionchar suntasach</t>
        </is>
      </c>
      <c r="AI247" t="inlineStr">
        <is>
          <t>3</t>
        </is>
      </c>
      <c r="AJ247" t="inlineStr">
        <is>
          <t/>
        </is>
      </c>
      <c r="AK247" t="inlineStr">
        <is>
          <t>značajan utjecaj</t>
        </is>
      </c>
      <c r="AL247" t="inlineStr">
        <is>
          <t>3</t>
        </is>
      </c>
      <c r="AM247" t="inlineStr">
        <is>
          <t/>
        </is>
      </c>
      <c r="AN247" t="inlineStr">
        <is>
          <t>jelentős befolyás|mértékadó befolyás</t>
        </is>
      </c>
      <c r="AO247" t="inlineStr">
        <is>
          <t>4|4</t>
        </is>
      </c>
      <c r="AP247" t="inlineStr">
        <is>
          <t>|</t>
        </is>
      </c>
      <c r="AQ247" t="inlineStr">
        <is>
          <t>influenza notevole|influenza sostanziale|influenza significativa</t>
        </is>
      </c>
      <c r="AR247" t="inlineStr">
        <is>
          <t>3|3|3</t>
        </is>
      </c>
      <c r="AS247" t="inlineStr">
        <is>
          <t>||</t>
        </is>
      </c>
      <c r="AT247" t="inlineStr">
        <is>
          <t>reikšminga įtaka|reikšmingas poveikis</t>
        </is>
      </c>
      <c r="AU247" t="inlineStr">
        <is>
          <t>3|3</t>
        </is>
      </c>
      <c r="AV247" t="inlineStr">
        <is>
          <t>|preferred</t>
        </is>
      </c>
      <c r="AW247" t="inlineStr">
        <is>
          <t>būtiska ietekme</t>
        </is>
      </c>
      <c r="AX247" t="inlineStr">
        <is>
          <t>3</t>
        </is>
      </c>
      <c r="AY247" t="inlineStr">
        <is>
          <t/>
        </is>
      </c>
      <c r="AZ247" t="inlineStr">
        <is>
          <t>influwenza materjali|influwenza sinifikanti</t>
        </is>
      </c>
      <c r="BA247" t="inlineStr">
        <is>
          <t>3|3</t>
        </is>
      </c>
      <c r="BB247" t="inlineStr">
        <is>
          <t>|</t>
        </is>
      </c>
      <c r="BC247" t="inlineStr">
        <is>
          <t>invloed van betekenis</t>
        </is>
      </c>
      <c r="BD247" t="inlineStr">
        <is>
          <t>3</t>
        </is>
      </c>
      <c r="BE247" t="inlineStr">
        <is>
          <t/>
        </is>
      </c>
      <c r="BF247" t="inlineStr">
        <is>
          <t>znaczący wpływ</t>
        </is>
      </c>
      <c r="BG247" t="inlineStr">
        <is>
          <t>3</t>
        </is>
      </c>
      <c r="BH247" t="inlineStr">
        <is>
          <t/>
        </is>
      </c>
      <c r="BI247" t="inlineStr">
        <is>
          <t>influência importante</t>
        </is>
      </c>
      <c r="BJ247" t="inlineStr">
        <is>
          <t>3</t>
        </is>
      </c>
      <c r="BK247" t="inlineStr">
        <is>
          <t/>
        </is>
      </c>
      <c r="BL247" t="inlineStr">
        <is>
          <t>influență semnificativă</t>
        </is>
      </c>
      <c r="BM247" t="inlineStr">
        <is>
          <t>3</t>
        </is>
      </c>
      <c r="BN247" t="inlineStr">
        <is>
          <t/>
        </is>
      </c>
      <c r="BO247" t="inlineStr">
        <is>
          <t>podstatný vplyv</t>
        </is>
      </c>
      <c r="BP247" t="inlineStr">
        <is>
          <t>3</t>
        </is>
      </c>
      <c r="BQ247" t="inlineStr">
        <is>
          <t/>
        </is>
      </c>
      <c r="BR247" t="inlineStr">
        <is>
          <t>pomembni vpliv</t>
        </is>
      </c>
      <c r="BS247" t="inlineStr">
        <is>
          <t>3</t>
        </is>
      </c>
      <c r="BT247" t="inlineStr">
        <is>
          <t/>
        </is>
      </c>
      <c r="BU247" t="inlineStr">
        <is>
          <t>betydande inflytande|väsentligt inflytande</t>
        </is>
      </c>
      <c r="BV247" t="inlineStr">
        <is>
          <t>3|3</t>
        </is>
      </c>
      <c r="BW247" t="inlineStr">
        <is>
          <t>|</t>
        </is>
      </c>
      <c r="BX247" t="inlineStr">
        <is>
          <t>правомощието за участие в решения, свързани с финансовата и оперативната политика и политика на предприятието, но не и контрол върху тези политики</t>
        </is>
      </c>
      <c r="BY247" t="inlineStr">
        <is>
          <t/>
        </is>
      </c>
      <c r="BZ247" t="inlineStr">
        <is>
          <t>beføjelsen til at deltage i de økonomiske og driftsmæssige beslutninger i en virksomhed uden at have bestemmende indflydelse på disse</t>
        </is>
      </c>
      <c r="CA247" t="inlineStr">
        <is>
          <t>die Möglichkeit, an den finanz- und geschäftspolitischen Entscheidungen eines Unternehmens mitzuwirken, ohne diese Prozesse beherrschen zu können</t>
        </is>
      </c>
      <c r="CB247" t="inlineStr">
        <is>
          <t>δικαίωμα συμμετοχής στις αποφάσεις της οικονομικής και επιχειρηματικής πολιτικής της οικονομικής οντότητας, χωρίς όμως να ασκείται έλεγχος πάνω σε αυτές τις πολιτικές</t>
        </is>
      </c>
      <c r="CC247" t="inlineStr">
        <is>
          <t>power to participate in the financial and operating policy decisions of an entity, but is not control over those policies</t>
        </is>
      </c>
      <c r="CD247" t="inlineStr">
        <is>
          <t>1) "Se presumirá que una empresa ejerce una influencia notable sobre otra empresa cuando tenga un 20 % o más de los derechos de voto de los accionistas o asociados de esta empresa."&lt;br&gt;2) "Influencia significativa: (...) participación en las decisiones financieras y de explotación de una empresa, aunque sin llegar al control total de las mismas. Puede ser ejercida de diversas formas, usualmente mediante representación en el órgano de administración, pero también, por ejemplo, a través de la participación en el proceso de fijación de políticas, transacciones entre compañías importantes, intercambio de directivos, o bien dependencia tecnológica. La influencia significativa puede obtenerse mediante participación en la propiedad, por derecho legal o por acuerdos."</t>
        </is>
      </c>
      <c r="CE247" t="inlineStr">
        <is>
          <t>võime osaleda (majandus)üksuse finants- ja tegevuspoliitikat puudutavate otsuste langetamisel, omamata kontrolli selliste poliitikate üle</t>
        </is>
      </c>
      <c r="CF247" t="inlineStr">
        <is>
          <t>oikeus osallistua yhteisön talouden ja toiminnan periaatteita koskevaan päätöksentekoon, mutta ei määräysvalta näihin periaatteisiin</t>
        </is>
      </c>
      <c r="CG247" t="inlineStr">
        <is>
          <t>pouvoir de participer aux décisions de politique financière et opérationnelle de l'entité détenue, sans toutefois exercer un contrôle sur ces politiques.</t>
        </is>
      </c>
      <c r="CH247" t="inlineStr">
        <is>
          <t/>
        </is>
      </c>
      <c r="CI247" t="inlineStr">
        <is>
          <t>moć sudjelovanja u odlučivanju o financijskim i poslovnim politikama subjekta, ali ne i nadzor nad tim politikama</t>
        </is>
      </c>
      <c r="CJ247" t="inlineStr">
        <is>
          <t>vállalkozás pénzügyi és működési politikájában való, de azt nem egyértelműen meghatározó részvétel</t>
        </is>
      </c>
      <c r="CK247" t="inlineStr">
        <is>
          <t>potere di partecipare alla determinazione delle politiche finanziarie e gestionali della partecipata senza averne il controllo o il controllo congiunto</t>
        </is>
      </c>
      <c r="CL247" t="inlineStr">
        <is>
          <t>teisė dalyvauti priimant ūkio subjekto finansinės ir ekonominės veiklos politikos sprendimus, tačiau tai nėra šios politikos kontrolė</t>
        </is>
      </c>
      <c r="CM247" t="inlineStr">
        <is>
          <t>tiesības piedalīties finansiālās un pamatdarbības politikas lēmumu pieņemšanā, bet tā nenozīmē kontroli pār šo politiku</t>
        </is>
      </c>
      <c r="CN247" t="inlineStr">
        <is>
          <t>is-setgħa li tipparteċipa fid-deċiżjonijiet ta' politika finanzjarja u operattiva tal-entità, iżda mhux il-kontroll fuq dik il-politika</t>
        </is>
      </c>
      <c r="CO247" t="inlineStr">
        <is>
          <t>macht om deel te nemen aan de financiële en operationele beleidsbeslissingen van de entiteit, maar houdt geen zeggenschap in over het betreffende beleid</t>
        </is>
      </c>
      <c r="CP247" t="inlineStr">
        <is>
          <t>prawo do uczestniczenia w podejmowaniu decyzji z zakresu polityki finansowej i operacyjnej jednostki; nie oznacza on jednak sprawowania kontroli nad tą polityką</t>
        </is>
      </c>
      <c r="CQ247" t="inlineStr">
        <is>
          <t>Noção que designa a situação que permite a uma empresa influir nas decisões de política financeira, comercial ou industrial de uma sociedade, mas sem exercer uma influência dominante.</t>
        </is>
      </c>
      <c r="CR247" t="inlineStr">
        <is>
          <t>dreptul de a participa direct sau indirect la politica financiară și operationala a unei societăți, dar fără a exercita control exclusiv sau comun asupra acesteia</t>
        </is>
      </c>
      <c r="CS247" t="inlineStr">
        <is>
          <t>právomoc podieľať sa na rozhodovaní o finančných a prevádzkových zámeroch podniku, do ktorého sa investuje, ale nie je to kontrola alebo spoločná kontrola nad danými zámermi</t>
        </is>
      </c>
      <c r="CT247" t="inlineStr">
        <is>
          <t>móč sodelovati pri odločitvah o finančni in poslovni politiki podjetja, v katerega se naložbi, ne pa obvladovati ali skupaj obvladovati táko politiko</t>
        </is>
      </c>
      <c r="CU247" t="inlineStr">
        <is>
          <t/>
        </is>
      </c>
    </row>
    <row r="248">
      <c r="A248" s="1" t="str">
        <f>HYPERLINK("https://iate.europa.eu/entry/result/858330/all", "858330")</f>
        <v>858330</v>
      </c>
      <c r="B248" t="inlineStr">
        <is>
          <t>FINANCE;ECONOMICS</t>
        </is>
      </c>
      <c r="C248" t="inlineStr">
        <is>
          <t>FINANCE|free movement of capital|financial market|financial transaction;ECONOMICS</t>
        </is>
      </c>
      <c r="D248" t="inlineStr">
        <is>
          <t>презгранично плащане</t>
        </is>
      </c>
      <c r="E248" t="inlineStr">
        <is>
          <t>4</t>
        </is>
      </c>
      <c r="F248" t="inlineStr">
        <is>
          <t/>
        </is>
      </c>
      <c r="G248" t="inlineStr">
        <is>
          <t>přeshraniční platba</t>
        </is>
      </c>
      <c r="H248" t="inlineStr">
        <is>
          <t>3</t>
        </is>
      </c>
      <c r="I248" t="inlineStr">
        <is>
          <t/>
        </is>
      </c>
      <c r="J248" t="inlineStr">
        <is>
          <t>grænseoverskridende betaling</t>
        </is>
      </c>
      <c r="K248" t="inlineStr">
        <is>
          <t>3</t>
        </is>
      </c>
      <c r="L248" t="inlineStr">
        <is>
          <t/>
        </is>
      </c>
      <c r="M248" t="inlineStr">
        <is>
          <t>grenzüberschreitende Zahlung</t>
        </is>
      </c>
      <c r="N248" t="inlineStr">
        <is>
          <t>3</t>
        </is>
      </c>
      <c r="O248" t="inlineStr">
        <is>
          <t/>
        </is>
      </c>
      <c r="P248" t="inlineStr">
        <is>
          <t>διασυνοριακή πληρωμή</t>
        </is>
      </c>
      <c r="Q248" t="inlineStr">
        <is>
          <t>3</t>
        </is>
      </c>
      <c r="R248" t="inlineStr">
        <is>
          <t/>
        </is>
      </c>
      <c r="S248" t="inlineStr">
        <is>
          <t>cross-border payment</t>
        </is>
      </c>
      <c r="T248" t="inlineStr">
        <is>
          <t>3</t>
        </is>
      </c>
      <c r="U248" t="inlineStr">
        <is>
          <t/>
        </is>
      </c>
      <c r="V248" t="inlineStr">
        <is>
          <t>pago transfronterizo</t>
        </is>
      </c>
      <c r="W248" t="inlineStr">
        <is>
          <t>3</t>
        </is>
      </c>
      <c r="X248" t="inlineStr">
        <is>
          <t/>
        </is>
      </c>
      <c r="Y248" t="inlineStr">
        <is>
          <t>piiriülene makse</t>
        </is>
      </c>
      <c r="Z248" t="inlineStr">
        <is>
          <t>3</t>
        </is>
      </c>
      <c r="AA248" t="inlineStr">
        <is>
          <t/>
        </is>
      </c>
      <c r="AB248" t="inlineStr">
        <is>
          <t>rajatylittävä maksu</t>
        </is>
      </c>
      <c r="AC248" t="inlineStr">
        <is>
          <t>3</t>
        </is>
      </c>
      <c r="AD248" t="inlineStr">
        <is>
          <t/>
        </is>
      </c>
      <c r="AE248" t="inlineStr">
        <is>
          <t>paiement transfrontalier|paiement transfrontière</t>
        </is>
      </c>
      <c r="AF248" t="inlineStr">
        <is>
          <t>3|3</t>
        </is>
      </c>
      <c r="AG248" t="inlineStr">
        <is>
          <t>|preferred</t>
        </is>
      </c>
      <c r="AH248" t="inlineStr">
        <is>
          <t>íocaíocht trasteorann</t>
        </is>
      </c>
      <c r="AI248" t="inlineStr">
        <is>
          <t>3</t>
        </is>
      </c>
      <c r="AJ248" t="inlineStr">
        <is>
          <t/>
        </is>
      </c>
      <c r="AK248" t="inlineStr">
        <is>
          <t>prekogranično plaćanje</t>
        </is>
      </c>
      <c r="AL248" t="inlineStr">
        <is>
          <t>3</t>
        </is>
      </c>
      <c r="AM248" t="inlineStr">
        <is>
          <t/>
        </is>
      </c>
      <c r="AN248" t="inlineStr">
        <is>
          <t>határon átnyúló fizetés</t>
        </is>
      </c>
      <c r="AO248" t="inlineStr">
        <is>
          <t>3</t>
        </is>
      </c>
      <c r="AP248" t="inlineStr">
        <is>
          <t/>
        </is>
      </c>
      <c r="AQ248" t="inlineStr">
        <is>
          <t>pagamento transfrontaliero</t>
        </is>
      </c>
      <c r="AR248" t="inlineStr">
        <is>
          <t>3</t>
        </is>
      </c>
      <c r="AS248" t="inlineStr">
        <is>
          <t/>
        </is>
      </c>
      <c r="AT248" t="inlineStr">
        <is>
          <t>tarptautinis mokėjimas</t>
        </is>
      </c>
      <c r="AU248" t="inlineStr">
        <is>
          <t>3</t>
        </is>
      </c>
      <c r="AV248" t="inlineStr">
        <is>
          <t/>
        </is>
      </c>
      <c r="AW248" t="inlineStr">
        <is>
          <t>pārrobežu maksājums</t>
        </is>
      </c>
      <c r="AX248" t="inlineStr">
        <is>
          <t>3</t>
        </is>
      </c>
      <c r="AY248" t="inlineStr">
        <is>
          <t/>
        </is>
      </c>
      <c r="AZ248" t="inlineStr">
        <is>
          <t>ħlas transkonfinali|pagament transfruntier|pagament transkonfinali</t>
        </is>
      </c>
      <c r="BA248" t="inlineStr">
        <is>
          <t>2|3|2</t>
        </is>
      </c>
      <c r="BB248" t="inlineStr">
        <is>
          <t>||</t>
        </is>
      </c>
      <c r="BC248" t="inlineStr">
        <is>
          <t>grensoverschrijdende betaling</t>
        </is>
      </c>
      <c r="BD248" t="inlineStr">
        <is>
          <t>3</t>
        </is>
      </c>
      <c r="BE248" t="inlineStr">
        <is>
          <t/>
        </is>
      </c>
      <c r="BF248" t="inlineStr">
        <is>
          <t>płatność transgraniczna</t>
        </is>
      </c>
      <c r="BG248" t="inlineStr">
        <is>
          <t>3</t>
        </is>
      </c>
      <c r="BH248" t="inlineStr">
        <is>
          <t/>
        </is>
      </c>
      <c r="BI248" t="inlineStr">
        <is>
          <t>pagamento transfronteiras|pagamento transfronteiriço</t>
        </is>
      </c>
      <c r="BJ248" t="inlineStr">
        <is>
          <t>3|3</t>
        </is>
      </c>
      <c r="BK248" t="inlineStr">
        <is>
          <t>|preferred</t>
        </is>
      </c>
      <c r="BL248" t="inlineStr">
        <is>
          <t>plată transfrontalieră</t>
        </is>
      </c>
      <c r="BM248" t="inlineStr">
        <is>
          <t>3</t>
        </is>
      </c>
      <c r="BN248" t="inlineStr">
        <is>
          <t/>
        </is>
      </c>
      <c r="BO248" t="inlineStr">
        <is>
          <t>cezhraničná platba</t>
        </is>
      </c>
      <c r="BP248" t="inlineStr">
        <is>
          <t>4</t>
        </is>
      </c>
      <c r="BQ248" t="inlineStr">
        <is>
          <t/>
        </is>
      </c>
      <c r="BR248" t="inlineStr">
        <is>
          <t>čezmejno plačilo</t>
        </is>
      </c>
      <c r="BS248" t="inlineStr">
        <is>
          <t>3</t>
        </is>
      </c>
      <c r="BT248" t="inlineStr">
        <is>
          <t/>
        </is>
      </c>
      <c r="BU248" t="inlineStr">
        <is>
          <t>gränsöverskridande betalning</t>
        </is>
      </c>
      <c r="BV248" t="inlineStr">
        <is>
          <t>3</t>
        </is>
      </c>
      <c r="BW248" t="inlineStr">
        <is>
          <t/>
        </is>
      </c>
      <c r="BX248" t="inlineStr">
        <is>
          <t>платежна операция, обработена по електронен път 
по нареждане на платеца, на получателя или чрез получателя, като доставчикът на 
платежни услуги на платеца и доставчикът на платежни услуги на получателя се 
намират в различни държави членки</t>
        </is>
      </c>
      <c r="BY248" t="inlineStr">
        <is>
          <t/>
        </is>
      </c>
      <c r="BZ248" t="inlineStr">
        <is>
          <t>betalingstransaktion, som
initieres af en betaler, eller af eller via en betalingsmodtager, og hvor betalerens udbyder af
betalingstjenester og betalingsmodtagerens udbyder af betalingstjenester er beliggende i
forskellige medlemsstater</t>
        </is>
      </c>
      <c r="CA248" t="inlineStr">
        <is>
          <t>elektronisch verarbeiteter Zahlungsvorgang, der
von einem Zahler oder von einem oder über einen Zahlungsempfänger ausgelöst wird und
bei dem der Zahlungsdienstleister des Zahlers und der Zahlungsdienstleister des
Zahlungsempfängers in unterschiedlichen Mitgliedstaaten ansässig sind</t>
        </is>
      </c>
      <c r="CB248" t="inlineStr">
        <is>
          <t/>
        </is>
      </c>
      <c r="CC248" t="inlineStr">
        <is>
          <t>payment transaction initiated by
a payer, or by or through a payee, where the payer's payment service provider and the
payee's payment service provider are located in different EU Member States</t>
        </is>
      </c>
      <c r="CD248" t="inlineStr">
        <is>
          <t>Operación de pago tratada por medios electrónicos, iniciada por
un ordenante o por un beneficiario, o por mediación de este último, en la que tanto el
proveedor de servicios de pago del ordenante como el del beneficiario están situados en
diferentes Estados miembros.</t>
        </is>
      </c>
      <c r="CE248" t="inlineStr">
        <is>
          <t>elektrooniliselt töödeldav maksetehing, mis on algatatud maksja või
saaja poolt või saaja kaudu ning mille korral maksja makseteenuse pakkuja ja saaja
makseteenuse pakkuja asuvad eri liikmesriigis</t>
        </is>
      </c>
      <c r="CF248" t="inlineStr">
        <is>
          <t>sähköisesti käsitelty maksutapahtuma, jonka on käynnistänyt
maksaja tai maksunsaaja taikka joka on käynnistetty maksunsaajan välityksellä, jos
maksajan ja maksunsaajan maksupalveluntarjoajat sijaitsevat eri jäsenvaltioissa</t>
        </is>
      </c>
      <c r="CG248" t="inlineStr">
        <is>
          <t>paiement dont le payeur se trouve dans un État membre et le bénéficiaire dans un autre État membre, dans un pays tiers ou dans un territoire tiers</t>
        </is>
      </c>
      <c r="CH248" t="inlineStr">
        <is>
          <t/>
        </is>
      </c>
      <c r="CI248" t="inlineStr">
        <is>
          <t/>
        </is>
      </c>
      <c r="CJ248" t="inlineStr">
        <is>
          <t>a fizető fél vagy kedvezményezett
által, vagy kedvezményezetten keresztül kezdeményezett, elektronikusan lebonyolított
olyan fizetési művelet, amelynek esetében a fizető fél pénzforgalmi
szolgáltatója és a kedvezményezett fél pénzforgalmi szolgáltatója különböző
tagállamban működik</t>
        </is>
      </c>
      <c r="CK248" t="inlineStr">
        <is>
          <t>un’operazione di pagamento elaborata elettronicamente disposta dal pagatore oppure dal beneficiario, o per il suo tramite, quando il prestatore di servizi di pagamento del pagatore e il prestatore di servizi di pagamento del beneficiario sono situati in Stati membri diversi</t>
        </is>
      </c>
      <c r="CL248" t="inlineStr">
        <is>
          <t>mokėjimo operacija, inicijuota mokėtojo arba gavėjo ar per gavėją, kai mokėtojo mokėjimo paslaugų teikėjas ir gavėjo mokėjimo paslaugų teikėjas yra skirtingose ES valstybėse narėse</t>
        </is>
      </c>
      <c r="CM248" t="inlineStr">
        <is>
          <t>maksājuma darījums, ko ierosina
maksātājs vai maksājuma saņēmējs vai ar maksājuma saņēmēja starpniecību, ja maksātāja
un maksājuma saņēmēja maksājumu pakalpojumu sniedzēji atrodas dažādās dalībvalstīs</t>
        </is>
      </c>
      <c r="CN248" t="inlineStr">
        <is>
          <t>tranżazzjoni ta’ ħlas ipproċessata elettronikament mibdija
mill-pagatur, jew minn benefiċjarju, fejn il-fornituri tas-servizzi tal-ħlas tal-pagatur u lfornituri tas-servizzi tal-ħlas tal-benefiċjarju jinsabu fi Stati Membri differenti</t>
        </is>
      </c>
      <c r="CO248" t="inlineStr">
        <is>
          <t>door een betaler, dan wel door of via een begunstigde geïnitieerde elektronisch verwerkte betalingstransactie, waarbij de betalingsdienstaanbieder van de betaler en de betalingsdienstaanbieder van de begunstigde zich in verschillende lidstaten bevinden</t>
        </is>
      </c>
      <c r="CP248" t="inlineStr">
        <is>
          <t>przetwarzana w sposób elektroniczny transakcja płatnicza inicjowana przez płatnika albo przez odbiorcę lub za jego pośrednictwem,
w której przypadku dostawca usług płatniczych płatnika oraz dostawca usług płatniczych
odbiorcy znajdują się w innych państwach członkowskich</t>
        </is>
      </c>
      <c r="CQ248" t="inlineStr">
        <is>
          <t>Operação de pagamento em que o ordenante e o beneficiário estão situados em países distintos.</t>
        </is>
      </c>
      <c r="CR248" t="inlineStr">
        <is>
          <t>operațiune de plată prelucrată electronic, inițiată de
către un plătitor, de către sau printr-un beneficiar al plății, în cazul în care prestatorul de
servicii de plată al plătitorului și prestatorul de servicii de plată al beneficiarului plății au
sediul în state membre diferite</t>
        </is>
      </c>
      <c r="CS248" t="inlineStr">
        <is>
          <t>elektronicky spracovaná platobná transakcia vykonávaná na podnet platiteľa alebo príjemcu alebo prostredníctvom príjemcu, pri ktorej sa poskytovateľ platobných služieb platiteľa a poskytovateľ platobných služieb príjemcu nachádzajú v rôznych členských štátoch</t>
        </is>
      </c>
      <c r="CT248" t="inlineStr">
        <is>
          <t>plačilna transakcija, ki jo odredi plačnik ali
prejemnik plačila, pri čemer se ponudnik plačilnih storitev plačnika in ponudnik plačilnih
storitev prejemnika plačila nahajata v različnih državah članicah EU</t>
        </is>
      </c>
      <c r="CU248" t="inlineStr">
        <is>
          <t>betalningstransaktion som initierats av en betalare eller av eller via en betalningsmottagare där betalarens och betalningsmottagarens betaltjänstleverantörer befinner sig i olika medlemsstater</t>
        </is>
      </c>
    </row>
    <row r="249">
      <c r="A249" s="1" t="str">
        <f>HYPERLINK("https://iate.europa.eu/entry/result/1365876/all", "1365876")</f>
        <v>1365876</v>
      </c>
      <c r="B249" t="inlineStr">
        <is>
          <t>LAW;FINANCE;ENERGY</t>
        </is>
      </c>
      <c r="C249" t="inlineStr">
        <is>
          <t>LAW|civil law|civil law;FINANCE|prices;ENERGY|electrical and nuclear industries|electrical industry</t>
        </is>
      </c>
      <c r="D249" t="inlineStr">
        <is>
          <t/>
        </is>
      </c>
      <c r="E249" t="inlineStr">
        <is>
          <t/>
        </is>
      </c>
      <c r="F249" t="inlineStr">
        <is>
          <t/>
        </is>
      </c>
      <c r="G249" t="inlineStr">
        <is>
          <t/>
        </is>
      </c>
      <c r="H249" t="inlineStr">
        <is>
          <t/>
        </is>
      </c>
      <c r="I249" t="inlineStr">
        <is>
          <t/>
        </is>
      </c>
      <c r="J249" t="inlineStr">
        <is>
          <t>forbruger|kunde</t>
        </is>
      </c>
      <c r="K249" t="inlineStr">
        <is>
          <t>3|3</t>
        </is>
      </c>
      <c r="L249" t="inlineStr">
        <is>
          <t>|</t>
        </is>
      </c>
      <c r="M249" t="inlineStr">
        <is>
          <t>Abnehmer</t>
        </is>
      </c>
      <c r="N249" t="inlineStr">
        <is>
          <t>3</t>
        </is>
      </c>
      <c r="O249" t="inlineStr">
        <is>
          <t/>
        </is>
      </c>
      <c r="P249" t="inlineStr">
        <is>
          <t>καταναλωτής|πελάτης</t>
        </is>
      </c>
      <c r="Q249" t="inlineStr">
        <is>
          <t>3|3</t>
        </is>
      </c>
      <c r="R249" t="inlineStr">
        <is>
          <t>|</t>
        </is>
      </c>
      <c r="S249" t="inlineStr">
        <is>
          <t>customer|electricity consumer|consumer</t>
        </is>
      </c>
      <c r="T249" t="inlineStr">
        <is>
          <t>3|3|3</t>
        </is>
      </c>
      <c r="U249" t="inlineStr">
        <is>
          <t>||</t>
        </is>
      </c>
      <c r="V249" t="inlineStr">
        <is>
          <t/>
        </is>
      </c>
      <c r="W249" t="inlineStr">
        <is>
          <t/>
        </is>
      </c>
      <c r="X249" t="inlineStr">
        <is>
          <t/>
        </is>
      </c>
      <c r="Y249" t="inlineStr">
        <is>
          <t/>
        </is>
      </c>
      <c r="Z249" t="inlineStr">
        <is>
          <t/>
        </is>
      </c>
      <c r="AA249" t="inlineStr">
        <is>
          <t/>
        </is>
      </c>
      <c r="AB249" t="inlineStr">
        <is>
          <t>sähkönkäyttäjä|asiakas</t>
        </is>
      </c>
      <c r="AC249" t="inlineStr">
        <is>
          <t>3|3</t>
        </is>
      </c>
      <c r="AD249" t="inlineStr">
        <is>
          <t>|</t>
        </is>
      </c>
      <c r="AE249" t="inlineStr">
        <is>
          <t>consommateur|client|usager</t>
        </is>
      </c>
      <c r="AF249" t="inlineStr">
        <is>
          <t>3|3|3</t>
        </is>
      </c>
      <c r="AG249" t="inlineStr">
        <is>
          <t>||</t>
        </is>
      </c>
      <c r="AH249" t="inlineStr">
        <is>
          <t>tomhaltóir|custaiméir</t>
        </is>
      </c>
      <c r="AI249" t="inlineStr">
        <is>
          <t>3|3</t>
        </is>
      </c>
      <c r="AJ249" t="inlineStr">
        <is>
          <t>|</t>
        </is>
      </c>
      <c r="AK249" t="inlineStr">
        <is>
          <t/>
        </is>
      </c>
      <c r="AL249" t="inlineStr">
        <is>
          <t/>
        </is>
      </c>
      <c r="AM249" t="inlineStr">
        <is>
          <t/>
        </is>
      </c>
      <c r="AN249" t="inlineStr">
        <is>
          <t/>
        </is>
      </c>
      <c r="AO249" t="inlineStr">
        <is>
          <t/>
        </is>
      </c>
      <c r="AP249" t="inlineStr">
        <is>
          <t/>
        </is>
      </c>
      <c r="AQ249" t="inlineStr">
        <is>
          <t>cliente|utilizzatore|utente</t>
        </is>
      </c>
      <c r="AR249" t="inlineStr">
        <is>
          <t>3|3|3</t>
        </is>
      </c>
      <c r="AS249" t="inlineStr">
        <is>
          <t>||</t>
        </is>
      </c>
      <c r="AT249" t="inlineStr">
        <is>
          <t>vartotojas|elektros energijos vartotojas</t>
        </is>
      </c>
      <c r="AU249" t="inlineStr">
        <is>
          <t>3|3</t>
        </is>
      </c>
      <c r="AV249" t="inlineStr">
        <is>
          <t>|</t>
        </is>
      </c>
      <c r="AW249" t="inlineStr">
        <is>
          <t>patērētājs|elektroenerģijas patērētājs</t>
        </is>
      </c>
      <c r="AX249" t="inlineStr">
        <is>
          <t>3|3</t>
        </is>
      </c>
      <c r="AY249" t="inlineStr">
        <is>
          <t>|</t>
        </is>
      </c>
      <c r="AZ249" t="inlineStr">
        <is>
          <t/>
        </is>
      </c>
      <c r="BA249" t="inlineStr">
        <is>
          <t/>
        </is>
      </c>
      <c r="BB249" t="inlineStr">
        <is>
          <t/>
        </is>
      </c>
      <c r="BC249" t="inlineStr">
        <is>
          <t>verbruiker|afnemer</t>
        </is>
      </c>
      <c r="BD249" t="inlineStr">
        <is>
          <t>3|3</t>
        </is>
      </c>
      <c r="BE249" t="inlineStr">
        <is>
          <t>|</t>
        </is>
      </c>
      <c r="BF249" t="inlineStr">
        <is>
          <t/>
        </is>
      </c>
      <c r="BG249" t="inlineStr">
        <is>
          <t/>
        </is>
      </c>
      <c r="BH249" t="inlineStr">
        <is>
          <t/>
        </is>
      </c>
      <c r="BI249" t="inlineStr">
        <is>
          <t>cliente|consumidor</t>
        </is>
      </c>
      <c r="BJ249" t="inlineStr">
        <is>
          <t>3|3</t>
        </is>
      </c>
      <c r="BK249" t="inlineStr">
        <is>
          <t>|</t>
        </is>
      </c>
      <c r="BL249" t="inlineStr">
        <is>
          <t/>
        </is>
      </c>
      <c r="BM249" t="inlineStr">
        <is>
          <t/>
        </is>
      </c>
      <c r="BN249" t="inlineStr">
        <is>
          <t/>
        </is>
      </c>
      <c r="BO249" t="inlineStr">
        <is>
          <t/>
        </is>
      </c>
      <c r="BP249" t="inlineStr">
        <is>
          <t/>
        </is>
      </c>
      <c r="BQ249" t="inlineStr">
        <is>
          <t/>
        </is>
      </c>
      <c r="BR249" t="inlineStr">
        <is>
          <t/>
        </is>
      </c>
      <c r="BS249" t="inlineStr">
        <is>
          <t/>
        </is>
      </c>
      <c r="BT249" t="inlineStr">
        <is>
          <t/>
        </is>
      </c>
      <c r="BU249" t="inlineStr">
        <is>
          <t/>
        </is>
      </c>
      <c r="BV249" t="inlineStr">
        <is>
          <t/>
        </is>
      </c>
      <c r="BW249" t="inlineStr">
        <is>
          <t/>
        </is>
      </c>
      <c r="BX249" t="inlineStr">
        <is>
          <t/>
        </is>
      </c>
      <c r="BY249" t="inlineStr">
        <is>
          <t/>
        </is>
      </c>
      <c r="BZ249" t="inlineStr">
        <is>
          <t/>
        </is>
      </c>
      <c r="CA249" t="inlineStr">
        <is>
          <t>natuerliche oder juristische Personen, die Gebrauchsenergie verwenden</t>
        </is>
      </c>
      <c r="CB249" t="inlineStr">
        <is>
          <t/>
        </is>
      </c>
      <c r="CC249" t="inlineStr">
        <is>
          <t>party who receives electricity from a supply or distribution undertaking</t>
        </is>
      </c>
      <c r="CD249" t="inlineStr">
        <is>
          <t/>
        </is>
      </c>
      <c r="CE249" t="inlineStr">
        <is>
          <t/>
        </is>
      </c>
      <c r="CF249" t="inlineStr">
        <is>
          <t/>
        </is>
      </c>
      <c r="CG249" t="inlineStr">
        <is>
          <t>1. partie qui reçoit de l'électricité d'un fournisseur&lt;br&gt;2. personne physique ou morale à laquelle est fournie de l'énergie disponible</t>
        </is>
      </c>
      <c r="CH249" t="inlineStr">
        <is>
          <t/>
        </is>
      </c>
      <c r="CI249" t="inlineStr">
        <is>
          <t/>
        </is>
      </c>
      <c r="CJ249" t="inlineStr">
        <is>
          <t/>
        </is>
      </c>
      <c r="CK249" t="inlineStr">
        <is>
          <t/>
        </is>
      </c>
      <c r="CL249" t="inlineStr">
        <is>
          <t>fizinis ar juridinis asmuo, gaunantis elektros energiją iš ją tiekiančios įmonės</t>
        </is>
      </c>
      <c r="CM249" t="inlineStr">
        <is>
          <t/>
        </is>
      </c>
      <c r="CN249" t="inlineStr">
        <is>
          <t/>
        </is>
      </c>
      <c r="CO249" t="inlineStr">
        <is>
          <t/>
        </is>
      </c>
      <c r="CP249" t="inlineStr">
        <is>
          <t/>
        </is>
      </c>
      <c r="CQ249" t="inlineStr">
        <is>
          <t>utente com vínculo à empresa fornecedora de energia,definido em condições contratuais específicas que dizem respeito à entrega e utilização(tarifas e qualidade do serviço)mantendo-se as mesmas constantes até ao fim do contrato</t>
        </is>
      </c>
      <c r="CR249" t="inlineStr">
        <is>
          <t/>
        </is>
      </c>
      <c r="CS249" t="inlineStr">
        <is>
          <t/>
        </is>
      </c>
      <c r="CT249" t="inlineStr">
        <is>
          <t/>
        </is>
      </c>
      <c r="CU249" t="inlineStr">
        <is>
          <t/>
        </is>
      </c>
    </row>
    <row r="250">
      <c r="A250" s="1" t="str">
        <f>HYPERLINK("https://iate.europa.eu/entry/result/3593206/all", "3593206")</f>
        <v>3593206</v>
      </c>
      <c r="B250" t="inlineStr">
        <is>
          <t>PRODUCTION, TECHNOLOGY AND RESEARCH;FINANCE</t>
        </is>
      </c>
      <c r="C250" t="inlineStr">
        <is>
          <t>PRODUCTION, TECHNOLOGY AND RESEARCH|technology and technical regulations|technology|digital technology;FINANCE|financial institutions and credit|financial services</t>
        </is>
      </c>
      <c r="D250" t="inlineStr">
        <is>
          <t/>
        </is>
      </c>
      <c r="E250" t="inlineStr">
        <is>
          <t/>
        </is>
      </c>
      <c r="F250" t="inlineStr">
        <is>
          <t/>
        </is>
      </c>
      <c r="G250" t="inlineStr">
        <is>
          <t/>
        </is>
      </c>
      <c r="H250" t="inlineStr">
        <is>
          <t/>
        </is>
      </c>
      <c r="I250" t="inlineStr">
        <is>
          <t/>
        </is>
      </c>
      <c r="J250" t="inlineStr">
        <is>
          <t/>
        </is>
      </c>
      <c r="K250" t="inlineStr">
        <is>
          <t/>
        </is>
      </c>
      <c r="L250" t="inlineStr">
        <is>
          <t/>
        </is>
      </c>
      <c r="M250" t="inlineStr">
        <is>
          <t/>
        </is>
      </c>
      <c r="N250" t="inlineStr">
        <is>
          <t/>
        </is>
      </c>
      <c r="O250" t="inlineStr">
        <is>
          <t/>
        </is>
      </c>
      <c r="P250" t="inlineStr">
        <is>
          <t/>
        </is>
      </c>
      <c r="Q250" t="inlineStr">
        <is>
          <t/>
        </is>
      </c>
      <c r="R250" t="inlineStr">
        <is>
          <t/>
        </is>
      </c>
      <c r="S250" t="inlineStr">
        <is>
          <t>roboadvisor|robo-adviser|robo-advisor</t>
        </is>
      </c>
      <c r="T250" t="inlineStr">
        <is>
          <t>3|1|1</t>
        </is>
      </c>
      <c r="U250" t="inlineStr">
        <is>
          <t>||</t>
        </is>
      </c>
      <c r="V250" t="inlineStr">
        <is>
          <t/>
        </is>
      </c>
      <c r="W250" t="inlineStr">
        <is>
          <t/>
        </is>
      </c>
      <c r="X250" t="inlineStr">
        <is>
          <t/>
        </is>
      </c>
      <c r="Y250" t="inlineStr">
        <is>
          <t/>
        </is>
      </c>
      <c r="Z250" t="inlineStr">
        <is>
          <t/>
        </is>
      </c>
      <c r="AA250" t="inlineStr">
        <is>
          <t/>
        </is>
      </c>
      <c r="AB250" t="inlineStr">
        <is>
          <t/>
        </is>
      </c>
      <c r="AC250" t="inlineStr">
        <is>
          <t/>
        </is>
      </c>
      <c r="AD250" t="inlineStr">
        <is>
          <t/>
        </is>
      </c>
      <c r="AE250" t="inlineStr">
        <is>
          <t/>
        </is>
      </c>
      <c r="AF250" t="inlineStr">
        <is>
          <t/>
        </is>
      </c>
      <c r="AG250" t="inlineStr">
        <is>
          <t/>
        </is>
      </c>
      <c r="AH250" t="inlineStr">
        <is>
          <t/>
        </is>
      </c>
      <c r="AI250" t="inlineStr">
        <is>
          <t/>
        </is>
      </c>
      <c r="AJ250" t="inlineStr">
        <is>
          <t/>
        </is>
      </c>
      <c r="AK250" t="inlineStr">
        <is>
          <t/>
        </is>
      </c>
      <c r="AL250" t="inlineStr">
        <is>
          <t/>
        </is>
      </c>
      <c r="AM250" t="inlineStr">
        <is>
          <t/>
        </is>
      </c>
      <c r="AN250" t="inlineStr">
        <is>
          <t/>
        </is>
      </c>
      <c r="AO250" t="inlineStr">
        <is>
          <t/>
        </is>
      </c>
      <c r="AP250" t="inlineStr">
        <is>
          <t/>
        </is>
      </c>
      <c r="AQ250" t="inlineStr">
        <is>
          <t/>
        </is>
      </c>
      <c r="AR250" t="inlineStr">
        <is>
          <t/>
        </is>
      </c>
      <c r="AS250" t="inlineStr">
        <is>
          <t/>
        </is>
      </c>
      <c r="AT250" t="inlineStr">
        <is>
          <t/>
        </is>
      </c>
      <c r="AU250" t="inlineStr">
        <is>
          <t/>
        </is>
      </c>
      <c r="AV250" t="inlineStr">
        <is>
          <t/>
        </is>
      </c>
      <c r="AW250" t="inlineStr">
        <is>
          <t/>
        </is>
      </c>
      <c r="AX250" t="inlineStr">
        <is>
          <t/>
        </is>
      </c>
      <c r="AY250" t="inlineStr">
        <is>
          <t/>
        </is>
      </c>
      <c r="AZ250" t="inlineStr">
        <is>
          <t>robokonsulent</t>
        </is>
      </c>
      <c r="BA250" t="inlineStr">
        <is>
          <t>3</t>
        </is>
      </c>
      <c r="BB250" t="inlineStr">
        <is>
          <t/>
        </is>
      </c>
      <c r="BC250" t="inlineStr">
        <is>
          <t/>
        </is>
      </c>
      <c r="BD250" t="inlineStr">
        <is>
          <t/>
        </is>
      </c>
      <c r="BE250" t="inlineStr">
        <is>
          <t/>
        </is>
      </c>
      <c r="BF250" t="inlineStr">
        <is>
          <t>robodoradca</t>
        </is>
      </c>
      <c r="BG250" t="inlineStr">
        <is>
          <t>3</t>
        </is>
      </c>
      <c r="BH250" t="inlineStr">
        <is>
          <t/>
        </is>
      </c>
      <c r="BI250" t="inlineStr">
        <is>
          <t>robô-conselheiro|cibergestor</t>
        </is>
      </c>
      <c r="BJ250" t="inlineStr">
        <is>
          <t>3|3</t>
        </is>
      </c>
      <c r="BK250" t="inlineStr">
        <is>
          <t>|</t>
        </is>
      </c>
      <c r="BL250" t="inlineStr">
        <is>
          <t/>
        </is>
      </c>
      <c r="BM250" t="inlineStr">
        <is>
          <t/>
        </is>
      </c>
      <c r="BN250" t="inlineStr">
        <is>
          <t/>
        </is>
      </c>
      <c r="BO250" t="inlineStr">
        <is>
          <t/>
        </is>
      </c>
      <c r="BP250" t="inlineStr">
        <is>
          <t/>
        </is>
      </c>
      <c r="BQ250" t="inlineStr">
        <is>
          <t/>
        </is>
      </c>
      <c r="BR250" t="inlineStr">
        <is>
          <t/>
        </is>
      </c>
      <c r="BS250" t="inlineStr">
        <is>
          <t/>
        </is>
      </c>
      <c r="BT250" t="inlineStr">
        <is>
          <t/>
        </is>
      </c>
      <c r="BU250" t="inlineStr">
        <is>
          <t/>
        </is>
      </c>
      <c r="BV250" t="inlineStr">
        <is>
          <t/>
        </is>
      </c>
      <c r="BW250" t="inlineStr">
        <is>
          <t/>
        </is>
      </c>
      <c r="BX250" t="inlineStr">
        <is>
          <t/>
        </is>
      </c>
      <c r="BY250" t="inlineStr">
        <is>
          <t/>
        </is>
      </c>
      <c r="BZ250" t="inlineStr">
        <is>
          <t/>
        </is>
      </c>
      <c r="CA250" t="inlineStr">
        <is>
          <t/>
        </is>
      </c>
      <c r="CB250" t="inlineStr">
        <is>
          <t/>
        </is>
      </c>
      <c r="CC250" t="inlineStr">
        <is>
          <t>digital platform that provides automated, algorithm-driven financial planning services with little to no human supervision</t>
        </is>
      </c>
      <c r="CD250" t="inlineStr">
        <is>
          <t/>
        </is>
      </c>
      <c r="CE250" t="inlineStr">
        <is>
          <t/>
        </is>
      </c>
      <c r="CF250" t="inlineStr">
        <is>
          <t/>
        </is>
      </c>
      <c r="CG250" t="inlineStr">
        <is>
          <t/>
        </is>
      </c>
      <c r="CH250" t="inlineStr">
        <is>
          <t/>
        </is>
      </c>
      <c r="CI250" t="inlineStr">
        <is>
          <t/>
        </is>
      </c>
      <c r="CJ250" t="inlineStr">
        <is>
          <t/>
        </is>
      </c>
      <c r="CK250" t="inlineStr">
        <is>
          <t/>
        </is>
      </c>
      <c r="CL250" t="inlineStr">
        <is>
          <t/>
        </is>
      </c>
      <c r="CM250" t="inlineStr">
        <is>
          <t/>
        </is>
      </c>
      <c r="CN250" t="inlineStr">
        <is>
          <t>pjattaforma diġitali li tipprovdi servizzi tal-ippjanar finanzjarju awtomatizzati u mmexxija minn algoritmi bi ftit jew b'ebda superviżjoni umana</t>
        </is>
      </c>
      <c r="CO250" t="inlineStr">
        <is>
          <t/>
        </is>
      </c>
      <c r="CP250" t="inlineStr">
        <is>
          <t>maszyna będąca w stanie zapewniać doradztwo finansowe, funkcjonująca w taki sam sposób jak ludzki mózg</t>
        </is>
      </c>
      <c r="CQ250" t="inlineStr">
        <is>
          <t>Serviço digital automatizável de gestão e de planeamento financeiro.</t>
        </is>
      </c>
      <c r="CR250" t="inlineStr">
        <is>
          <t/>
        </is>
      </c>
      <c r="CS250" t="inlineStr">
        <is>
          <t/>
        </is>
      </c>
      <c r="CT250" t="inlineStr">
        <is>
          <t/>
        </is>
      </c>
      <c r="CU250" t="inlineStr">
        <is>
          <t/>
        </is>
      </c>
    </row>
    <row r="251">
      <c r="A251" s="1" t="str">
        <f>HYPERLINK("https://iate.europa.eu/entry/result/1334911/all", "1334911")</f>
        <v>1334911</v>
      </c>
      <c r="B251" t="inlineStr">
        <is>
          <t>PRODUCTION, TECHNOLOGY AND RESEARCH;FINANCE</t>
        </is>
      </c>
      <c r="C251" t="inlineStr">
        <is>
          <t>PRODUCTION, TECHNOLOGY AND RESEARCH|technology and technical regulations;FINANCE</t>
        </is>
      </c>
      <c r="D251" t="inlineStr">
        <is>
          <t>обезпечение|допълнително обезпечение|допълнителна гаранция</t>
        </is>
      </c>
      <c r="E251" t="inlineStr">
        <is>
          <t>3|3|3</t>
        </is>
      </c>
      <c r="F251" t="inlineStr">
        <is>
          <t>||</t>
        </is>
      </c>
      <c r="G251" t="inlineStr">
        <is>
          <t/>
        </is>
      </c>
      <c r="H251" t="inlineStr">
        <is>
          <t/>
        </is>
      </c>
      <c r="I251" t="inlineStr">
        <is>
          <t/>
        </is>
      </c>
      <c r="J251" t="inlineStr">
        <is>
          <t>håndpantsætning</t>
        </is>
      </c>
      <c r="K251" t="inlineStr">
        <is>
          <t>3</t>
        </is>
      </c>
      <c r="L251" t="inlineStr">
        <is>
          <t/>
        </is>
      </c>
      <c r="M251" t="inlineStr">
        <is>
          <t>Sicherheit|Pfand</t>
        </is>
      </c>
      <c r="N251" t="inlineStr">
        <is>
          <t>3|3</t>
        </is>
      </c>
      <c r="O251" t="inlineStr">
        <is>
          <t>|</t>
        </is>
      </c>
      <c r="P251" t="inlineStr">
        <is>
          <t>ενέχυρο</t>
        </is>
      </c>
      <c r="Q251" t="inlineStr">
        <is>
          <t>3</t>
        </is>
      </c>
      <c r="R251" t="inlineStr">
        <is>
          <t/>
        </is>
      </c>
      <c r="S251" t="inlineStr">
        <is>
          <t>collateral security|collateral</t>
        </is>
      </c>
      <c r="T251" t="inlineStr">
        <is>
          <t>3|3</t>
        </is>
      </c>
      <c r="U251" t="inlineStr">
        <is>
          <t>|</t>
        </is>
      </c>
      <c r="V251" t="inlineStr">
        <is>
          <t>pignoración</t>
        </is>
      </c>
      <c r="W251" t="inlineStr">
        <is>
          <t>3</t>
        </is>
      </c>
      <c r="X251" t="inlineStr">
        <is>
          <t/>
        </is>
      </c>
      <c r="Y251" t="inlineStr">
        <is>
          <t/>
        </is>
      </c>
      <c r="Z251" t="inlineStr">
        <is>
          <t/>
        </is>
      </c>
      <c r="AA251" t="inlineStr">
        <is>
          <t/>
        </is>
      </c>
      <c r="AB251" t="inlineStr">
        <is>
          <t/>
        </is>
      </c>
      <c r="AC251" t="inlineStr">
        <is>
          <t/>
        </is>
      </c>
      <c r="AD251" t="inlineStr">
        <is>
          <t/>
        </is>
      </c>
      <c r="AE251" t="inlineStr">
        <is>
          <t>nantissement</t>
        </is>
      </c>
      <c r="AF251" t="inlineStr">
        <is>
          <t>3</t>
        </is>
      </c>
      <c r="AG251" t="inlineStr">
        <is>
          <t/>
        </is>
      </c>
      <c r="AH251" t="inlineStr">
        <is>
          <t/>
        </is>
      </c>
      <c r="AI251" t="inlineStr">
        <is>
          <t/>
        </is>
      </c>
      <c r="AJ251" t="inlineStr">
        <is>
          <t/>
        </is>
      </c>
      <c r="AK251" t="inlineStr">
        <is>
          <t/>
        </is>
      </c>
      <c r="AL251" t="inlineStr">
        <is>
          <t/>
        </is>
      </c>
      <c r="AM251" t="inlineStr">
        <is>
          <t/>
        </is>
      </c>
      <c r="AN251" t="inlineStr">
        <is>
          <t/>
        </is>
      </c>
      <c r="AO251" t="inlineStr">
        <is>
          <t/>
        </is>
      </c>
      <c r="AP251" t="inlineStr">
        <is>
          <t/>
        </is>
      </c>
      <c r="AQ251" t="inlineStr">
        <is>
          <t>garanzia impersonale</t>
        </is>
      </c>
      <c r="AR251" t="inlineStr">
        <is>
          <t>3</t>
        </is>
      </c>
      <c r="AS251" t="inlineStr">
        <is>
          <t/>
        </is>
      </c>
      <c r="AT251" t="inlineStr">
        <is>
          <t>įkaitas|finansinis įkaitas|užstatas|finansinis užstatas</t>
        </is>
      </c>
      <c r="AU251" t="inlineStr">
        <is>
          <t>3|3|3|3</t>
        </is>
      </c>
      <c r="AV251" t="inlineStr">
        <is>
          <t>|||</t>
        </is>
      </c>
      <c r="AW251" t="inlineStr">
        <is>
          <t/>
        </is>
      </c>
      <c r="AX251" t="inlineStr">
        <is>
          <t/>
        </is>
      </c>
      <c r="AY251" t="inlineStr">
        <is>
          <t/>
        </is>
      </c>
      <c r="AZ251" t="inlineStr">
        <is>
          <t/>
        </is>
      </c>
      <c r="BA251" t="inlineStr">
        <is>
          <t/>
        </is>
      </c>
      <c r="BB251" t="inlineStr">
        <is>
          <t/>
        </is>
      </c>
      <c r="BC251" t="inlineStr">
        <is>
          <t>verpanding|inpandgeving|pandgeving</t>
        </is>
      </c>
      <c r="BD251" t="inlineStr">
        <is>
          <t>3|3|3</t>
        </is>
      </c>
      <c r="BE251" t="inlineStr">
        <is>
          <t>||</t>
        </is>
      </c>
      <c r="BF251" t="inlineStr">
        <is>
          <t/>
        </is>
      </c>
      <c r="BG251" t="inlineStr">
        <is>
          <t/>
        </is>
      </c>
      <c r="BH251" t="inlineStr">
        <is>
          <t/>
        </is>
      </c>
      <c r="BI251" t="inlineStr">
        <is>
          <t>colateral|garantia|penhor</t>
        </is>
      </c>
      <c r="BJ251" t="inlineStr">
        <is>
          <t>3|3|3</t>
        </is>
      </c>
      <c r="BK251" t="inlineStr">
        <is>
          <t>||</t>
        </is>
      </c>
      <c r="BL251" t="inlineStr">
        <is>
          <t/>
        </is>
      </c>
      <c r="BM251" t="inlineStr">
        <is>
          <t/>
        </is>
      </c>
      <c r="BN251" t="inlineStr">
        <is>
          <t/>
        </is>
      </c>
      <c r="BO251" t="inlineStr">
        <is>
          <t/>
        </is>
      </c>
      <c r="BP251" t="inlineStr">
        <is>
          <t/>
        </is>
      </c>
      <c r="BQ251" t="inlineStr">
        <is>
          <t/>
        </is>
      </c>
      <c r="BR251" t="inlineStr">
        <is>
          <t/>
        </is>
      </c>
      <c r="BS251" t="inlineStr">
        <is>
          <t/>
        </is>
      </c>
      <c r="BT251" t="inlineStr">
        <is>
          <t/>
        </is>
      </c>
      <c r="BU251" t="inlineStr">
        <is>
          <t/>
        </is>
      </c>
      <c r="BV251" t="inlineStr">
        <is>
          <t/>
        </is>
      </c>
      <c r="BW251" t="inlineStr">
        <is>
          <t/>
        </is>
      </c>
      <c r="BX251" t="inlineStr">
        <is>
          <t/>
        </is>
      </c>
      <c r="BY251" t="inlineStr">
        <is>
          <t/>
        </is>
      </c>
      <c r="BZ251" t="inlineStr">
        <is>
          <t>hermed forstås, at man giver policen i pant til en långiver; denne har ret til at tage sig betalt i en police, hvis pengene ikke betales tilbage</t>
        </is>
      </c>
      <c r="CA251" t="inlineStr">
        <is>
          <t/>
        </is>
      </c>
      <c r="CB251" t="inlineStr">
        <is>
          <t/>
        </is>
      </c>
      <c r="CC251" t="inlineStr">
        <is>
          <t>security offered by a debtor to a creditor as a guarantee for a loan or debt. This may take the form of real estate or other kinds of assets, depending on the nature of the debt. The debtor retains ownership of the security which acts as a form of protection for the creditor in that if the debtor &lt;a href="https://www.investopedia.com/terms/d/default2.asp" target="_blank"&gt;defaults&lt;/a&gt; on the loan payments, the creditor can seize the collateral and sell it to recoup some or all of the losses.</t>
        </is>
      </c>
      <c r="CD251" t="inlineStr">
        <is>
          <t>Depósito de valores &lt;a href="/entry/result/754316/all" id="ENTRY_TO_ENTRY_CONVERTER" target="_blank"&gt;IATE:754316&lt;/a&gt; en prenda para garantizar una obligación de pago.</t>
        </is>
      </c>
      <c r="CE251" t="inlineStr">
        <is>
          <t/>
        </is>
      </c>
      <c r="CF251" t="inlineStr">
        <is>
          <t/>
        </is>
      </c>
      <c r="CG251" t="inlineStr">
        <is>
          <t>forme de sûreté réelle en vertu de laquelle un propriétaire affecte, sans en perdre la possession, des biens
meubles incorporels (fonds de commerce, fonds agricole, valeurs mobilières, solde de
compte bancaire, droit au bail, contrat d’assurance-vie, brevet d’invention) à la garantie d’une ou
plusieurs dettes dont il est redevable</t>
        </is>
      </c>
      <c r="CH251" t="inlineStr">
        <is>
          <t/>
        </is>
      </c>
      <c r="CI251" t="inlineStr">
        <is>
          <t/>
        </is>
      </c>
      <c r="CJ251" t="inlineStr">
        <is>
          <t/>
        </is>
      </c>
      <c r="CK251" t="inlineStr">
        <is>
          <t/>
        </is>
      </c>
      <c r="CL251" t="inlineStr">
        <is>
          <t>pinigai, finansinės priemonės ar kredito reikalavimas, pagal finansinio užtikrinimo susitarimą užtikrinantys užtikrinamojo finansinio įsipareigojimo įvykdymą</t>
        </is>
      </c>
      <c r="CM251" t="inlineStr">
        <is>
          <t/>
        </is>
      </c>
      <c r="CN251" t="inlineStr">
        <is>
          <t/>
        </is>
      </c>
      <c r="CO251" t="inlineStr">
        <is>
          <t/>
        </is>
      </c>
      <c r="CP251" t="inlineStr">
        <is>
          <t/>
        </is>
      </c>
      <c r="CQ251" t="inlineStr">
        <is>
          <t/>
        </is>
      </c>
      <c r="CR251" t="inlineStr">
        <is>
          <t/>
        </is>
      </c>
      <c r="CS251" t="inlineStr">
        <is>
          <t/>
        </is>
      </c>
      <c r="CT251" t="inlineStr">
        <is>
          <t/>
        </is>
      </c>
      <c r="CU251" t="inlineStr">
        <is>
          <t/>
        </is>
      </c>
    </row>
    <row r="252">
      <c r="A252" s="1" t="str">
        <f>HYPERLINK("https://iate.europa.eu/entry/result/1426019/all", "1426019")</f>
        <v>1426019</v>
      </c>
      <c r="B252" t="inlineStr">
        <is>
          <t>EDUCATION AND COMMUNICATIONS</t>
        </is>
      </c>
      <c r="C252" t="inlineStr">
        <is>
          <t>EDUCATION AND COMMUNICATIONS|information technology and data processing|computer system</t>
        </is>
      </c>
      <c r="D252" t="inlineStr">
        <is>
          <t>дублиране</t>
        </is>
      </c>
      <c r="E252" t="inlineStr">
        <is>
          <t>3</t>
        </is>
      </c>
      <c r="F252" t="inlineStr">
        <is>
          <t/>
        </is>
      </c>
      <c r="G252" t="inlineStr">
        <is>
          <t>redundantní kapacita|redundance</t>
        </is>
      </c>
      <c r="H252" t="inlineStr">
        <is>
          <t>2|3</t>
        </is>
      </c>
      <c r="I252" t="inlineStr">
        <is>
          <t>|</t>
        </is>
      </c>
      <c r="J252" t="inlineStr">
        <is>
          <t>redundans|redundant kapacitet</t>
        </is>
      </c>
      <c r="K252" t="inlineStr">
        <is>
          <t>3|3</t>
        </is>
      </c>
      <c r="L252" t="inlineStr">
        <is>
          <t>|</t>
        </is>
      </c>
      <c r="M252" t="inlineStr">
        <is>
          <t>Redundanz|redundante Kapazitäten</t>
        </is>
      </c>
      <c r="N252" t="inlineStr">
        <is>
          <t>3|3</t>
        </is>
      </c>
      <c r="O252" t="inlineStr">
        <is>
          <t>|</t>
        </is>
      </c>
      <c r="P252" t="inlineStr">
        <is>
          <t>εφεδρεία|εφεδρεία μέσων|πλεονασμός|εφεδρικές εγκαταστάσεις</t>
        </is>
      </c>
      <c r="Q252" t="inlineStr">
        <is>
          <t>3|3|3|3</t>
        </is>
      </c>
      <c r="R252" t="inlineStr">
        <is>
          <t>||admitted|</t>
        </is>
      </c>
      <c r="S252" t="inlineStr">
        <is>
          <t>redundancy|redundant capacity</t>
        </is>
      </c>
      <c r="T252" t="inlineStr">
        <is>
          <t>3|3</t>
        </is>
      </c>
      <c r="U252" t="inlineStr">
        <is>
          <t>|</t>
        </is>
      </c>
      <c r="V252" t="inlineStr">
        <is>
          <t>redundancia|capacidad redundante</t>
        </is>
      </c>
      <c r="W252" t="inlineStr">
        <is>
          <t>3|3</t>
        </is>
      </c>
      <c r="X252" t="inlineStr">
        <is>
          <t>|</t>
        </is>
      </c>
      <c r="Y252" t="inlineStr">
        <is>
          <t>varuvõimsus</t>
        </is>
      </c>
      <c r="Z252" t="inlineStr">
        <is>
          <t>3</t>
        </is>
      </c>
      <c r="AA252" t="inlineStr">
        <is>
          <t/>
        </is>
      </c>
      <c r="AB252" t="inlineStr">
        <is>
          <t>redundanssi|varakapasiteetti</t>
        </is>
      </c>
      <c r="AC252" t="inlineStr">
        <is>
          <t>3|3</t>
        </is>
      </c>
      <c r="AD252" t="inlineStr">
        <is>
          <t>|</t>
        </is>
      </c>
      <c r="AE252" t="inlineStr">
        <is>
          <t>redondance informatique|redondance|capacité redondante</t>
        </is>
      </c>
      <c r="AF252" t="inlineStr">
        <is>
          <t>3|3|2</t>
        </is>
      </c>
      <c r="AG252" t="inlineStr">
        <is>
          <t>||</t>
        </is>
      </c>
      <c r="AH252" t="inlineStr">
        <is>
          <t/>
        </is>
      </c>
      <c r="AI252" t="inlineStr">
        <is>
          <t/>
        </is>
      </c>
      <c r="AJ252" t="inlineStr">
        <is>
          <t/>
        </is>
      </c>
      <c r="AK252" t="inlineStr">
        <is>
          <t>redundantna infrastruktura</t>
        </is>
      </c>
      <c r="AL252" t="inlineStr">
        <is>
          <t>3</t>
        </is>
      </c>
      <c r="AM252" t="inlineStr">
        <is>
          <t/>
        </is>
      </c>
      <c r="AN252" t="inlineStr">
        <is>
          <t>redundáns kapacitás|tartalékkapacitás</t>
        </is>
      </c>
      <c r="AO252" t="inlineStr">
        <is>
          <t>3|3</t>
        </is>
      </c>
      <c r="AP252" t="inlineStr">
        <is>
          <t>|proposed</t>
        </is>
      </c>
      <c r="AQ252" t="inlineStr">
        <is>
          <t>capacità ridondante|ridondanza</t>
        </is>
      </c>
      <c r="AR252" t="inlineStr">
        <is>
          <t>3|3</t>
        </is>
      </c>
      <c r="AS252" t="inlineStr">
        <is>
          <t>|</t>
        </is>
      </c>
      <c r="AT252" t="inlineStr">
        <is>
          <t>atsarginiai pajėgumai</t>
        </is>
      </c>
      <c r="AU252" t="inlineStr">
        <is>
          <t>3</t>
        </is>
      </c>
      <c r="AV252" t="inlineStr">
        <is>
          <t/>
        </is>
      </c>
      <c r="AW252" t="inlineStr">
        <is>
          <t>rezerves jauda</t>
        </is>
      </c>
      <c r="AX252" t="inlineStr">
        <is>
          <t>2</t>
        </is>
      </c>
      <c r="AY252" t="inlineStr">
        <is>
          <t/>
        </is>
      </c>
      <c r="AZ252" t="inlineStr">
        <is>
          <t>kapaċità ridondanti|ridondanza</t>
        </is>
      </c>
      <c r="BA252" t="inlineStr">
        <is>
          <t>3|3</t>
        </is>
      </c>
      <c r="BB252" t="inlineStr">
        <is>
          <t>|</t>
        </is>
      </c>
      <c r="BC252" t="inlineStr">
        <is>
          <t>redundantie|reservecapaciteit</t>
        </is>
      </c>
      <c r="BD252" t="inlineStr">
        <is>
          <t>3|3</t>
        </is>
      </c>
      <c r="BE252" t="inlineStr">
        <is>
          <t>|</t>
        </is>
      </c>
      <c r="BF252" t="inlineStr">
        <is>
          <t>nadmiarowe zdolności</t>
        </is>
      </c>
      <c r="BG252" t="inlineStr">
        <is>
          <t>3</t>
        </is>
      </c>
      <c r="BH252" t="inlineStr">
        <is>
          <t/>
        </is>
      </c>
      <c r="BI252" t="inlineStr">
        <is>
          <t>capacidade redundante|redundância</t>
        </is>
      </c>
      <c r="BJ252" t="inlineStr">
        <is>
          <t>3|3</t>
        </is>
      </c>
      <c r="BK252" t="inlineStr">
        <is>
          <t>|</t>
        </is>
      </c>
      <c r="BL252" t="inlineStr">
        <is>
          <t>capacitate redundantă|redundanță</t>
        </is>
      </c>
      <c r="BM252" t="inlineStr">
        <is>
          <t>3|3</t>
        </is>
      </c>
      <c r="BN252" t="inlineStr">
        <is>
          <t>|</t>
        </is>
      </c>
      <c r="BO252" t="inlineStr">
        <is>
          <t>redundancia|redundantná kapacita</t>
        </is>
      </c>
      <c r="BP252" t="inlineStr">
        <is>
          <t>3|3</t>
        </is>
      </c>
      <c r="BQ252" t="inlineStr">
        <is>
          <t>|</t>
        </is>
      </c>
      <c r="BR252" t="inlineStr">
        <is>
          <t>redundantna zmogljivost</t>
        </is>
      </c>
      <c r="BS252" t="inlineStr">
        <is>
          <t>2</t>
        </is>
      </c>
      <c r="BT252" t="inlineStr">
        <is>
          <t/>
        </is>
      </c>
      <c r="BU252" t="inlineStr">
        <is>
          <t>reservkapacitet|redundans</t>
        </is>
      </c>
      <c r="BV252" t="inlineStr">
        <is>
          <t>3|3</t>
        </is>
      </c>
      <c r="BW252" t="inlineStr">
        <is>
          <t>|</t>
        </is>
      </c>
      <c r="BX252" t="inlineStr">
        <is>
          <t/>
        </is>
      </c>
      <c r="BY252" t="inlineStr">
        <is>
          <t/>
        </is>
      </c>
      <c r="BZ252" t="inlineStr">
        <is>
          <t/>
        </is>
      </c>
      <c r="CA252" t="inlineStr">
        <is>
          <t/>
        </is>
      </c>
      <c r="CB252" t="inlineStr">
        <is>
          <t>ύπαρξη των συστατικών ενός πληροφοριακού συστήματος σε πολλαπλά αντίγραφα, προκειμένου να μειωθεί η πιθανότητα διακοπής ή υποβάθμισης της λειτουργίας του εξαιτίας κάποιου γενονότος</t>
        </is>
      </c>
      <c r="CC252" t="inlineStr">
        <is>
          <t>additional or alternative systems, sub-systems, assets, or processes that maintain a degree of overall functionality in case of loss or failure of another system, sub-system, asset, or process</t>
        </is>
      </c>
      <c r="CD252" t="inlineStr">
        <is>
          <t>Disponibilidad de sistemas, subsistemas, activos o procesos adicionales o alternativos que permitan mantener cierto grado de funcionalidad general en caso de pérdida o fallo de otro sistema, subsistema, activo o proceso.</t>
        </is>
      </c>
      <c r="CE252" t="inlineStr">
        <is>
          <t>muude komponentide ülesandeid või neile lähedasi ülesandeid täitvate lisakomponentide olemasolu süsteemis tõrgete vältimiseks või neist toibumiseks</t>
        </is>
      </c>
      <c r="CF252" t="inlineStr">
        <is>
          <t>vaihtoehtoiset tai lisäjärjestelmät, alajärjestelmät, resurssit tai prosessit, joilla pidetään kokonaistoimivuuden tiettyä tasoa, kun toinen järjestelmä, alajärjestelmä, resurssi tai prosessi ei ole enää käytettävissä</t>
        </is>
      </c>
      <c r="CG252" t="inlineStr">
        <is>
          <t>duplication de composants ou de données essentielles
d'un système, qui vise à assurer la continuité de la fonction
informatique, en cas de défaillance d’un élément de l’infrastructure</t>
        </is>
      </c>
      <c r="CH252" t="inlineStr">
        <is>
          <t/>
        </is>
      </c>
      <c r="CI252" t="inlineStr">
        <is>
          <t/>
        </is>
      </c>
      <c r="CJ252" t="inlineStr">
        <is>
          <t>pótlólagos vagy alternatív rendszerek, alrendszerek, eszközök vagy folyamatok, amelyek egy másik rendszer, alrendszer, eszköz vagy folyamat kiesése vagy hibája esetén fenntartják a működőképesség egy bizonyos szintjét</t>
        </is>
      </c>
      <c r="CK252" t="inlineStr">
        <is>
          <t>presenza
in un sistema di più elementi che svolgono la stessa funzione in modo da
assicurarne il funzionamento anche in condizioni avverse</t>
        </is>
      </c>
      <c r="CL252" t="inlineStr">
        <is>
          <t/>
        </is>
      </c>
      <c r="CM252" t="inlineStr">
        <is>
          <t/>
        </is>
      </c>
      <c r="CN252" t="inlineStr">
        <is>
          <t>sistemi, sottosistemi, jew assi addizzjonali jew alternattivi, jew proċessi li jżommu livell ta' funzjonalità globali f'każ ta' telf jew falliment ta' sistema, sottosistema jew assi oħra jew proċess</t>
        </is>
      </c>
      <c r="CO252" t="inlineStr">
        <is>
          <t>uitvoering van een systeem waarbij bepaalde onderdelen meerdere keren aanwezig zijn, zodat het geheel goed blijft functioneren wanneer een onderdeel uitvalt</t>
        </is>
      </c>
      <c r="CP252" t="inlineStr">
        <is>
          <t/>
        </is>
      </c>
      <c r="CQ252" t="inlineStr">
        <is>
          <t>Sistemas, subsistemas, ativos ou processos adicionais ou alternativos que mantêm um certo grau de funcionalidade global em caso de perda ou avaria de outro sistema, subsistema, ativo ou processo.</t>
        </is>
      </c>
      <c r="CR252" t="inlineStr">
        <is>
          <t/>
        </is>
      </c>
      <c r="CS252" t="inlineStr">
        <is>
          <t>dodatočné alebo alternatívne systémy, podsystémy, aktíva alebo procesy, ktoré zachovávajú určitý stupeň celkovej funkčnosti v prípade straty alebo zlyhania iného systému, podsystému, aktíva alebo procesu</t>
        </is>
      </c>
      <c r="CT252" t="inlineStr">
        <is>
          <t/>
        </is>
      </c>
      <c r="CU252" t="inlineStr">
        <is>
          <t/>
        </is>
      </c>
    </row>
    <row r="253">
      <c r="A253" s="1" t="str">
        <f>HYPERLINK("https://iate.europa.eu/entry/result/3564076/all", "3564076")</f>
        <v>3564076</v>
      </c>
      <c r="B253" t="inlineStr">
        <is>
          <t>EDUCATION AND COMMUNICATIONS</t>
        </is>
      </c>
      <c r="C253" t="inlineStr">
        <is>
          <t>EDUCATION AND COMMUNICATIONS|information technology and data processing</t>
        </is>
      </c>
      <c r="D253" t="inlineStr">
        <is>
          <t>информационен актив</t>
        </is>
      </c>
      <c r="E253" t="inlineStr">
        <is>
          <t>3</t>
        </is>
      </c>
      <c r="F253" t="inlineStr">
        <is>
          <t/>
        </is>
      </c>
      <c r="G253" t="inlineStr">
        <is>
          <t>informační aktivum</t>
        </is>
      </c>
      <c r="H253" t="inlineStr">
        <is>
          <t>3</t>
        </is>
      </c>
      <c r="I253" t="inlineStr">
        <is>
          <t/>
        </is>
      </c>
      <c r="J253" t="inlineStr">
        <is>
          <t>informationsaktiv</t>
        </is>
      </c>
      <c r="K253" t="inlineStr">
        <is>
          <t>3</t>
        </is>
      </c>
      <c r="L253" t="inlineStr">
        <is>
          <t/>
        </is>
      </c>
      <c r="M253" t="inlineStr">
        <is>
          <t>Informationsbestand</t>
        </is>
      </c>
      <c r="N253" t="inlineStr">
        <is>
          <t>3</t>
        </is>
      </c>
      <c r="O253" t="inlineStr">
        <is>
          <t/>
        </is>
      </c>
      <c r="P253" t="inlineStr">
        <is>
          <t>πληροφοριακά αγαθά|πληροφοριακοί πόροι</t>
        </is>
      </c>
      <c r="Q253" t="inlineStr">
        <is>
          <t>3|3</t>
        </is>
      </c>
      <c r="R253" t="inlineStr">
        <is>
          <t>|</t>
        </is>
      </c>
      <c r="S253" t="inlineStr">
        <is>
          <t>information asset</t>
        </is>
      </c>
      <c r="T253" t="inlineStr">
        <is>
          <t>3</t>
        </is>
      </c>
      <c r="U253" t="inlineStr">
        <is>
          <t/>
        </is>
      </c>
      <c r="V253" t="inlineStr">
        <is>
          <t>activo de información</t>
        </is>
      </c>
      <c r="W253" t="inlineStr">
        <is>
          <t>3</t>
        </is>
      </c>
      <c r="X253" t="inlineStr">
        <is>
          <t/>
        </is>
      </c>
      <c r="Y253" t="inlineStr">
        <is>
          <t>teabevara</t>
        </is>
      </c>
      <c r="Z253" t="inlineStr">
        <is>
          <t>3</t>
        </is>
      </c>
      <c r="AA253" t="inlineStr">
        <is>
          <t/>
        </is>
      </c>
      <c r="AB253" t="inlineStr">
        <is>
          <t>tieto-omaisuus</t>
        </is>
      </c>
      <c r="AC253" t="inlineStr">
        <is>
          <t>3</t>
        </is>
      </c>
      <c r="AD253" t="inlineStr">
        <is>
          <t/>
        </is>
      </c>
      <c r="AE253" t="inlineStr">
        <is>
          <t>actif d'information</t>
        </is>
      </c>
      <c r="AF253" t="inlineStr">
        <is>
          <t>3</t>
        </is>
      </c>
      <c r="AG253" t="inlineStr">
        <is>
          <t/>
        </is>
      </c>
      <c r="AH253" t="inlineStr">
        <is>
          <t/>
        </is>
      </c>
      <c r="AI253" t="inlineStr">
        <is>
          <t/>
        </is>
      </c>
      <c r="AJ253" t="inlineStr">
        <is>
          <t/>
        </is>
      </c>
      <c r="AK253" t="inlineStr">
        <is>
          <t>informacijska imovina</t>
        </is>
      </c>
      <c r="AL253" t="inlineStr">
        <is>
          <t>3</t>
        </is>
      </c>
      <c r="AM253" t="inlineStr">
        <is>
          <t/>
        </is>
      </c>
      <c r="AN253" t="inlineStr">
        <is>
          <t>információs eszköz|információvagyon</t>
        </is>
      </c>
      <c r="AO253" t="inlineStr">
        <is>
          <t>3|3</t>
        </is>
      </c>
      <c r="AP253" t="inlineStr">
        <is>
          <t>proposed|</t>
        </is>
      </c>
      <c r="AQ253" t="inlineStr">
        <is>
          <t>patrimonio informativo|patrimonio di informazioni</t>
        </is>
      </c>
      <c r="AR253" t="inlineStr">
        <is>
          <t>3|3</t>
        </is>
      </c>
      <c r="AS253" t="inlineStr">
        <is>
          <t>|</t>
        </is>
      </c>
      <c r="AT253" t="inlineStr">
        <is>
          <t>informacinis turtas</t>
        </is>
      </c>
      <c r="AU253" t="inlineStr">
        <is>
          <t>3</t>
        </is>
      </c>
      <c r="AV253" t="inlineStr">
        <is>
          <t/>
        </is>
      </c>
      <c r="AW253" t="inlineStr">
        <is>
          <t>informācijas aktīvs</t>
        </is>
      </c>
      <c r="AX253" t="inlineStr">
        <is>
          <t>3</t>
        </is>
      </c>
      <c r="AY253" t="inlineStr">
        <is>
          <t/>
        </is>
      </c>
      <c r="AZ253" t="inlineStr">
        <is>
          <t>assi ta' informazzjoni</t>
        </is>
      </c>
      <c r="BA253" t="inlineStr">
        <is>
          <t>3</t>
        </is>
      </c>
      <c r="BB253" t="inlineStr">
        <is>
          <t/>
        </is>
      </c>
      <c r="BC253" t="inlineStr">
        <is>
          <t>informatieactief</t>
        </is>
      </c>
      <c r="BD253" t="inlineStr">
        <is>
          <t>3</t>
        </is>
      </c>
      <c r="BE253" t="inlineStr">
        <is>
          <t/>
        </is>
      </c>
      <c r="BF253" t="inlineStr">
        <is>
          <t>zasoby informacyjne</t>
        </is>
      </c>
      <c r="BG253" t="inlineStr">
        <is>
          <t>3</t>
        </is>
      </c>
      <c r="BH253" t="inlineStr">
        <is>
          <t/>
        </is>
      </c>
      <c r="BI253" t="inlineStr">
        <is>
          <t>ativo de informação</t>
        </is>
      </c>
      <c r="BJ253" t="inlineStr">
        <is>
          <t>3</t>
        </is>
      </c>
      <c r="BK253" t="inlineStr">
        <is>
          <t/>
        </is>
      </c>
      <c r="BL253" t="inlineStr">
        <is>
          <t>activ informațional</t>
        </is>
      </c>
      <c r="BM253" t="inlineStr">
        <is>
          <t>3</t>
        </is>
      </c>
      <c r="BN253" t="inlineStr">
        <is>
          <t/>
        </is>
      </c>
      <c r="BO253" t="inlineStr">
        <is>
          <t>informačné aktívum</t>
        </is>
      </c>
      <c r="BP253" t="inlineStr">
        <is>
          <t>3</t>
        </is>
      </c>
      <c r="BQ253" t="inlineStr">
        <is>
          <t/>
        </is>
      </c>
      <c r="BR253" t="inlineStr">
        <is>
          <t>informacijsko sredstvo</t>
        </is>
      </c>
      <c r="BS253" t="inlineStr">
        <is>
          <t>3</t>
        </is>
      </c>
      <c r="BT253" t="inlineStr">
        <is>
          <t/>
        </is>
      </c>
      <c r="BU253" t="inlineStr">
        <is>
          <t>informationstillgång</t>
        </is>
      </c>
      <c r="BV253" t="inlineStr">
        <is>
          <t>3</t>
        </is>
      </c>
      <c r="BW253" t="inlineStr">
        <is>
          <t/>
        </is>
      </c>
      <c r="BX253" t="inlineStr">
        <is>
          <t>материална или нематериална съвкупност от информация, която си струва да се защитава</t>
        </is>
      </c>
      <c r="BY253" t="inlineStr">
        <is>
          <t>soubor informací, v hmotné i nehmotné formě, které je potřeba chránit</t>
        </is>
      </c>
      <c r="BZ253" t="inlineStr">
        <is>
          <t>samling af oplysninger, både materielle og immaterielle, som det er værd at beskytte</t>
        </is>
      </c>
      <c r="CA253" t="inlineStr">
        <is>
          <t>Sammlung materieller oder immaterieller Informationen, die geschützt werden sollten</t>
        </is>
      </c>
      <c r="CB253" t="inlineStr">
        <is>
          <t>συλλογή πληροφοριών, ενσώματων ή άυλων, που αξίζουν να προστατευτούν</t>
        </is>
      </c>
      <c r="CC253" t="inlineStr">
        <is>
          <t>collection of information, either tangible or intangible, that is worth protecting</t>
        </is>
      </c>
      <c r="CD253" t="inlineStr">
        <is>
          <t>Cualquier información o sistema relacionado con el tratamiento de la misma que tenga valor para la organización: pueden ser procesos de negocio, datos, aplicaciones, equipos informáticos, personal, soportes de información, redes, equipamiento auxiliar o instalaciones.</t>
        </is>
      </c>
      <c r="CE253" t="inlineStr">
        <is>
          <t/>
        </is>
      </c>
      <c r="CF253" t="inlineStr">
        <is>
          <t>aineellinen tai aineeton tietokokonaisuus, joka on suojattava</t>
        </is>
      </c>
      <c r="CG253" t="inlineStr">
        <is>
          <t>ensemble d’informations, matérielles ou immatérielles, qui
justifie une protection</t>
        </is>
      </c>
      <c r="CH253" t="inlineStr">
        <is>
          <t/>
        </is>
      </c>
      <c r="CI253" t="inlineStr">
        <is>
          <t>skup materijalnih ili nematerijalnih informacija koje vrijedi zaštititi</t>
        </is>
      </c>
      <c r="CJ253" t="inlineStr">
        <is>
          <t>információk olyan tárgyi vagy immateriális gyűjteménye, amely védelemre érdemes</t>
        </is>
      </c>
      <c r="CK253" t="inlineStr">
        <is>
          <t>raccolta
di informazioni, tangibili o intangibili, che è importante proteggere</t>
        </is>
      </c>
      <c r="CL253" t="inlineStr">
        <is>
          <t>materialios arba nematerialios informacijos, kurią verta apsaugoti, rinkinys</t>
        </is>
      </c>
      <c r="CM253" t="inlineStr">
        <is>
          <t/>
        </is>
      </c>
      <c r="CN253" t="inlineStr">
        <is>
          <t>ġabra ta’ informazzjoni, tanġibbli jew intanġibbli, li jistħoqqilha tiġi protetta</t>
        </is>
      </c>
      <c r="CO253" t="inlineStr">
        <is>
          <t>"reeks, al dan niet tastbare, gegevens die beschermenswaardig zijn"</t>
        </is>
      </c>
      <c r="CP253" t="inlineStr">
        <is>
          <t>zbiór informacji, w formie materialnej albo niematerialnej, który jest wart ochrony</t>
        </is>
      </c>
      <c r="CQ253" t="inlineStr">
        <is>
          <t>Conjunto de informações, tangível ou intangível, que deve ser protegido.</t>
        </is>
      </c>
      <c r="CR253" t="inlineStr">
        <is>
          <t>o colecție de informații, materială sau imaterială, care merită protejată</t>
        </is>
      </c>
      <c r="CS253" t="inlineStr">
        <is>
          <t>súbor informácií, buď hmotných alebo nehmotných, ktoré sa oplatí chrániť</t>
        </is>
      </c>
      <c r="CT253" t="inlineStr">
        <is>
          <t>zbirka informacij, oprijemljivih ali neoprijemljivih, ki jih je vredno zavarovati</t>
        </is>
      </c>
      <c r="CU253" t="inlineStr">
        <is>
          <t>samling materiell eller immateriell skyddsvärd information</t>
        </is>
      </c>
    </row>
    <row r="254">
      <c r="A254" s="1" t="str">
        <f>HYPERLINK("https://iate.europa.eu/entry/result/3598813/all", "3598813")</f>
        <v>3598813</v>
      </c>
      <c r="B254" t="inlineStr">
        <is>
          <t>FINANCE</t>
        </is>
      </c>
      <c r="C254" t="inlineStr">
        <is>
          <t>FINANCE|financial institutions and credit|financial services;FINANCE|free movement of capital|financial market</t>
        </is>
      </c>
      <c r="D254" t="inlineStr">
        <is>
          <t>извлечение за позициите</t>
        </is>
      </c>
      <c r="E254" t="inlineStr">
        <is>
          <t>3</t>
        </is>
      </c>
      <c r="F254" t="inlineStr">
        <is>
          <t/>
        </is>
      </c>
      <c r="G254" t="inlineStr">
        <is>
          <t>prohlášení o pozici</t>
        </is>
      </c>
      <c r="H254" t="inlineStr">
        <is>
          <t>2</t>
        </is>
      </c>
      <c r="I254" t="inlineStr">
        <is>
          <t>proposed</t>
        </is>
      </c>
      <c r="J254" t="inlineStr">
        <is>
          <t>positionsoversigt|oversigt over positioner</t>
        </is>
      </c>
      <c r="K254" t="inlineStr">
        <is>
          <t>3|3</t>
        </is>
      </c>
      <c r="L254" t="inlineStr">
        <is>
          <t>|</t>
        </is>
      </c>
      <c r="M254" t="inlineStr">
        <is>
          <t>Aufstellung der Positionen</t>
        </is>
      </c>
      <c r="N254" t="inlineStr">
        <is>
          <t>3</t>
        </is>
      </c>
      <c r="O254" t="inlineStr">
        <is>
          <t/>
        </is>
      </c>
      <c r="P254" t="inlineStr">
        <is>
          <t>κατάσταση θέσης κρυπτοστοιχείων|κατάσταση θέσης</t>
        </is>
      </c>
      <c r="Q254" t="inlineStr">
        <is>
          <t>3|3</t>
        </is>
      </c>
      <c r="R254" t="inlineStr">
        <is>
          <t>|</t>
        </is>
      </c>
      <c r="S254" t="inlineStr">
        <is>
          <t>statement of position</t>
        </is>
      </c>
      <c r="T254" t="inlineStr">
        <is>
          <t>3</t>
        </is>
      </c>
      <c r="U254" t="inlineStr">
        <is>
          <t/>
        </is>
      </c>
      <c r="V254" t="inlineStr">
        <is>
          <t>estado de posición</t>
        </is>
      </c>
      <c r="W254" t="inlineStr">
        <is>
          <t>3</t>
        </is>
      </c>
      <c r="X254" t="inlineStr">
        <is>
          <t/>
        </is>
      </c>
      <c r="Y254" t="inlineStr">
        <is>
          <t>positsioonide aruanne</t>
        </is>
      </c>
      <c r="Z254" t="inlineStr">
        <is>
          <t>3</t>
        </is>
      </c>
      <c r="AA254" t="inlineStr">
        <is>
          <t/>
        </is>
      </c>
      <c r="AB254" t="inlineStr">
        <is>
          <t>positioilmoitus</t>
        </is>
      </c>
      <c r="AC254" t="inlineStr">
        <is>
          <t>3</t>
        </is>
      </c>
      <c r="AD254" t="inlineStr">
        <is>
          <t/>
        </is>
      </c>
      <c r="AE254" t="inlineStr">
        <is>
          <t>relevé des positions</t>
        </is>
      </c>
      <c r="AF254" t="inlineStr">
        <is>
          <t>3</t>
        </is>
      </c>
      <c r="AG254" t="inlineStr">
        <is>
          <t/>
        </is>
      </c>
      <c r="AH254" t="inlineStr">
        <is>
          <t/>
        </is>
      </c>
      <c r="AI254" t="inlineStr">
        <is>
          <t/>
        </is>
      </c>
      <c r="AJ254" t="inlineStr">
        <is>
          <t/>
        </is>
      </c>
      <c r="AK254" t="inlineStr">
        <is>
          <t/>
        </is>
      </c>
      <c r="AL254" t="inlineStr">
        <is>
          <t/>
        </is>
      </c>
      <c r="AM254" t="inlineStr">
        <is>
          <t/>
        </is>
      </c>
      <c r="AN254" t="inlineStr">
        <is>
          <t>pozíciókimutatás</t>
        </is>
      </c>
      <c r="AO254" t="inlineStr">
        <is>
          <t>3</t>
        </is>
      </c>
      <c r="AP254" t="inlineStr">
        <is>
          <t>proposed</t>
        </is>
      </c>
      <c r="AQ254" t="inlineStr">
        <is>
          <t>rendiconto di posizione</t>
        </is>
      </c>
      <c r="AR254" t="inlineStr">
        <is>
          <t>3</t>
        </is>
      </c>
      <c r="AS254" t="inlineStr">
        <is>
          <t/>
        </is>
      </c>
      <c r="AT254" t="inlineStr">
        <is>
          <t>būklės ataskaita</t>
        </is>
      </c>
      <c r="AU254" t="inlineStr">
        <is>
          <t>3</t>
        </is>
      </c>
      <c r="AV254" t="inlineStr">
        <is>
          <t/>
        </is>
      </c>
      <c r="AW254" t="inlineStr">
        <is>
          <t>paziņojums par pozīciju</t>
        </is>
      </c>
      <c r="AX254" t="inlineStr">
        <is>
          <t>3</t>
        </is>
      </c>
      <c r="AY254" t="inlineStr">
        <is>
          <t/>
        </is>
      </c>
      <c r="AZ254" t="inlineStr">
        <is>
          <t>dikjarazzjoni tal-pożizzjoni</t>
        </is>
      </c>
      <c r="BA254" t="inlineStr">
        <is>
          <t>3</t>
        </is>
      </c>
      <c r="BB254" t="inlineStr">
        <is>
          <t/>
        </is>
      </c>
      <c r="BC254" t="inlineStr">
        <is>
          <t>positieoverzicht</t>
        </is>
      </c>
      <c r="BD254" t="inlineStr">
        <is>
          <t>3</t>
        </is>
      </c>
      <c r="BE254" t="inlineStr">
        <is>
          <t/>
        </is>
      </c>
      <c r="BF254" t="inlineStr">
        <is>
          <t>informacja o stanie</t>
        </is>
      </c>
      <c r="BG254" t="inlineStr">
        <is>
          <t>3</t>
        </is>
      </c>
      <c r="BH254" t="inlineStr">
        <is>
          <t/>
        </is>
      </c>
      <c r="BI254" t="inlineStr">
        <is>
          <t>declaração da posição</t>
        </is>
      </c>
      <c r="BJ254" t="inlineStr">
        <is>
          <t>3</t>
        </is>
      </c>
      <c r="BK254" t="inlineStr">
        <is>
          <t/>
        </is>
      </c>
      <c r="BL254" t="inlineStr">
        <is>
          <t>situație a poziției</t>
        </is>
      </c>
      <c r="BM254" t="inlineStr">
        <is>
          <t>3</t>
        </is>
      </c>
      <c r="BN254" t="inlineStr">
        <is>
          <t/>
        </is>
      </c>
      <c r="BO254" t="inlineStr">
        <is>
          <t/>
        </is>
      </c>
      <c r="BP254" t="inlineStr">
        <is>
          <t/>
        </is>
      </c>
      <c r="BQ254" t="inlineStr">
        <is>
          <t/>
        </is>
      </c>
      <c r="BR254" t="inlineStr">
        <is>
          <t>poročilo o pozicijah</t>
        </is>
      </c>
      <c r="BS254" t="inlineStr">
        <is>
          <t>3</t>
        </is>
      </c>
      <c r="BT254" t="inlineStr">
        <is>
          <t/>
        </is>
      </c>
      <c r="BU254" t="inlineStr">
        <is>
          <t>positionsrapport</t>
        </is>
      </c>
      <c r="BV254" t="inlineStr">
        <is>
          <t>3</t>
        </is>
      </c>
      <c r="BW254" t="inlineStr">
        <is>
          <t/>
        </is>
      </c>
      <c r="BX254" t="inlineStr">
        <is>
          <t/>
        </is>
      </c>
      <c r="BY254" t="inlineStr">
        <is>
          <t/>
        </is>
      </c>
      <c r="BZ254" t="inlineStr">
        <is>
          <t>dokument udarbejdet på et varigt medium, som udbydere af kryptoaktivtjenester giver deres kunder mindst en gang hvert kvartal med oplysning dels om de pågældende kryptoaktiver, deres saldo og værdi, dels om overførsler af kryptoaktiver i den pågældende periode</t>
        </is>
      </c>
      <c r="CA254" t="inlineStr">
        <is>
          <t/>
        </is>
      </c>
      <c r="CB254" t="inlineStr">
        <is>
          <t>στο πλαίσιο του κανονισμού (ΕΕ) 2019/1937, έγγραφο που συντάσσουν σε σταθερό μέσο οι πάροχοι υπηρεσιών κρυπτοστοιχείων και παρέχουν στους πελάτες τους τουλάχιστον σε τριμηνιαία βάση, όπου αναφέρονται τα σχετικά κρυπτοστοιχεία, το υπόλοιπό τους, η αξία τους και η μεταβίβαση κρυπτοστοιχείων στη διάρκεια της σχετικής περιόδου</t>
        </is>
      </c>
      <c r="CC254" t="inlineStr">
        <is>
          <t>document made in a durable medium provided by crypto-asset
providers to their clients at least once every three months, indicating the
crypto-assets concerned, their balance, their value and the transfer of
crypto-assets made during the period concerned</t>
        </is>
      </c>
      <c r="CD254" t="inlineStr">
        <is>
          <t>Documento facilitado en un soporte duradero por los proveedores de criptoactivos a sus clientes, al menos una vez cada tres meses y cada vez que el cliente lo solicite, en el que se indicarán los criptoactivos registrados a nombre de dichos clientes, su saldo, su valor y las transferencias de criptoactivos realizadas durante el período considerado.</t>
        </is>
      </c>
      <c r="CE254" t="inlineStr">
        <is>
          <t>Krüptovarateenuse osutaja poolt klientidele vähemalt kord kolme kuu jooksul püsival andmekandjal esitatav aruanne, mis sisaldab informatsiooni asjaomaste krüptovarade, nende saldo, väärtuse ja asjaomasel ajavahemikul tehtud krüptovaraülekannete kohta</t>
        </is>
      </c>
      <c r="CF254" t="inlineStr">
        <is>
          <t>kryptovarapalvelujen tarjoajan asiakkailleen pysyvällä välineellä antama ilmoitus kryptovaroista, niiden saldosta, arvosta ja kyseisellä ajanjaksolla tehdyistä kryptovarojen siirroista</t>
        </is>
      </c>
      <c r="CG254" t="inlineStr">
        <is>
          <t>document fourni
par les prestataires de services sur crypto-actifs agréés pour
la conservation et l’administration de &lt;a href="https://iate.europa.eu/entry/result/3581681/fr" target="_blank"&gt;crypto-actifs&lt;/a&gt; pour le compte de tiers, qui
mentionne les crypto-actifs concernés, leur solde, leur valeur et les
transferts de crypto-actifs effectués durant la période concernée</t>
        </is>
      </c>
      <c r="CH254" t="inlineStr">
        <is>
          <t/>
        </is>
      </c>
      <c r="CI254" t="inlineStr">
        <is>
          <t/>
        </is>
      </c>
      <c r="CJ254" t="inlineStr">
        <is>
          <t>az érintett kriptoeszközök megnevezését, egyenlegét, értékét és a szóban forgó időszakban lebonyolított kriptoeszköz-forgalmat tartós adathordozón tartalmazó dokumentum, amelyet a kriptoeszköz-szolgáltatók legalább háromhavonta az ügyfeleik rendelkezésére bocsátanak</t>
        </is>
      </c>
      <c r="CK254" t="inlineStr">
        <is>
          <t>documento
che i fornitori di &lt;a href="https://iate.europa.eu/entry/slideshow/1624287100690/3591061/en-it" target="_blank"&gt;servizi per le cripto-attività&lt;/a&gt; forniscono ai loro
clienti e che indica le &lt;a href="https://iate.europa.eu/entry/slideshow/1624287217231/3581681/en-it" target="_blank"&gt;cripto-attività&lt;/a&gt; interessate, il saldo, il valore
e i trasferimenti di cripto-attività realizzati nel periodo in questione</t>
        </is>
      </c>
      <c r="CL254" t="inlineStr">
        <is>
          <t/>
        </is>
      </c>
      <c r="CM254" t="inlineStr">
        <is>
          <t>dokuments, ko kriptoaktīvu pakalpojumu sniedzēji
vismaz reizi trijos mēnešos uz pastāvīga informācijas nesēja sniedz
saviem klientiem un kurā norādīti attiecīgie kriptoaktīvi, to atlikums, vērtība
un kriptoaktīvu pārvedums, kas veikts attiecīgajā periodā</t>
        </is>
      </c>
      <c r="CN254" t="inlineStr">
        <is>
          <t>dokument li jsir b’mezz durabbli, li jiġi pprovdut mill-fornituri tal-kriptoassi lill-klijenti tagħhom minn tal-inqas darba kull tliet xhur, u li jindika l-kriptoassi kkonċernati, il-bilanċ u l-valur tagħhom, u t-trasferiment tal-kriptoassi li jkun sar matul il-perjodu kkonċernat</t>
        </is>
      </c>
      <c r="CO254" t="inlineStr">
        <is>
          <t>document op een duurzame drager dat aanbieders van cryptoactivadiensten aan hun cliënten verschaffen, en dit ten minste om de drie maanden en op elk verzoek van de betrokken cliënt, waarin de betrokken cryptoactiva, het saldo ervan, de waarde ervan en de overdracht van cryptoactiva die in de betrokken periode heeft plaatsgevonden zijn vermeld</t>
        </is>
      </c>
      <c r="CP254" t="inlineStr">
        <is>
          <t/>
        </is>
      </c>
      <c r="CQ254" t="inlineStr">
        <is>
          <t>Documento elaborado num suporte duradouro fornecido pelos prestadores de criptoativos aos seus clientes, pelo menos uma vez a cada três meses e mediante pedido do cliente, que menciona os criptoativos em questão, o respetivo saldo, o respetivo valor e as transferências de criptoativos efetuadas durante esse período.</t>
        </is>
      </c>
      <c r="CR254" t="inlineStr">
        <is>
          <t>document întocmit pe un suport durabil pe care furnizorii de servicii de criptoactive îl pun la dispoziția clienților lor, cel puțin o dată la trei luni și de fiecare dată când clientul solicită acest lucru și care precizează criptoactivele în cauză, soldul acestora, valoarea acestora și
 transferurile de criptoactive efectuate în perioada în cauză</t>
        </is>
      </c>
      <c r="CS254" t="inlineStr">
        <is>
          <t/>
        </is>
      </c>
      <c r="CT254" t="inlineStr">
        <is>
          <t>dokument na trajnem nosilcu podatkov, ki ga ponudniki storitev v zvezi s kriptosredstvi, ki imajo dovoljenje za skrbništvo in upravljanje kriptosredstev v imenu tretjih oseb, pripravijo za svoje stranke vsaj enkrat vsake tri mesece in v katerem so navedena zadevna kriptosredstva, njihovo stanje, njihova vrednost in opravljeni prenosi kriptosredstev v zadevnem obdobju</t>
        </is>
      </c>
      <c r="CU254" t="inlineStr">
        <is>
          <t/>
        </is>
      </c>
    </row>
    <row r="255">
      <c r="A255" s="1" t="str">
        <f>HYPERLINK("https://iate.europa.eu/entry/result/3598812/all", "3598812")</f>
        <v>3598812</v>
      </c>
      <c r="B255" t="inlineStr">
        <is>
          <t>FINANCE</t>
        </is>
      </c>
      <c r="C255" t="inlineStr">
        <is>
          <t>FINANCE|financial institutions and credit|financial services;FINANCE|free movement of capital|financial market</t>
        </is>
      </c>
      <c r="D255" t="inlineStr">
        <is>
          <t>протокол за сигурен достъп</t>
        </is>
      </c>
      <c r="E255" t="inlineStr">
        <is>
          <t>3</t>
        </is>
      </c>
      <c r="F255" t="inlineStr">
        <is>
          <t/>
        </is>
      </c>
      <c r="G255" t="inlineStr">
        <is>
          <t>bezpečnostní přístupový protokol</t>
        </is>
      </c>
      <c r="H255" t="inlineStr">
        <is>
          <t>2</t>
        </is>
      </c>
      <c r="I255" t="inlineStr">
        <is>
          <t/>
        </is>
      </c>
      <c r="J255" t="inlineStr">
        <is>
          <t>sikkerhedsadgangsprotokol</t>
        </is>
      </c>
      <c r="K255" t="inlineStr">
        <is>
          <t>3</t>
        </is>
      </c>
      <c r="L255" t="inlineStr">
        <is>
          <t/>
        </is>
      </c>
      <c r="M255" t="inlineStr">
        <is>
          <t>Protokoll zur Gewährleistung der Zugriffssicherheit</t>
        </is>
      </c>
      <c r="N255" t="inlineStr">
        <is>
          <t>3</t>
        </is>
      </c>
      <c r="O255" t="inlineStr">
        <is>
          <t/>
        </is>
      </c>
      <c r="P255" t="inlineStr">
        <is>
          <t>πρωτόκολλο ασφαλούς πρόσβασης</t>
        </is>
      </c>
      <c r="Q255" t="inlineStr">
        <is>
          <t>3</t>
        </is>
      </c>
      <c r="R255" t="inlineStr">
        <is>
          <t/>
        </is>
      </c>
      <c r="S255" t="inlineStr">
        <is>
          <t>security access protocol</t>
        </is>
      </c>
      <c r="T255" t="inlineStr">
        <is>
          <t>3</t>
        </is>
      </c>
      <c r="U255" t="inlineStr">
        <is>
          <t/>
        </is>
      </c>
      <c r="V255" t="inlineStr">
        <is>
          <t>protocolo de acceso seguro</t>
        </is>
      </c>
      <c r="W255" t="inlineStr">
        <is>
          <t>3</t>
        </is>
      </c>
      <c r="X255" t="inlineStr">
        <is>
          <t/>
        </is>
      </c>
      <c r="Y255" t="inlineStr">
        <is>
          <t>juurdepääsukontrolli protokoll</t>
        </is>
      </c>
      <c r="Z255" t="inlineStr">
        <is>
          <t>2</t>
        </is>
      </c>
      <c r="AA255" t="inlineStr">
        <is>
          <t/>
        </is>
      </c>
      <c r="AB255" t="inlineStr">
        <is>
          <t>suojattua pääsyä koskeva protokolla</t>
        </is>
      </c>
      <c r="AC255" t="inlineStr">
        <is>
          <t>3</t>
        </is>
      </c>
      <c r="AD255" t="inlineStr">
        <is>
          <t/>
        </is>
      </c>
      <c r="AE255" t="inlineStr">
        <is>
          <t>protocole d'accès sécurisé</t>
        </is>
      </c>
      <c r="AF255" t="inlineStr">
        <is>
          <t>3</t>
        </is>
      </c>
      <c r="AG255" t="inlineStr">
        <is>
          <t/>
        </is>
      </c>
      <c r="AH255" t="inlineStr">
        <is>
          <t/>
        </is>
      </c>
      <c r="AI255" t="inlineStr">
        <is>
          <t/>
        </is>
      </c>
      <c r="AJ255" t="inlineStr">
        <is>
          <t/>
        </is>
      </c>
      <c r="AK255" t="inlineStr">
        <is>
          <t>sigurnosni pristupni protokol</t>
        </is>
      </c>
      <c r="AL255" t="inlineStr">
        <is>
          <t>3</t>
        </is>
      </c>
      <c r="AM255" t="inlineStr">
        <is>
          <t/>
        </is>
      </c>
      <c r="AN255" t="inlineStr">
        <is>
          <t>biztonsági hozzáférési protokoll</t>
        </is>
      </c>
      <c r="AO255" t="inlineStr">
        <is>
          <t>3</t>
        </is>
      </c>
      <c r="AP255" t="inlineStr">
        <is>
          <t>proposed</t>
        </is>
      </c>
      <c r="AQ255" t="inlineStr">
        <is>
          <t>protocollo di accesso di sicurezza</t>
        </is>
      </c>
      <c r="AR255" t="inlineStr">
        <is>
          <t>3</t>
        </is>
      </c>
      <c r="AS255" t="inlineStr">
        <is>
          <t/>
        </is>
      </c>
      <c r="AT255" t="inlineStr">
        <is>
          <t>saugumo prieigos protokolas</t>
        </is>
      </c>
      <c r="AU255" t="inlineStr">
        <is>
          <t>3</t>
        </is>
      </c>
      <c r="AV255" t="inlineStr">
        <is>
          <t/>
        </is>
      </c>
      <c r="AW255" t="inlineStr">
        <is>
          <t>drošības piekļuves protokols</t>
        </is>
      </c>
      <c r="AX255" t="inlineStr">
        <is>
          <t>2</t>
        </is>
      </c>
      <c r="AY255" t="inlineStr">
        <is>
          <t/>
        </is>
      </c>
      <c r="AZ255" t="inlineStr">
        <is>
          <t>protokoll ta' aċċess sigur</t>
        </is>
      </c>
      <c r="BA255" t="inlineStr">
        <is>
          <t>3</t>
        </is>
      </c>
      <c r="BB255" t="inlineStr">
        <is>
          <t/>
        </is>
      </c>
      <c r="BC255" t="inlineStr">
        <is>
          <t>protocol voor toegangsbeveiliging</t>
        </is>
      </c>
      <c r="BD255" t="inlineStr">
        <is>
          <t>3</t>
        </is>
      </c>
      <c r="BE255" t="inlineStr">
        <is>
          <t/>
        </is>
      </c>
      <c r="BF255" t="inlineStr">
        <is>
          <t>protokół bezpiecznego dostępu</t>
        </is>
      </c>
      <c r="BG255" t="inlineStr">
        <is>
          <t>3</t>
        </is>
      </c>
      <c r="BH255" t="inlineStr">
        <is>
          <t/>
        </is>
      </c>
      <c r="BI255" t="inlineStr">
        <is>
          <t>protocolo de acesso de segurança</t>
        </is>
      </c>
      <c r="BJ255" t="inlineStr">
        <is>
          <t>3</t>
        </is>
      </c>
      <c r="BK255" t="inlineStr">
        <is>
          <t/>
        </is>
      </c>
      <c r="BL255" t="inlineStr">
        <is>
          <t>protocol privind accesul securizat</t>
        </is>
      </c>
      <c r="BM255" t="inlineStr">
        <is>
          <t>3</t>
        </is>
      </c>
      <c r="BN255" t="inlineStr">
        <is>
          <t/>
        </is>
      </c>
      <c r="BO255" t="inlineStr">
        <is>
          <t>protokol o bezpečnostnom prístupe</t>
        </is>
      </c>
      <c r="BP255" t="inlineStr">
        <is>
          <t>3</t>
        </is>
      </c>
      <c r="BQ255" t="inlineStr">
        <is>
          <t/>
        </is>
      </c>
      <c r="BR255" t="inlineStr">
        <is>
          <t>protokol za varnostni dostop</t>
        </is>
      </c>
      <c r="BS255" t="inlineStr">
        <is>
          <t>3</t>
        </is>
      </c>
      <c r="BT255" t="inlineStr">
        <is>
          <t/>
        </is>
      </c>
      <c r="BU255" t="inlineStr">
        <is>
          <t>säkerhetsprotokoll för åtkomst</t>
        </is>
      </c>
      <c r="BV255" t="inlineStr">
        <is>
          <t>3</t>
        </is>
      </c>
      <c r="BW255" t="inlineStr">
        <is>
          <t/>
        </is>
      </c>
      <c r="BX255" t="inlineStr">
        <is>
          <t/>
        </is>
      </c>
      <c r="BY255" t="inlineStr">
        <is>
          <t/>
        </is>
      </c>
      <c r="BZ255" t="inlineStr">
        <is>
          <t/>
        </is>
      </c>
      <c r="CA255" t="inlineStr">
        <is>
          <t/>
        </is>
      </c>
      <c r="CB255" t="inlineStr">
        <is>
          <t>πρωτόκολλο που ορίζει τους ρόλους και τις αρμοδιότητες του προσωπικού σε σχέση με τις υποδομές ΤΠΕ, παρέχοντας σαφώς οριοθετημένο διαχωρισμό και κατάλληλα επίπεδα πρόσβασης σε όλες τις περιοχές του συστήματος</t>
        </is>
      </c>
      <c r="CC255" t="inlineStr">
        <is>
          <t>protocol defining
roles and responsibilities of personnel in relation to ICT infrastructures, with
clearly demarcated segregation and adequate levels of access around all areas
of systems</t>
        </is>
      </c>
      <c r="CD255" t="inlineStr">
        <is>
          <t/>
        </is>
      </c>
      <c r="CE255" t="inlineStr">
        <is>
          <t>protokoll, mis määrab kas ja millistele spetsiifilistele süsteemiressurssidele on kasutajal juurdepääsuõigus ja mis tasemel on juurdepääsuõigus subjektile lubatud</t>
        </is>
      </c>
      <c r="CF255" t="inlineStr">
        <is>
          <t>henkilökunnan roolit ja vastuut sekä tiedonsaantitason tieto- ja viestintätekniikan infrastruktuurissa määrittävä protokolla</t>
        </is>
      </c>
      <c r="CG255" t="inlineStr">
        <is>
          <t>protocole de sécurité imposant notamment la mise en place de systèmes
informatiques, régulièrement mis à jour, qui donnent le niveau d'accès adéquat
au personnes autorisées et qui garantissent un suivi et une analyse des menaces
et des vulnérabilités</t>
        </is>
      </c>
      <c r="CH255" t="inlineStr">
        <is>
          <t/>
        </is>
      </c>
      <c r="CI255" t="inlineStr">
        <is>
          <t/>
        </is>
      </c>
      <c r="CJ255" t="inlineStr">
        <is>
          <t>az IKT infrastruktúrákkal kapcsolatban az érintett személyek szerepét és feladatait meghatározó protokoll, egyértelmű szegregációval és megfelelő szintű hozzáférésekkel az egyes rendszerterületek vonatkozásában</t>
        </is>
      </c>
      <c r="CK255" t="inlineStr">
        <is>
          <t>protocollo
che definisce ruoli e responsabilità per le infrastrutture &lt;a href="https://iate.europa.eu/entry/slideshow/1624286568285/866454/en-it" target="_blank"&gt;TIC&lt;/a&gt;, con livelli di
accesso separati e chiaramente definiti per ogni settore del sistema</t>
        </is>
      </c>
      <c r="CL255" t="inlineStr">
        <is>
          <t/>
        </is>
      </c>
      <c r="CM255" t="inlineStr">
        <is>
          <t/>
        </is>
      </c>
      <c r="CN255" t="inlineStr">
        <is>
          <t>protokoll li jiddefinixxi r-rwoli u r-responsabbiltajiet tal-persunal b'rabta mal-infrastrutturi tal-&lt;a href="https://iate.europa.eu/entry/result/866454/mt" target="_blank"&gt;ICT&lt;/a&gt;, b'livelli ta' aċċess separati u delimitati b'mod ċar għas-setturi kollha tas-sistema</t>
        </is>
      </c>
      <c r="CO255" t="inlineStr">
        <is>
          <t/>
        </is>
      </c>
      <c r="CP255" t="inlineStr">
        <is>
          <t/>
        </is>
      </c>
      <c r="CQ255" t="inlineStr">
        <is>
          <t>Protocolo que define as funções e responsabilidades do pessoal em relação às infraestruturas de tecnologias da informação e comunicação, com segregação claramente delimitada e níveis adequados de acesso em todas as áreas dos sistemas.</t>
        </is>
      </c>
      <c r="CR255" t="inlineStr">
        <is>
          <t/>
        </is>
      </c>
      <c r="CS255" t="inlineStr">
        <is>
          <t>protokol definujúci úlohy a zodpovednosti zamestnancov vo vzťahu k infraštruktúram IKT a vyznačujúci sa jasne vymedzenou segregáciou a primeranými úrovňami prístupu k všetkých oblastiam v rámci systémov</t>
        </is>
      </c>
      <c r="CT255" t="inlineStr">
        <is>
          <t/>
        </is>
      </c>
      <c r="CU255" t="inlineStr">
        <is>
          <t/>
        </is>
      </c>
    </row>
    <row r="256">
      <c r="A256" s="1" t="str">
        <f>HYPERLINK("https://iate.europa.eu/entry/result/3527017/all", "3527017")</f>
        <v>3527017</v>
      </c>
      <c r="B256" t="inlineStr">
        <is>
          <t>FINANCE;BUSINESS AND COMPETITION</t>
        </is>
      </c>
      <c r="C256" t="inlineStr">
        <is>
          <t>FINANCE|financial institutions and credit;BUSINESS AND COMPETITION|business organisation</t>
        </is>
      </c>
      <c r="D256" t="inlineStr">
        <is>
          <t>организирано прекратяване на дейността|организирана ликвидация</t>
        </is>
      </c>
      <c r="E256" t="inlineStr">
        <is>
          <t>3|3</t>
        </is>
      </c>
      <c r="F256" t="inlineStr">
        <is>
          <t>|</t>
        </is>
      </c>
      <c r="G256" t="inlineStr">
        <is>
          <t>řádná likvidace|řádné ukončení činnosti</t>
        </is>
      </c>
      <c r="H256" t="inlineStr">
        <is>
          <t>3|3</t>
        </is>
      </c>
      <c r="I256" t="inlineStr">
        <is>
          <t>|</t>
        </is>
      </c>
      <c r="J256" t="inlineStr">
        <is>
          <t>velordnet afvikling|velordnet likvidation</t>
        </is>
      </c>
      <c r="K256" t="inlineStr">
        <is>
          <t>3|3</t>
        </is>
      </c>
      <c r="L256" t="inlineStr">
        <is>
          <t>|</t>
        </is>
      </c>
      <c r="M256" t="inlineStr">
        <is>
          <t>geordnete Abwicklung</t>
        </is>
      </c>
      <c r="N256" t="inlineStr">
        <is>
          <t>3</t>
        </is>
      </c>
      <c r="O256" t="inlineStr">
        <is>
          <t/>
        </is>
      </c>
      <c r="P256" t="inlineStr">
        <is>
          <t>ομαλή εκκαθάριση|εύτακτος τερματισμός της λειτουργίας|εύτακτη εκκαθάριση|συντεταγμένη εκκαθάριση</t>
        </is>
      </c>
      <c r="Q256" t="inlineStr">
        <is>
          <t>3|3|3|3</t>
        </is>
      </c>
      <c r="R256" t="inlineStr">
        <is>
          <t>|||</t>
        </is>
      </c>
      <c r="S256" t="inlineStr">
        <is>
          <t>orderly winding-down|wound up in an orderly fashion|orderly wind-down|wound up in an orderly manner|orderly winding up|orderly liquidation</t>
        </is>
      </c>
      <c r="T256" t="inlineStr">
        <is>
          <t>3|1|3|1|3|3</t>
        </is>
      </c>
      <c r="U256" t="inlineStr">
        <is>
          <t>|||||</t>
        </is>
      </c>
      <c r="V256" t="inlineStr">
        <is>
          <t>liquidación ordenada</t>
        </is>
      </c>
      <c r="W256" t="inlineStr">
        <is>
          <t>3</t>
        </is>
      </c>
      <c r="X256" t="inlineStr">
        <is>
          <t/>
        </is>
      </c>
      <c r="Y256" t="inlineStr">
        <is>
          <t>korrakohane likvideerimine|nõuetekohane lõpetamine</t>
        </is>
      </c>
      <c r="Z256" t="inlineStr">
        <is>
          <t>3|3</t>
        </is>
      </c>
      <c r="AA256" t="inlineStr">
        <is>
          <t>|preferred</t>
        </is>
      </c>
      <c r="AB256" t="inlineStr">
        <is>
          <t>toiminnan hallittu alasajo|toiminnan hallittu lopettaminen</t>
        </is>
      </c>
      <c r="AC256" t="inlineStr">
        <is>
          <t>3|3</t>
        </is>
      </c>
      <c r="AD256" t="inlineStr">
        <is>
          <t>|</t>
        </is>
      </c>
      <c r="AE256" t="inlineStr">
        <is>
          <t>liquidation ordonnée|liquidation en bon ordre</t>
        </is>
      </c>
      <c r="AF256" t="inlineStr">
        <is>
          <t>3|3</t>
        </is>
      </c>
      <c r="AG256" t="inlineStr">
        <is>
          <t>|</t>
        </is>
      </c>
      <c r="AH256" t="inlineStr">
        <is>
          <t/>
        </is>
      </c>
      <c r="AI256" t="inlineStr">
        <is>
          <t/>
        </is>
      </c>
      <c r="AJ256" t="inlineStr">
        <is>
          <t/>
        </is>
      </c>
      <c r="AK256" t="inlineStr">
        <is>
          <t>uredna likvidacija|uredno zatvaranje</t>
        </is>
      </c>
      <c r="AL256" t="inlineStr">
        <is>
          <t>3|3</t>
        </is>
      </c>
      <c r="AM256" t="inlineStr">
        <is>
          <t>|</t>
        </is>
      </c>
      <c r="AN256" t="inlineStr">
        <is>
          <t>szabályos felszámolás|rendezett felszámolás</t>
        </is>
      </c>
      <c r="AO256" t="inlineStr">
        <is>
          <t>4|4</t>
        </is>
      </c>
      <c r="AP256" t="inlineStr">
        <is>
          <t>|preferred</t>
        </is>
      </c>
      <c r="AQ256" t="inlineStr">
        <is>
          <t>liquidazione ordinata</t>
        </is>
      </c>
      <c r="AR256" t="inlineStr">
        <is>
          <t>3</t>
        </is>
      </c>
      <c r="AS256" t="inlineStr">
        <is>
          <t/>
        </is>
      </c>
      <c r="AT256" t="inlineStr">
        <is>
          <t>tvarkingas likvidavimas|tvarkingas veiklos nutraukimas</t>
        </is>
      </c>
      <c r="AU256" t="inlineStr">
        <is>
          <t>3|2</t>
        </is>
      </c>
      <c r="AV256" t="inlineStr">
        <is>
          <t>|</t>
        </is>
      </c>
      <c r="AW256" t="inlineStr">
        <is>
          <t>sakārtota likvidācija</t>
        </is>
      </c>
      <c r="AX256" t="inlineStr">
        <is>
          <t>3</t>
        </is>
      </c>
      <c r="AY256" t="inlineStr">
        <is>
          <t/>
        </is>
      </c>
      <c r="AZ256" t="inlineStr">
        <is>
          <t>stralċ ordnat|likwidazzjoni ordnata</t>
        </is>
      </c>
      <c r="BA256" t="inlineStr">
        <is>
          <t>3|3</t>
        </is>
      </c>
      <c r="BB256" t="inlineStr">
        <is>
          <t>|</t>
        </is>
      </c>
      <c r="BC256" t="inlineStr">
        <is>
          <t>gecontroleerde afwikkeling|ordelijke liquidatie|gecontroleerde liquidatie</t>
        </is>
      </c>
      <c r="BD256" t="inlineStr">
        <is>
          <t>3|3|3</t>
        </is>
      </c>
      <c r="BE256" t="inlineStr">
        <is>
          <t>||</t>
        </is>
      </c>
      <c r="BF256" t="inlineStr">
        <is>
          <t>sprawne przeprowadzenie likwidacji|kontrolowana likwidacja</t>
        </is>
      </c>
      <c r="BG256" t="inlineStr">
        <is>
          <t>3|3</t>
        </is>
      </c>
      <c r="BH256" t="inlineStr">
        <is>
          <t>|</t>
        </is>
      </c>
      <c r="BI256" t="inlineStr">
        <is>
          <t>liquidação ordenada</t>
        </is>
      </c>
      <c r="BJ256" t="inlineStr">
        <is>
          <t>3</t>
        </is>
      </c>
      <c r="BK256" t="inlineStr">
        <is>
          <t/>
        </is>
      </c>
      <c r="BL256" t="inlineStr">
        <is>
          <t>lichidare ordonată</t>
        </is>
      </c>
      <c r="BM256" t="inlineStr">
        <is>
          <t>3</t>
        </is>
      </c>
      <c r="BN256" t="inlineStr">
        <is>
          <t/>
        </is>
      </c>
      <c r="BO256" t="inlineStr">
        <is>
          <t>riadna likvidácia|riadne ukončenie činnosti</t>
        </is>
      </c>
      <c r="BP256" t="inlineStr">
        <is>
          <t>3|3</t>
        </is>
      </c>
      <c r="BQ256" t="inlineStr">
        <is>
          <t>|</t>
        </is>
      </c>
      <c r="BR256" t="inlineStr">
        <is>
          <t>prenehanje v skladu s predpisi</t>
        </is>
      </c>
      <c r="BS256" t="inlineStr">
        <is>
          <t>3</t>
        </is>
      </c>
      <c r="BT256" t="inlineStr">
        <is>
          <t/>
        </is>
      </c>
      <c r="BU256" t="inlineStr">
        <is>
          <t>ordnad avveckling</t>
        </is>
      </c>
      <c r="BV256" t="inlineStr">
        <is>
          <t>3</t>
        </is>
      </c>
      <c r="BW256" t="inlineStr">
        <is>
          <t/>
        </is>
      </c>
      <c r="BX256" t="inlineStr">
        <is>
          <t/>
        </is>
      </c>
      <c r="BY256" t="inlineStr">
        <is>
          <t/>
        </is>
      </c>
      <c r="BZ256" t="inlineStr">
        <is>
          <t/>
        </is>
      </c>
      <c r="CA256" t="inlineStr">
        <is>
          <t/>
        </is>
      </c>
      <c r="CB256" t="inlineStr">
        <is>
          <t>έξοδος από επιχείρηση οικειοθελώς ή λόγω εξωτερικών περιστάσεων, με τέτοιο τρόπο ώστε να μην προκαλείται σημαντικός αντίκτυπος για τους καταναλωτές, τις χρηματοοικονομικές αγορές ή άλλα τρίτα μέρη</t>
        </is>
      </c>
      <c r="CC256" t="inlineStr">
        <is>
          <t>exiting the business
voluntarily or due to external circumstances, in a manner that neither leads to
significant consumer detriment, nor has a significant
adverse impact on the financial market(s) or other third parties</t>
        </is>
      </c>
      <c r="CD256" t="inlineStr">
        <is>
          <t>Operación que consiste en llevar a cabo todas aquellas acciones necesarias para poner fin a la misma cumpliendo con las obligaciones y garantías previstas en las normas legales y, en su caso, con la publicidad que proporciona el Registro Mercantil, de forma que aquellas personas que se relacionan con la misma (socios, proveedores, acreedores y deudores), vean protegidos sus intereses y, por lo que respecta a los acreedores, dar satisfacción total o parcial a sus créditos.</t>
        </is>
      </c>
      <c r="CE256" t="inlineStr">
        <is>
          <t/>
        </is>
      </c>
      <c r="CF256" t="inlineStr">
        <is>
          <t>toiminnan lopettaminen vapaaehtoisesti tai pakon edessä niin, ettei siitä aiheudu suhteetonta vahinkoa asiakkaille tai kolmansille osapuolille eivätkä finanssimarkkinat vaarannu</t>
        </is>
      </c>
      <c r="CG256" t="inlineStr">
        <is>
          <t/>
        </is>
      </c>
      <c r="CH256" t="inlineStr">
        <is>
          <t/>
        </is>
      </c>
      <c r="CI256" t="inlineStr">
        <is>
          <t/>
        </is>
      </c>
      <c r="CJ256" t="inlineStr">
        <is>
          <t>felszámolási eljárás, amelynek során az eszközöket belátható, de hosszabb időn belül értékesítik, és minden eszközért igyekeznek a lehető legmagasabb árat megkapni</t>
        </is>
      </c>
      <c r="CK256" t="inlineStr">
        <is>
          <t>liquidazione degli enti bancari insolventi secondo modalità prefissate dagli Stati membri e opportune strategie di accompagnamento, al fine di circoscrivere le crisi ed evitarne il propagarsi al resto del settore finanziario e all'economia</t>
        </is>
      </c>
      <c r="CL256" t="inlineStr">
        <is>
          <t/>
        </is>
      </c>
      <c r="CM256" t="inlineStr">
        <is>
          <t/>
        </is>
      </c>
      <c r="CN256" t="inlineStr">
        <is>
          <t>likwidazzjoni tal-entitajiet bankarji insolventi abbażi ta' arranġamenti prestabbiliti mill-Istati Membri u ta' strateġiji ta' akkumpanjament adegwati, sabiex jiġu evitati l-kriżijiet u l-propagazzjoni tagħhom fil-kumplament tas-settur finanzjarju u fl-ekonomija inġenerali</t>
        </is>
      </c>
      <c r="CO256" t="inlineStr">
        <is>
          <t/>
        </is>
      </c>
      <c r="CP256" t="inlineStr">
        <is>
          <t/>
        </is>
      </c>
      <c r="CQ256" t="inlineStr">
        <is>
          <t>Abandono do negócio voluntariamente ou devido a circunstâncias externas, de uma forma que não cause prejuízos significativos para o consumidor nem tenha um impacto adverso significativo no(s) mercado(s) financeiro(s) ou outros terceiros.</t>
        </is>
      </c>
      <c r="CR256" t="inlineStr">
        <is>
          <t>&lt;a href="https://iate.europa.eu/entry/result/793085/ro" target="_blank"&gt;lichidare&lt;/a&gt; caracterizată prin faptul că activele sunt vândute de-a lungul unei perioade de timp rezonabile, urmărindu-se ca pentru fiecare dintre ele să se obțină cel mai bun preț</t>
        </is>
      </c>
      <c r="CS256" t="inlineStr">
        <is>
          <t>vysporiadanie
majetku a záväzkov obchodnej spoločnosti alebo organizácie mimosúdnym spôsobom pred jej zánikom</t>
        </is>
      </c>
      <c r="CT256" t="inlineStr">
        <is>
          <t/>
        </is>
      </c>
      <c r="CU256" t="inlineStr">
        <is>
          <t/>
        </is>
      </c>
    </row>
    <row r="257">
      <c r="A257" s="1" t="str">
        <f>HYPERLINK("https://iate.europa.eu/entry/result/3591799/all", "3591799")</f>
        <v>3591799</v>
      </c>
      <c r="B257" t="inlineStr">
        <is>
          <t>FINANCE</t>
        </is>
      </c>
      <c r="C257" t="inlineStr">
        <is>
          <t>FINANCE|financial institutions and credit|financial services;FINANCE|free movement of capital|financial market</t>
        </is>
      </c>
      <c r="D257" t="inlineStr">
        <is>
          <t>пласиране на криптоактиви</t>
        </is>
      </c>
      <c r="E257" t="inlineStr">
        <is>
          <t>3</t>
        </is>
      </c>
      <c r="F257" t="inlineStr">
        <is>
          <t/>
        </is>
      </c>
      <c r="G257" t="inlineStr">
        <is>
          <t>uvedení kryptoaktiv|uvádění kryptoaktiv</t>
        </is>
      </c>
      <c r="H257" t="inlineStr">
        <is>
          <t>2|2</t>
        </is>
      </c>
      <c r="I257" t="inlineStr">
        <is>
          <t>proposed|proposed</t>
        </is>
      </c>
      <c r="J257" t="inlineStr">
        <is>
          <t>placering af kryptoaktiver</t>
        </is>
      </c>
      <c r="K257" t="inlineStr">
        <is>
          <t>3</t>
        </is>
      </c>
      <c r="L257" t="inlineStr">
        <is>
          <t/>
        </is>
      </c>
      <c r="M257" t="inlineStr">
        <is>
          <t>Platzierung von Kryptowerten</t>
        </is>
      </c>
      <c r="N257" t="inlineStr">
        <is>
          <t>3</t>
        </is>
      </c>
      <c r="O257" t="inlineStr">
        <is>
          <t/>
        </is>
      </c>
      <c r="P257" t="inlineStr">
        <is>
          <t>τοποθέτηση κρυπτοστοιχείων</t>
        </is>
      </c>
      <c r="Q257" t="inlineStr">
        <is>
          <t>3</t>
        </is>
      </c>
      <c r="R257" t="inlineStr">
        <is>
          <t/>
        </is>
      </c>
      <c r="S257" t="inlineStr">
        <is>
          <t>placing of crypto-assets</t>
        </is>
      </c>
      <c r="T257" t="inlineStr">
        <is>
          <t>3</t>
        </is>
      </c>
      <c r="U257" t="inlineStr">
        <is>
          <t/>
        </is>
      </c>
      <c r="V257" t="inlineStr">
        <is>
          <t>colocación de criptoactivos</t>
        </is>
      </c>
      <c r="W257" t="inlineStr">
        <is>
          <t>3</t>
        </is>
      </c>
      <c r="X257" t="inlineStr">
        <is>
          <t/>
        </is>
      </c>
      <c r="Y257" t="inlineStr">
        <is>
          <t>krüptovara suunatud pakkumine</t>
        </is>
      </c>
      <c r="Z257" t="inlineStr">
        <is>
          <t>2</t>
        </is>
      </c>
      <c r="AA257" t="inlineStr">
        <is>
          <t/>
        </is>
      </c>
      <c r="AB257" t="inlineStr">
        <is>
          <t>kryptovarojen tarjoaminen</t>
        </is>
      </c>
      <c r="AC257" t="inlineStr">
        <is>
          <t>3</t>
        </is>
      </c>
      <c r="AD257" t="inlineStr">
        <is>
          <t/>
        </is>
      </c>
      <c r="AE257" t="inlineStr">
        <is>
          <t>placement de crypto-actifs</t>
        </is>
      </c>
      <c r="AF257" t="inlineStr">
        <is>
          <t>3</t>
        </is>
      </c>
      <c r="AG257" t="inlineStr">
        <is>
          <t/>
        </is>
      </c>
      <c r="AH257" t="inlineStr">
        <is>
          <t/>
        </is>
      </c>
      <c r="AI257" t="inlineStr">
        <is>
          <t/>
        </is>
      </c>
      <c r="AJ257" t="inlineStr">
        <is>
          <t/>
        </is>
      </c>
      <c r="AK257" t="inlineStr">
        <is>
          <t>usluge provedbe ponude odnosno prodaje kriptoimovine</t>
        </is>
      </c>
      <c r="AL257" t="inlineStr">
        <is>
          <t>3</t>
        </is>
      </c>
      <c r="AM257" t="inlineStr">
        <is>
          <t/>
        </is>
      </c>
      <c r="AN257" t="inlineStr">
        <is>
          <t>kriptoeszközök elhelyezése</t>
        </is>
      </c>
      <c r="AO257" t="inlineStr">
        <is>
          <t>2</t>
        </is>
      </c>
      <c r="AP257" t="inlineStr">
        <is>
          <t>proposed</t>
        </is>
      </c>
      <c r="AQ257" t="inlineStr">
        <is>
          <t>collocamento di cripto-attività</t>
        </is>
      </c>
      <c r="AR257" t="inlineStr">
        <is>
          <t>3</t>
        </is>
      </c>
      <c r="AS257" t="inlineStr">
        <is>
          <t/>
        </is>
      </c>
      <c r="AT257" t="inlineStr">
        <is>
          <t>kriptoturto platinimas</t>
        </is>
      </c>
      <c r="AU257" t="inlineStr">
        <is>
          <t>3</t>
        </is>
      </c>
      <c r="AV257" t="inlineStr">
        <is>
          <t/>
        </is>
      </c>
      <c r="AW257" t="inlineStr">
        <is>
          <t>kriptoaktīvu izvietošana</t>
        </is>
      </c>
      <c r="AX257" t="inlineStr">
        <is>
          <t>2</t>
        </is>
      </c>
      <c r="AY257" t="inlineStr">
        <is>
          <t/>
        </is>
      </c>
      <c r="AZ257" t="inlineStr">
        <is>
          <t>pjazzament tal-kriptoassi</t>
        </is>
      </c>
      <c r="BA257" t="inlineStr">
        <is>
          <t>3</t>
        </is>
      </c>
      <c r="BB257" t="inlineStr">
        <is>
          <t/>
        </is>
      </c>
      <c r="BC257" t="inlineStr">
        <is>
          <t>plaatsing van cryptoactiva|cryptoactiva plaatsen</t>
        </is>
      </c>
      <c r="BD257" t="inlineStr">
        <is>
          <t>3|3</t>
        </is>
      </c>
      <c r="BE257" t="inlineStr">
        <is>
          <t>|</t>
        </is>
      </c>
      <c r="BF257" t="inlineStr">
        <is>
          <t>subemisja kryptoaktywów</t>
        </is>
      </c>
      <c r="BG257" t="inlineStr">
        <is>
          <t>3</t>
        </is>
      </c>
      <c r="BH257" t="inlineStr">
        <is>
          <t/>
        </is>
      </c>
      <c r="BI257" t="inlineStr">
        <is>
          <t>colocação de criptoativos</t>
        </is>
      </c>
      <c r="BJ257" t="inlineStr">
        <is>
          <t>3</t>
        </is>
      </c>
      <c r="BK257" t="inlineStr">
        <is>
          <t/>
        </is>
      </c>
      <c r="BL257" t="inlineStr">
        <is>
          <t>plasare de criptoactive</t>
        </is>
      </c>
      <c r="BM257" t="inlineStr">
        <is>
          <t>3</t>
        </is>
      </c>
      <c r="BN257" t="inlineStr">
        <is>
          <t/>
        </is>
      </c>
      <c r="BO257" t="inlineStr">
        <is>
          <t>umiestňovanie kryptoaktív</t>
        </is>
      </c>
      <c r="BP257" t="inlineStr">
        <is>
          <t>3</t>
        </is>
      </c>
      <c r="BQ257" t="inlineStr">
        <is>
          <t/>
        </is>
      </c>
      <c r="BR257" t="inlineStr">
        <is>
          <t>posredovanje pri izdaji kriptosredstev</t>
        </is>
      </c>
      <c r="BS257" t="inlineStr">
        <is>
          <t>3</t>
        </is>
      </c>
      <c r="BT257" t="inlineStr">
        <is>
          <t/>
        </is>
      </c>
      <c r="BU257" t="inlineStr">
        <is>
          <t>placering av kryptotillgångar</t>
        </is>
      </c>
      <c r="BV257" t="inlineStr">
        <is>
          <t>3</t>
        </is>
      </c>
      <c r="BW257" t="inlineStr">
        <is>
          <t/>
        </is>
      </c>
      <c r="BX257" t="inlineStr">
        <is>
          <t>предлагане на новоемитирани криптоактиви или на криптоактиви, които вече са емитирани, но не са допуснати до търговия на платформа за търговия с криптоактиви, на определени купувачи, което не включва публично предлагане, нито предлагане на съществуващи държатели на криптоактивите на емитента</t>
        </is>
      </c>
      <c r="BY257" t="inlineStr">
        <is>
          <t>nabízení nově vydaných kryptoaktiv nebo kryptoaktiv, která jsou již 
vydána, ale nejsou přijata k obchodování na obchodní platformě pro 
kryptoaktiva, určeným kupujícím, které nezahrnuje veřejnou nabídku ani 
nabídku stávajícím držitelům kryptoaktiv vydavatele</t>
        </is>
      </c>
      <c r="BZ257" t="inlineStr">
        <is>
          <t>markedsføring af nyligt udstedte kryptoaktiver eller af kryptoaktiver, der allerede er udstedt, men som ikke er optaget til handel på en handelsplatform for kryptoaktiver, til bestemte købere, og som ikke indebærer et udbud til offentligheden eller et udbud til eksisterende indehavere af kryptoaktiver</t>
        </is>
      </c>
      <c r="CA257" t="inlineStr">
        <is>
          <t>Vermarktung neu ausgegebener oder bereits ausgegebener, aber nicht zum Handel auf einer Handelsplattform für Kryptowerte zugelassener Kryptowerte an bestimmte Käufer ohne öffentliches Angebot oder Angebot an bestehende Inhaber von Kryptowerten des Emittenten</t>
        </is>
      </c>
      <c r="CB257" t="inlineStr">
        <is>
          <t>εμπορία νεοεκδιδόμενων &lt;a href="https://iate.europa.eu/entry/result/3581681/en-el" target="_blank"&gt;κρυπτοστοιχείων&lt;/a&gt; ή κρυπτοστοιχείων που έχουν ήδη εκδοθεί αλλά δεν έχουν εισαχθεί προς διαπραγμάτευση σε &lt;a href="https://iate.europa.eu/entry/result/3591757/en-el" target="_blank"&gt;πλατφόρμα διαπραγμάτευσης κρυπτοστοιχείων&lt;/a&gt;, η οποία απευθύνεται σε συγκεκριμένους αγοραστές και δεν συνεπάγεται δημόσια προσφορά ή προσφορά σε υφιστάμενους κατόχους των κρυπτοστοιχείων του εκδότη</t>
        </is>
      </c>
      <c r="CC257" t="inlineStr">
        <is>
          <t>marketing of newly-issued &lt;a href="https://iate.europa.eu/entry/result/3581681" target="_blank"&gt;crypto-assets&lt;/a&gt; or of
crypto-assets that are already issued but that are not admitted to trading on a
&lt;a href="https://iate.europa.eu/entry/result/3591757" target="_blank"&gt;trading platform for crypto-assets&lt;/a&gt;, to specified purchasers and which does not
involve an offer to the public or an offer to existing holders of the issuer’s
crypto-assets</t>
        </is>
      </c>
      <c r="CD257" t="inlineStr">
        <is>
          <t>Comercialización, entre compradores definidos, de criptoactivos de nueva emisión, o de criptoactivos ya emitidos, pero no admitidos a negociación en una plataforma de negociación de criptoactivos, y que no conlleva una oferta pública ni una oferta a los actuales titulares de criptoactivos del emisor.</t>
        </is>
      </c>
      <c r="CE257" t="inlineStr">
        <is>
          <t>äsja emiteeritud &lt;i&gt;krüptovara&lt;/i&gt; &lt;a href="/entry/result/3581681/all" id="ENTRY_TO_ENTRY_CONVERTER" target="_blank"&gt;IATE:3581681&lt;/a&gt; või sellise krüptovara, mis on juba emiteeritud, kuid ei ole lubatud kauplemisele &lt;i&gt;krüptovaradega kauplemise platvormil&lt;/i&gt; &lt;a href="/entry/result/3591757/all" id="ENTRY_TO_ENTRY_CONVERTER" target="_blank"&gt;IATE:3591757&lt;/a&gt; , turustamine kindlaksmääratud ostjatele, millega ei kaasne avalik pakkumine ega pakkumine emitendi krüptovara olemasolevatele omanikele</t>
        </is>
      </c>
      <c r="CF257" t="inlineStr">
        <is>
          <t>äskettäin liikkeeseen laskettujen&lt;a href="https://iate.europa.eu/entry/result/3581681" target="_blank"&gt; kryptovarojen&lt;/a&gt;
tai sellaisten kryptovarojen, jotka on jo laskettu liikkeeseen mutta joita ei
ole otettu kaupankäynnin kohteeksi &lt;a href="https://iate.europa.eu/entry/result/3591757" target="_blank"&gt;kryptovarojen kauppapaikassa&lt;/a&gt;, markkinointia
tietyille ostajille, johon ei liity yleisölle tarjoamista tai tarjoamista
liikkeeseenlaskijan kryptovarojen nykyisille haltijoille</t>
        </is>
      </c>
      <c r="CG257" t="inlineStr">
        <is>
          <t>commercialisation de &lt;a href="https://iate.europa.eu/entry/result/3581681/fr" target="_blank"&gt;crypto-actifs&lt;/a&gt; nouvellement
émis ou de crypto-actifs déjà émis mais qui ne sont pas admis à la négociation
sur une &lt;a href="https://iate.europa.eu/entry/result/3591757/fr" target="_blank"&gt;plate-forme de négociation de crypto-actifs&lt;/a&gt;, auprès d’acheteurs donnés
et qui n’implique pas d’&lt;a href="https://iate.europa.eu/entry/result/3591758/fr" target="_blank"&gt;offre au public&lt;/a&gt; ni d’offre aux détenteurs existants de
crypto-actifs de l’émetteur</t>
        </is>
      </c>
      <c r="CH257" t="inlineStr">
        <is>
          <t/>
        </is>
      </c>
      <c r="CI257" t="inlineStr">
        <is>
          <t>plasman novoizdane kriptoimovine, ili kriptoimovine koja je već izdana, ali nije uvrštena za trgovanje na platformi za trgovanje kriptoimovinom, određenim kupcima, a koji ne uključuje javnu ponudu ili ponudu postojećim imateljima izdavateljeve kriptoimovine</t>
        </is>
      </c>
      <c r="CJ257" t="inlineStr">
        <is>
          <t>újonnan kibocsátott &lt;a href="https://iate.europa.eu/entry/result/3581681/hu" target="_blank"&gt;kriptoeszközök &lt;/a&gt;vagy már kibocsátott, de &lt;a href="https://iate.europa.eu/entry/result/3591757/all" target="_blank"&gt;kriptoeszköz-kereskedési platformra&lt;/a&gt; még be nem vezetett kriptoeszközök forgalmazása meghatározott vevők számára, amibe nem tartozik bele a nyilvános ajánlattétel vagy a kibocsátó kriptoeszközeinek meglévő birtokosai részére történő ajánlattétel</t>
        </is>
      </c>
      <c r="CK257" t="inlineStr">
        <is>
          <t>commercializzazione
a determinati acquirenti di &lt;a href="https://iate.europa.eu/entry/slideshow/1624006588876/3581681/en-it" target="_blank"&gt;cripto-attività&lt;/a&gt; di nuova emissione o di
cripto-attività che sono già emesse ma che non sono ammesse alla negoziazione
su una &lt;a href="https://iate.europa.eu/entry/slideshow/1624006664082/3591757/en-it" target="_blank"&gt;piattaforma di negoziazione di cripto-attività&lt;/a&gt;, senza che ciò comporti
un'&lt;a href="https://iate.europa.eu/entry/slideshow/1624008381128/3591758/en-it" target="_blank"&gt;offerta al pubblico&lt;/a&gt; o un'offerta ai possessori esistenti delle
cripto-attività dell'emittente</t>
        </is>
      </c>
      <c r="CL257" t="inlineStr">
        <is>
          <t>naujo išleisto kriptoturto arba kriptoturto, kuris jau išleistas, bet juo dar neleista prekiauti prekybos kriptoturtu platformoje, pardavimas nurodytiems pirkėjams, kai tas kriptoturtas nėra siūlomas nei viešai, nei esamiems emitento kriptoturto turėtojams</t>
        </is>
      </c>
      <c r="CM257" t="inlineStr">
        <is>
          <t/>
        </is>
      </c>
      <c r="CN257" t="inlineStr">
        <is>
          <t>il-kummerċjalizzazzjoni ta' &lt;a href="https://iate.europa.eu/entry/result/3581681/mt" target="_blank"&gt;kriptoassi&lt;/a&gt; li jkunu għadhom kemm inħarġu jew ta' kriptoassi li jkunu ġa nħarġu imma li ma jkunux ġew ammessi għan-negozjar fuq &lt;a href="https://iate.europa.eu/entry/result/3591757/mt" target="_blank"&gt;pjattaforma ta’ negozjar għall-kriptoassi&lt;/a&gt;, lil xerrejja speċifikati, u li ma tinvolvix offerta lill-pubbliku jew offerta lil detenturi eżistenti tal-kriptoassi tal-emittent</t>
        </is>
      </c>
      <c r="CO257" t="inlineStr">
        <is>
          <t>"op de markt brengen van nieuw uitgegeven cryptoactiva of van cryptoactiva die al zijn uitgegeven maar die nog niet tot de handel op een handelsplatform voor cryptoactiva zijn toegelaten, aan welbepaalde kopers en die geen aanbieding aan het publiek of geen aanbieding aan bestaande houders van cryptoactiva van de emittent inhouden"</t>
        </is>
      </c>
      <c r="CP257" t="inlineStr">
        <is>
          <t>ferowanie nowo wyemitowanych kryptoaktywów lub kryptoaktywów, które są już emitowane, ale których nie dopuszczono do obrotu na platformie obrotu kryptoaktywami, konkretnym nabywcom, bez dokonywania oferty publicznej lub oferty skierowanej do obecnych posiadaczy kryptoaktywów danego emitenta</t>
        </is>
      </c>
      <c r="CQ257" t="inlineStr">
        <is>
          <t>A comercialização de criptoativos recém-emitidos ou de criptoativos já emitidos mas não admitidos à negociação numa plataforma de negociação de criptoativos, destinada a determinados compradores e que não pressupõe uma oferta pública ou uma oferta aos detentores existentes dos criptoativos do emitente.</t>
        </is>
      </c>
      <c r="CR257" t="inlineStr">
        <is>
          <t>comercializarea de &lt;a href="https://iate.europa.eu/entry/result/3581681/ro" target="_blank"&gt;criptoactive &lt;/a&gt;nou-emise sau de criptoactive deja 
emise, dar care nu sunt admise la tranzacționare pe o platformă de 
tranzacționare pentru criptoactive, către cumpărători specifici și care 
nu presupune o ofertă publică sau o ofertă către deținătorii existenți 
de criptoactive ale emitentului</t>
        </is>
      </c>
      <c r="CS257" t="inlineStr">
        <is>
          <t>uvádzanie novo emitovaných &lt;a href="https://iate.europa.eu/entry/result/3581681/sk" target="_blank"&gt;kryptoaktív&lt;/a&gt; alebo kryptoaktív, ktoré už boli emitované, ale ktoré ešte nie sú prijaté na obchodovanie na &lt;a href="https://iate.europa.eu/entry/result/3591757/sk" target="_blank"&gt;obchodnej platforme pre kryptoaktíva&lt;/a&gt;, na trh pre určených kupujúcich, ktoré nezahŕňa verejnú ponuku ani ponuku pre existujúcich držiteľov kryptoaktív emitenta</t>
        </is>
      </c>
      <c r="CT257" t="inlineStr">
        <is>
          <t>trženje novoizdanih &lt;a href="https://iate.europa.eu/entry/slideshow/1619699763590/3581681/sl" target="_blank"&gt;kriptosredstev&lt;/a&gt; ali kriptosredstev, ki so že izdana, vendar niso uvrščena v trgovanje na platformi za trgovanje s kriptosredstvi, določenim kupcem in ki ne vključujejo javne ponudbe ali ponudbe obstoječim imetnikom izdajateljevih kriptosredstev</t>
        </is>
      </c>
      <c r="CU257" t="inlineStr">
        <is>
          <t>marknadsföring av nyemitterade kryptotillgångar eller kryptotillgångar som redan har emitterats men som inte har upptagits till handel på en handelsplattform för kryptotillgångar, till särskilda köpare och som inte innebär ett erbjudande till allmänheten eller ett erbjudande till befintliga innehavare av emittentens kryptotillgånga</t>
        </is>
      </c>
    </row>
    <row r="258">
      <c r="A258" s="1" t="str">
        <f>HYPERLINK("https://iate.europa.eu/entry/result/3593701/all", "3593701")</f>
        <v>3593701</v>
      </c>
      <c r="B258" t="inlineStr">
        <is>
          <t>FINANCE;EDUCATION AND COMMUNICATIONS</t>
        </is>
      </c>
      <c r="C258" t="inlineStr">
        <is>
          <t>FINANCE|financial institutions and credit|financial services;EDUCATION AND COMMUNICATIONS|information technology and data processing;FINANCE|free movement of capital|financial market</t>
        </is>
      </c>
      <c r="D258" t="inlineStr">
        <is>
          <t>изменена бяла книга за криптоактива</t>
        </is>
      </c>
      <c r="E258" t="inlineStr">
        <is>
          <t>3</t>
        </is>
      </c>
      <c r="F258" t="inlineStr">
        <is>
          <t/>
        </is>
      </c>
      <c r="G258" t="inlineStr">
        <is>
          <t>pozměněná bílá kniha o kryptoaktivech</t>
        </is>
      </c>
      <c r="H258" t="inlineStr">
        <is>
          <t>2</t>
        </is>
      </c>
      <c r="I258" t="inlineStr">
        <is>
          <t/>
        </is>
      </c>
      <c r="J258" t="inlineStr">
        <is>
          <t>ændret hvidbog om kryptoaktiver</t>
        </is>
      </c>
      <c r="K258" t="inlineStr">
        <is>
          <t>3</t>
        </is>
      </c>
      <c r="L258" t="inlineStr">
        <is>
          <t/>
        </is>
      </c>
      <c r="M258" t="inlineStr">
        <is>
          <t>geändertes Kryptowert-Whitepaper</t>
        </is>
      </c>
      <c r="N258" t="inlineStr">
        <is>
          <t>3</t>
        </is>
      </c>
      <c r="O258" t="inlineStr">
        <is>
          <t/>
        </is>
      </c>
      <c r="P258" t="inlineStr">
        <is>
          <t>τροποποιημένο λευκό βιβλίο κρυπτοστοιχείων</t>
        </is>
      </c>
      <c r="Q258" t="inlineStr">
        <is>
          <t>3</t>
        </is>
      </c>
      <c r="R258" t="inlineStr">
        <is>
          <t/>
        </is>
      </c>
      <c r="S258" t="inlineStr">
        <is>
          <t>amended crypto-asset white paper</t>
        </is>
      </c>
      <c r="T258" t="inlineStr">
        <is>
          <t>3</t>
        </is>
      </c>
      <c r="U258" t="inlineStr">
        <is>
          <t/>
        </is>
      </c>
      <c r="V258" t="inlineStr">
        <is>
          <t>libro blanco de criptoactivos modificado</t>
        </is>
      </c>
      <c r="W258" t="inlineStr">
        <is>
          <t>3</t>
        </is>
      </c>
      <c r="X258" t="inlineStr">
        <is>
          <t/>
        </is>
      </c>
      <c r="Y258" t="inlineStr">
        <is>
          <t>muudetud krüptovara valge raamat</t>
        </is>
      </c>
      <c r="Z258" t="inlineStr">
        <is>
          <t>2</t>
        </is>
      </c>
      <c r="AA258" t="inlineStr">
        <is>
          <t/>
        </is>
      </c>
      <c r="AB258" t="inlineStr">
        <is>
          <t>muutettu kryptovaran kuvaus</t>
        </is>
      </c>
      <c r="AC258" t="inlineStr">
        <is>
          <t>3</t>
        </is>
      </c>
      <c r="AD258" t="inlineStr">
        <is>
          <t/>
        </is>
      </c>
      <c r="AE258" t="inlineStr">
        <is>
          <t>livre blanc amendé sur le crypto-actif|livre blanc amendé</t>
        </is>
      </c>
      <c r="AF258" t="inlineStr">
        <is>
          <t>3|3</t>
        </is>
      </c>
      <c r="AG258" t="inlineStr">
        <is>
          <t>|</t>
        </is>
      </c>
      <c r="AH258" t="inlineStr">
        <is>
          <t/>
        </is>
      </c>
      <c r="AI258" t="inlineStr">
        <is>
          <t/>
        </is>
      </c>
      <c r="AJ258" t="inlineStr">
        <is>
          <t/>
        </is>
      </c>
      <c r="AK258" t="inlineStr">
        <is>
          <t>izmijenjena bijela knjiga o kriptoimovini</t>
        </is>
      </c>
      <c r="AL258" t="inlineStr">
        <is>
          <t>3</t>
        </is>
      </c>
      <c r="AM258" t="inlineStr">
        <is>
          <t/>
        </is>
      </c>
      <c r="AN258" t="inlineStr">
        <is>
          <t>módosított kriptoeszköz-alapdokumentum</t>
        </is>
      </c>
      <c r="AO258" t="inlineStr">
        <is>
          <t>2</t>
        </is>
      </c>
      <c r="AP258" t="inlineStr">
        <is>
          <t>proposed</t>
        </is>
      </c>
      <c r="AQ258" t="inlineStr">
        <is>
          <t>&lt;i&gt;White Paper&lt;/i&gt; sulle cripto-attività modificato</t>
        </is>
      </c>
      <c r="AR258" t="inlineStr">
        <is>
          <t>3</t>
        </is>
      </c>
      <c r="AS258" t="inlineStr">
        <is>
          <t/>
        </is>
      </c>
      <c r="AT258" t="inlineStr">
        <is>
          <t>pakeista kriptoturto baltoji knyga</t>
        </is>
      </c>
      <c r="AU258" t="inlineStr">
        <is>
          <t>3</t>
        </is>
      </c>
      <c r="AV258" t="inlineStr">
        <is>
          <t/>
        </is>
      </c>
      <c r="AW258" t="inlineStr">
        <is>
          <t>grozīta kriptoaktīvu baltā grāmata</t>
        </is>
      </c>
      <c r="AX258" t="inlineStr">
        <is>
          <t>2</t>
        </is>
      </c>
      <c r="AY258" t="inlineStr">
        <is>
          <t/>
        </is>
      </c>
      <c r="AZ258" t="inlineStr">
        <is>
          <t>white paper dwar il-kriptoassi emendata</t>
        </is>
      </c>
      <c r="BA258" t="inlineStr">
        <is>
          <t>3</t>
        </is>
      </c>
      <c r="BB258" t="inlineStr">
        <is>
          <t/>
        </is>
      </c>
      <c r="BC258" t="inlineStr">
        <is>
          <t>gewijzigd crypto-asset white paper</t>
        </is>
      </c>
      <c r="BD258" t="inlineStr">
        <is>
          <t>3</t>
        </is>
      </c>
      <c r="BE258" t="inlineStr">
        <is>
          <t/>
        </is>
      </c>
      <c r="BF258" t="inlineStr">
        <is>
          <t>zmieniony dokument informacyjny dotyczący kryptoaktywów</t>
        </is>
      </c>
      <c r="BG258" t="inlineStr">
        <is>
          <t>3</t>
        </is>
      </c>
      <c r="BH258" t="inlineStr">
        <is>
          <t/>
        </is>
      </c>
      <c r="BI258" t="inlineStr">
        <is>
          <t>livro branco sobre criptoativos alterado</t>
        </is>
      </c>
      <c r="BJ258" t="inlineStr">
        <is>
          <t>3</t>
        </is>
      </c>
      <c r="BK258" t="inlineStr">
        <is>
          <t/>
        </is>
      </c>
      <c r="BL258" t="inlineStr">
        <is>
          <t>carte albă modificată pentru criptoactive</t>
        </is>
      </c>
      <c r="BM258" t="inlineStr">
        <is>
          <t>3</t>
        </is>
      </c>
      <c r="BN258" t="inlineStr">
        <is>
          <t/>
        </is>
      </c>
      <c r="BO258" t="inlineStr">
        <is>
          <t>pozmenený whitepaper o kryptoaktívach|pozmenený biely doklad o kryptoaktívach</t>
        </is>
      </c>
      <c r="BP258" t="inlineStr">
        <is>
          <t>3|3</t>
        </is>
      </c>
      <c r="BQ258" t="inlineStr">
        <is>
          <t>admitted|</t>
        </is>
      </c>
      <c r="BR258" t="inlineStr">
        <is>
          <t>spremenjena bela knjiga o kriptosredstvu</t>
        </is>
      </c>
      <c r="BS258" t="inlineStr">
        <is>
          <t>3</t>
        </is>
      </c>
      <c r="BT258" t="inlineStr">
        <is>
          <t/>
        </is>
      </c>
      <c r="BU258" t="inlineStr">
        <is>
          <t>reviderad vitbok om kryptotillgångar</t>
        </is>
      </c>
      <c r="BV258" t="inlineStr">
        <is>
          <t>3</t>
        </is>
      </c>
      <c r="BW258" t="inlineStr">
        <is>
          <t/>
        </is>
      </c>
      <c r="BX258" t="inlineStr">
        <is>
          <t/>
        </is>
      </c>
      <c r="BY258" t="inlineStr">
        <is>
          <t/>
        </is>
      </c>
      <c r="BZ258" t="inlineStr">
        <is>
          <t>opdateret udgave
af en offentliggjort &lt;a href="https://iate.europa.eu/entry/result/3590976/da" target="_blank"&gt;hvidbog&lt;/a&gt; om &lt;a href="https://iate.europa.eu/entry/result/3581681/da" target="_blank"&gt;kryptoaktiver&lt;/a&gt;, som udstedere af &lt;a href="https://iate.europa.eu/entry/result/3591093/da" target="_blank"&gt;aktivbaserede tokens&lt;/a&gt; har pligt til at offentliggøre i tilfælde af ændringer af deres
forretningsmodel, som kan tænkes at få væsentlig indflydelse på
købsbeslutningen for enhver nuværende eller potentiel indehaver af
aktivbaserede tokens</t>
        </is>
      </c>
      <c r="CA258" t="inlineStr">
        <is>
          <t/>
        </is>
      </c>
      <c r="CB258" t="inlineStr">
        <is>
          <t>ενημερωμένη έκδοση δημοσιευμένου &lt;a href="https://iate.europa.eu/entry/result/3590976/en-el" target="_blank"&gt;λευκού βιβλίου&lt;/a&gt; κρυπτοστοιχείων την οποία υποχρεούται να δημοσιεύει κάθε εκδότης κρυπτοστοιχείων ύστερα από την πραγματοποίηση μεταβολών που είναι πιθανόν να επηρεάσουν σημαντικά τις αποφάσεις αγοράς οποιουδήποτε πραγματικού ή δυνητικού κατόχου κρυπτοστοιχείων</t>
        </is>
      </c>
      <c r="CC258" t="inlineStr">
        <is>
          <t>updated version
of a published crypto-asset &lt;a href="https://iate.europa.eu/entry/result/3590976" target="_blank"&gt;white paper&lt;/a&gt; an issuer of
crypto-assets is obliged to publish after changes to the business model likely
to have a significant influence on the purchase decision of any actual or
potential holder of crypto-assets</t>
        </is>
      </c>
      <c r="CD258" t="inlineStr">
        <is>
          <t>Versión del &lt;a href="https://iate.europa.eu/entry/slideshow/1627547871838/3590976/es" target="_blank"&gt;libro blanco&lt;/a&gt; de criptoactivos que el emisor de criptoactivos deberá publicar para reseñar cualquier cambio o hecho nuevo que pueda influir de manera significativa en la decisión de compra de un futuro comprador de tales criptoactivos o en la decisión de los titulares de los criptoactivos de venderlos o canjearlos.</t>
        </is>
      </c>
      <c r="CE258" t="inlineStr">
        <is>
          <t>krüptovara &lt;i&gt;valge raamatu&lt;/i&gt; &lt;a href="/entry/result/3590976/all" id="ENTRY_TO_ENTRY_CONVERTER" target="_blank"&gt;IATE:3590976&lt;/a&gt; ajakohastatud versioon, mille krüptovarade emitent on kohustatud avaldama, juhul kui tema ärimudelis on muutusi, millel on tõenäoliselt oluline mõju krüptovarade tegeliku või võimaliku omaniku ostuotsusele</t>
        </is>
      </c>
      <c r="CF258" t="inlineStr">
        <is>
          <t>referenssivaratokenien liikkeeseenlaskijoiden laatima krytovaran kuvaus, kun liikkeeseenlaskijan liiketoimintamalliin suunnitellaan toimiluvan myöntämisen jälkeen muutoksia, joilla on todennäköisesti huomattava vaikutus referenssivaratokenien todellisten tai mahdollisten haltijoiden ostopäätökseen</t>
        </is>
      </c>
      <c r="CG258" t="inlineStr">
        <is>
          <t>version modifiée du &lt;a href="https://iate.europa.eu/entry/result/3590976/fr" target="_blank"&gt;livre blanc&lt;/a&gt; d'un émetteur de cryptoactifs que celui-ci est tenu de publier en cas de modification de son modèle
d’entreprise susceptible d’exercer une influence significative sur la
décision d’achat de tout détenteur réel ou potentiel de &lt;a href="https://iate.europa.eu/entry/result/3591093/fr" target="_blank"&gt;jetons se référant à des actifs&lt;/a&gt;</t>
        </is>
      </c>
      <c r="CH258" t="inlineStr">
        <is>
          <t/>
        </is>
      </c>
      <c r="CI258" t="inlineStr">
        <is>
          <t/>
        </is>
      </c>
      <c r="CJ258" t="inlineStr">
        <is>
          <t>a kriptoeszköz-alapdokumentum frissített változata, amelyet a kriptoeszköz kibocsátója köteles közzétenni az üzleti modellje minden olyan változtatása esetén, amely valószínűleg jelentős befolyást gyakorol a kriptoeszköz tényleges vagy potenciális birtokosainak vásárlási döntésére</t>
        </is>
      </c>
      <c r="CK258" t="inlineStr">
        <is>
          <t>versione di un
&lt;a href="https://iate.europa.eu/entry/slideshow/1623768022922/3590976/en-it" target="_blank"&gt;White Paper&lt;/a&gt; sulle cripto-attività opportunamente modificata dall'emittente di token collegati
ad attività sulla base di modifiche previste del modello di business dell’emittente
stesso notificate all'autorità competente</t>
        </is>
      </c>
      <c r="CL258" t="inlineStr">
        <is>
          <t>atnaujinta paskelbtos kriptoturto baltosios knygos versija, kurią privalo paskelbti emitentas, jeigu keičiasi emitento verslo modelis ir tai gali daryti reikšmingą įtaką bet kurio faktinio ar potencialaus su turtu susietų žetonų turėtojo sprendimui juos pirkti</t>
        </is>
      </c>
      <c r="CM258" t="inlineStr">
        <is>
          <t/>
        </is>
      </c>
      <c r="CN258" t="inlineStr">
        <is>
          <t>verżjoni aġġornata ta' &lt;a href="https://iate.europa.eu/entry/result/3590976/mt" target="_blank"&gt;white paper&lt;/a&gt; dwar il-kriptoassi ppubblikata, li emittent ta' kriptoassi huwa obbligat li jippubblika wara li jkun hemm bidliet fil-mudell tan-negozju li possibbilment ikollhom influwenza sinifikanti fuq id-deċiżjoni ta’ xiri ta’ kwalunkwe detentur effettiv jew potenzjali ta' kriptoassi</t>
        </is>
      </c>
      <c r="CO258" t="inlineStr">
        <is>
          <t/>
        </is>
      </c>
      <c r="CP258" t="inlineStr">
        <is>
          <t/>
        </is>
      </c>
      <c r="CQ258" t="inlineStr">
        <is>
          <t>Versão atualizada do documento informativo (livro branco) publicado pelos emitentes de criptoativos a fim de descrever qualquer mudança ou novo facto passível de ter influência significativa na decisão de compra de qualquer potencial comprador de tais criptoativos, ou na decisão de venda ou troca desses criptoativos por parte dos seus detentores.</t>
        </is>
      </c>
      <c r="CR258" t="inlineStr">
        <is>
          <t>o versiune actualizată a cărții albe publicate pentru criptoactive pe care emitenții de criptoactive trebuie să o publice după orice modificare preconizată a modelului de afaceri care 
va avea probabil o influență semnificativă asupra deciziei de cumpărare a
 oricărui deținător efectiv sau potențial de criptoactive</t>
        </is>
      </c>
      <c r="CS258" t="inlineStr">
        <is>
          <t>aktualizovaná verzia zverejneného &lt;a href="https://iate.europa.eu/entry/result/3590976/sk" target="_blank"&gt;bieleho dokladu&lt;/a&gt; o kryptoaktívach, ktorý je emitent kryptoaktíva povinný zverejniť v nadväznosti na prijaté zmeny obchodného modelu, ktoré môžu mať podstatný vplyv na rozhodnutie o kúpe v prípade ktoréhokoľvek skutočného alebo potenciálneho držiteľa kryptoaktíva</t>
        </is>
      </c>
      <c r="CT258" t="inlineStr">
        <is>
          <t>posodobljena različica objavljene &lt;a href="https://iate.europa.eu/entry/slideshow/1625220210810/3590976/sl" target="_blank"&gt;bele knjige&lt;/a&gt; o &lt;a href="https://iate.europa.eu/entry/slideshow/1625220126625/3581681/sl" target="_blank"&gt;kriptosredstvu&lt;/a&gt;, ki jo mora izdajatelj kriptosredstev objaviti, če uvede spremembe poslovnega modela, ki bi lahko pomembno vplivale na odločitev o nakupu s strani katerega koli dejanskega ali potencialnega imetnika kriptosredstev</t>
        </is>
      </c>
      <c r="CU258" t="inlineStr">
        <is>
          <t/>
        </is>
      </c>
    </row>
    <row r="259">
      <c r="A259" s="1" t="str">
        <f>HYPERLINK("https://iate.europa.eu/entry/result/3511282/all", "3511282")</f>
        <v>3511282</v>
      </c>
      <c r="B259" t="inlineStr">
        <is>
          <t>FINANCE</t>
        </is>
      </c>
      <c r="C259" t="inlineStr">
        <is>
          <t>FINANCE|financial institutions and credit</t>
        </is>
      </c>
      <c r="D259" t="inlineStr">
        <is>
          <t>план за организирано прекратяване на дейността</t>
        </is>
      </c>
      <c r="E259" t="inlineStr">
        <is>
          <t>3</t>
        </is>
      </c>
      <c r="F259" t="inlineStr">
        <is>
          <t/>
        </is>
      </c>
      <c r="G259" t="inlineStr">
        <is>
          <t>plán na řádné ukončení činnosti|plán likvidace</t>
        </is>
      </c>
      <c r="H259" t="inlineStr">
        <is>
          <t>3|3</t>
        </is>
      </c>
      <c r="I259" t="inlineStr">
        <is>
          <t>|</t>
        </is>
      </c>
      <c r="J259" t="inlineStr">
        <is>
          <t>plan for velordnet afvikling|likvidationsplan|afviklingsplan</t>
        </is>
      </c>
      <c r="K259" t="inlineStr">
        <is>
          <t>3|3|3</t>
        </is>
      </c>
      <c r="L259" t="inlineStr">
        <is>
          <t>||</t>
        </is>
      </c>
      <c r="M259" t="inlineStr">
        <is>
          <t>Abwicklungsplan|Plan für eine geordnete Abwicklung</t>
        </is>
      </c>
      <c r="N259" t="inlineStr">
        <is>
          <t>3|3</t>
        </is>
      </c>
      <c r="O259" t="inlineStr">
        <is>
          <t>|</t>
        </is>
      </c>
      <c r="P259" t="inlineStr">
        <is>
          <t>σχέδιο εκκαθάρισης|σχέδιο συντεταγμένης εκκαθάρισης</t>
        </is>
      </c>
      <c r="Q259" t="inlineStr">
        <is>
          <t>3|3</t>
        </is>
      </c>
      <c r="R259" t="inlineStr">
        <is>
          <t>|</t>
        </is>
      </c>
      <c r="S259" t="inlineStr">
        <is>
          <t>liquidation plan|orderly wind-down plan|wind-down plan</t>
        </is>
      </c>
      <c r="T259" t="inlineStr">
        <is>
          <t>3|3|3</t>
        </is>
      </c>
      <c r="U259" t="inlineStr">
        <is>
          <t>||</t>
        </is>
      </c>
      <c r="V259" t="inlineStr">
        <is>
          <t>plan de liquidación|plan de liquidación ordenada</t>
        </is>
      </c>
      <c r="W259" t="inlineStr">
        <is>
          <t>3|3</t>
        </is>
      </c>
      <c r="X259" t="inlineStr">
        <is>
          <t>|</t>
        </is>
      </c>
      <c r="Y259" t="inlineStr">
        <is>
          <t>nõuetekohase lõpetamise kava</t>
        </is>
      </c>
      <c r="Z259" t="inlineStr">
        <is>
          <t>2</t>
        </is>
      </c>
      <c r="AA259" t="inlineStr">
        <is>
          <t/>
        </is>
      </c>
      <c r="AB259" t="inlineStr">
        <is>
          <t>hallittua alasajoa koskeva suunnitelma</t>
        </is>
      </c>
      <c r="AC259" t="inlineStr">
        <is>
          <t>3</t>
        </is>
      </c>
      <c r="AD259" t="inlineStr">
        <is>
          <t/>
        </is>
      </c>
      <c r="AE259" t="inlineStr">
        <is>
          <t>plan de liquidation ordonnée</t>
        </is>
      </c>
      <c r="AF259" t="inlineStr">
        <is>
          <t>3</t>
        </is>
      </c>
      <c r="AG259" t="inlineStr">
        <is>
          <t/>
        </is>
      </c>
      <c r="AH259" t="inlineStr">
        <is>
          <t/>
        </is>
      </c>
      <c r="AI259" t="inlineStr">
        <is>
          <t/>
        </is>
      </c>
      <c r="AJ259" t="inlineStr">
        <is>
          <t/>
        </is>
      </c>
      <c r="AK259" t="inlineStr">
        <is>
          <t>plan za urednu likvidaciju</t>
        </is>
      </c>
      <c r="AL259" t="inlineStr">
        <is>
          <t>3</t>
        </is>
      </c>
      <c r="AM259" t="inlineStr">
        <is>
          <t/>
        </is>
      </c>
      <c r="AN259" t="inlineStr">
        <is>
          <t>rendezett felszámolás terv</t>
        </is>
      </c>
      <c r="AO259" t="inlineStr">
        <is>
          <t>4</t>
        </is>
      </c>
      <c r="AP259" t="inlineStr">
        <is>
          <t/>
        </is>
      </c>
      <c r="AQ259" t="inlineStr">
        <is>
          <t>piano di liquidazione|programma di liquidazione|piano di liquidazione ordinata</t>
        </is>
      </c>
      <c r="AR259" t="inlineStr">
        <is>
          <t>3|2|3</t>
        </is>
      </c>
      <c r="AS259" t="inlineStr">
        <is>
          <t>||</t>
        </is>
      </c>
      <c r="AT259" t="inlineStr">
        <is>
          <t>tvarkingo likvidavimo planas|tvarkingo veiklos nutraukimo planas|likvidavimo planas</t>
        </is>
      </c>
      <c r="AU259" t="inlineStr">
        <is>
          <t>3|2|3</t>
        </is>
      </c>
      <c r="AV259" t="inlineStr">
        <is>
          <t>||</t>
        </is>
      </c>
      <c r="AW259" t="inlineStr">
        <is>
          <t>sakārtotas likvidācijas plāns|likvidācijas plāns</t>
        </is>
      </c>
      <c r="AX259" t="inlineStr">
        <is>
          <t>3|3</t>
        </is>
      </c>
      <c r="AY259" t="inlineStr">
        <is>
          <t>|</t>
        </is>
      </c>
      <c r="AZ259" t="inlineStr">
        <is>
          <t>pjan ta' stralċ ordnat|pjan ta' stralċ|pjan ta' likwidazzjoni</t>
        </is>
      </c>
      <c r="BA259" t="inlineStr">
        <is>
          <t>3|3|3</t>
        </is>
      </c>
      <c r="BB259" t="inlineStr">
        <is>
          <t>||</t>
        </is>
      </c>
      <c r="BC259" t="inlineStr">
        <is>
          <t>plan voor een gecontroleerde afwikkeling|ordelijk liquidatieplan|liquidatieplan</t>
        </is>
      </c>
      <c r="BD259" t="inlineStr">
        <is>
          <t>3|3|3</t>
        </is>
      </c>
      <c r="BE259" t="inlineStr">
        <is>
          <t>||</t>
        </is>
      </c>
      <c r="BF259" t="inlineStr">
        <is>
          <t>plan likwidacji|plan uporządkowanej likwidacji|plan ewentualnej likwidacji</t>
        </is>
      </c>
      <c r="BG259" t="inlineStr">
        <is>
          <t>3|3|3</t>
        </is>
      </c>
      <c r="BH259" t="inlineStr">
        <is>
          <t>||</t>
        </is>
      </c>
      <c r="BI259" t="inlineStr">
        <is>
          <t>plano de liquidação ordenada|plano de liquidação</t>
        </is>
      </c>
      <c r="BJ259" t="inlineStr">
        <is>
          <t>3|3</t>
        </is>
      </c>
      <c r="BK259" t="inlineStr">
        <is>
          <t>|</t>
        </is>
      </c>
      <c r="BL259" t="inlineStr">
        <is>
          <t>plan de lichidare|plan de lichidare ordonată</t>
        </is>
      </c>
      <c r="BM259" t="inlineStr">
        <is>
          <t>3|3</t>
        </is>
      </c>
      <c r="BN259" t="inlineStr">
        <is>
          <t>|</t>
        </is>
      </c>
      <c r="BO259" t="inlineStr">
        <is>
          <t>plán ukončenia činnosti|plán likvidácie|plán riadneho ukončenia činnosti</t>
        </is>
      </c>
      <c r="BP259" t="inlineStr">
        <is>
          <t>3|3|3</t>
        </is>
      </c>
      <c r="BQ259" t="inlineStr">
        <is>
          <t>||</t>
        </is>
      </c>
      <c r="BR259" t="inlineStr">
        <is>
          <t>načrt prenehanja|načrt likvidacije|načrt prenehanja v skladu s predpisi</t>
        </is>
      </c>
      <c r="BS259" t="inlineStr">
        <is>
          <t>3|3|3</t>
        </is>
      </c>
      <c r="BT259" t="inlineStr">
        <is>
          <t>||</t>
        </is>
      </c>
      <c r="BU259" t="inlineStr">
        <is>
          <t>avvecklingsplan|plan för ordnad avveckling</t>
        </is>
      </c>
      <c r="BV259" t="inlineStr">
        <is>
          <t>3|3</t>
        </is>
      </c>
      <c r="BW259" t="inlineStr">
        <is>
          <t>|</t>
        </is>
      </c>
      <c r="BX259" t="inlineStr">
        <is>
          <t/>
        </is>
      </c>
      <c r="BY259" t="inlineStr">
        <is>
          <t/>
        </is>
      </c>
      <c r="BZ259" t="inlineStr">
        <is>
          <t/>
        </is>
      </c>
      <c r="CA259" t="inlineStr">
        <is>
          <t/>
        </is>
      </c>
      <c r="CB259" t="inlineStr">
        <is>
          <t>έγγραφο το οποίο περιλαμβάνει, μεταξύ άλλων, σενάρια που θα μπορούσαν να οδηγήσουν την εταιρεία στο να μην είναι πλέον βιώσιμη και αναφέρει τις διαδικασίες και τους πόρους που θα στηρίξουν τυχόν έξοδο της εταιρείας κατά τέτοιο τρόπο ώστε να μειωθούν οι αρνητικές επιπτώσεις για τους καταναλωτές και άλλους συμμετέχοντες στην αγορά</t>
        </is>
      </c>
      <c r="CC259" t="inlineStr">
        <is>
          <t>document including,
among others, the scenarios that could lead to a company no longer being
viable, and processes and resources to support exiting the business in a manner
that reduces the risk of negative effects on consumers and other market participants</t>
        </is>
      </c>
      <c r="CD259" t="inlineStr">
        <is>
          <t>Instrumento que ordena, organiza y estructura la realización del patrimonio del deudor concursado y el pago de los acreedores.</t>
        </is>
      </c>
      <c r="CE259" t="inlineStr">
        <is>
          <t>kava ettevõtte tegevuse lõpetamiseks vastavalt kohaldatavale siseriiklikule õigusele, põhjustamata sealjuures turuosalistele või turgude stabiilsusele põhjendamatut majanduslikku kahju</t>
        </is>
      </c>
      <c r="CF259" t="inlineStr">
        <is>
          <t>suunnitelma siitä, miten toiminta lopetetaan kansallisen lainsäädännön mukaisesti niin, ettei siitä aiheudu tarpeetonta haittaa eikä markkinoiden vakaus vaarannu</t>
        </is>
      </c>
      <c r="CG259" t="inlineStr">
        <is>
          <t/>
        </is>
      </c>
      <c r="CH259" t="inlineStr">
        <is>
          <t/>
        </is>
      </c>
      <c r="CI259" t="inlineStr">
        <is>
          <t/>
        </is>
      </c>
      <c r="CJ259" t="inlineStr">
        <is>
          <t>dokumnetum, amely többek között azokat a forgatókönyveket tartalmazza, amelyek megvalósulása esetén a vállalkozás további életképessége nem biztosított, továbbá azon folyamatok és erőforrások leírását, amelyek segítségével a vállalkozás oly módon szünhet meg, hogy minimális legyen a fogyasztókat és a többi piaci szereplőt érő negatív hatások kockázata</t>
        </is>
      </c>
      <c r="CK259" t="inlineStr">
        <is>
          <t>documento che identifica modalità e termini della cessazione
delle attività di una impresa, valutando rischi ed effetti della liquidazione
allo scopo di ridurne l'impatto negativo sui consumatori e sul mercato</t>
        </is>
      </c>
      <c r="CL259" t="inlineStr">
        <is>
          <t>teisiškai už subjekto veikimą atsakingo asmens tvarkingo to subjekto uždarymo planas</t>
        </is>
      </c>
      <c r="CM259" t="inlineStr">
        <is>
          <t/>
        </is>
      </c>
      <c r="CN259" t="inlineStr">
        <is>
          <t>dokument li jinkludi, fost l-oħrajn, ix-xenarji li jistgħu jwasslu biex kumpanija ma tibqax vijabbli, u l-proċessi u r-riżorsi li jsostnu l-ħruġ min-negozju b'tali mod li jitnaqqas ir-riskju ta' effetti negattivi fuq il-konsumaturi u l-parteċipanti l-oħra tas-suq</t>
        </is>
      </c>
      <c r="CO259" t="inlineStr">
        <is>
          <t/>
        </is>
      </c>
      <c r="CP259" t="inlineStr">
        <is>
          <t/>
        </is>
      </c>
      <c r="CQ259" t="inlineStr">
        <is>
          <t>Documento que inclui, entre outros, os cenários que podem levar a que uma empresa deixe de ser viável, e os processos e recursos para apoiar a saída da empresa de uma forma que reduza o risco de efeitos negativos para os consumidores e outros participantes no mercado.</t>
        </is>
      </c>
      <c r="CR259" t="inlineStr">
        <is>
          <t>plan elaborat de administratorul infrastructurii pieței financiare pentru închiderea ordonată a infrastructurii</t>
        </is>
      </c>
      <c r="CS259" t="inlineStr">
        <is>
          <t>dokument obsahujúci okrem iného scenáre, ktoré by mohli viesť k tomu, že spoločnosť už nebude životaschopná, a procesy a zdroje na podporu takého ukončenia podnikateľskej činnosti, ktorý znižuje riziko negatívnych účinkov na spotrebiteľov a ostatných účastníkov trhu</t>
        </is>
      </c>
      <c r="CT259" t="inlineStr">
        <is>
          <t/>
        </is>
      </c>
      <c r="CU259" t="inlineStr">
        <is>
          <t/>
        </is>
      </c>
    </row>
    <row r="260">
      <c r="A260" s="1" t="str">
        <f>HYPERLINK("https://iate.europa.eu/entry/result/3589037/all", "3589037")</f>
        <v>3589037</v>
      </c>
      <c r="B260" t="inlineStr">
        <is>
          <t>EUROPEAN UNION;FINANCE</t>
        </is>
      </c>
      <c r="C260" t="inlineStr">
        <is>
          <t>EUROPEAN UNION|European construction|deepening of the European Union|EU activity|EU policy;FINANCE|financing and investment</t>
        </is>
      </c>
      <c r="D260" t="inlineStr">
        <is>
          <t>стратегия за цифровизиране на финансовите услуги в ЕС</t>
        </is>
      </c>
      <c r="E260" t="inlineStr">
        <is>
          <t>3</t>
        </is>
      </c>
      <c r="F260" t="inlineStr">
        <is>
          <t/>
        </is>
      </c>
      <c r="G260" t="inlineStr">
        <is>
          <t/>
        </is>
      </c>
      <c r="H260" t="inlineStr">
        <is>
          <t/>
        </is>
      </c>
      <c r="I260" t="inlineStr">
        <is>
          <t/>
        </is>
      </c>
      <c r="J260" t="inlineStr">
        <is>
          <t>strategi for digital finans</t>
        </is>
      </c>
      <c r="K260" t="inlineStr">
        <is>
          <t>3</t>
        </is>
      </c>
      <c r="L260" t="inlineStr">
        <is>
          <t/>
        </is>
      </c>
      <c r="M260" t="inlineStr">
        <is>
          <t>Strategie für ein digitales Finanzwesen|Strategie für ein digitales Finanzwesen in der EU</t>
        </is>
      </c>
      <c r="N260" t="inlineStr">
        <is>
          <t>3|3</t>
        </is>
      </c>
      <c r="O260" t="inlineStr">
        <is>
          <t>|</t>
        </is>
      </c>
      <c r="P260" t="inlineStr">
        <is>
          <t>στρατηγική για τον ψηφιακό χρηματοοικονομικό τομέα|Στρατηγική ψηφιακών χρηματοοικονομικών υπηρεσιών για την ΕΕ</t>
        </is>
      </c>
      <c r="Q260" t="inlineStr">
        <is>
          <t>3|3</t>
        </is>
      </c>
      <c r="R260" t="inlineStr">
        <is>
          <t>|</t>
        </is>
      </c>
      <c r="S260" t="inlineStr">
        <is>
          <t>Digital Finance Strategy for the EU|Digital Finance Strategy</t>
        </is>
      </c>
      <c r="T260" t="inlineStr">
        <is>
          <t>3|3</t>
        </is>
      </c>
      <c r="U260" t="inlineStr">
        <is>
          <t>|</t>
        </is>
      </c>
      <c r="V260" t="inlineStr">
        <is>
          <t>Estrategia de Finanzas Digitales para la UE</t>
        </is>
      </c>
      <c r="W260" t="inlineStr">
        <is>
          <t>2</t>
        </is>
      </c>
      <c r="X260" t="inlineStr">
        <is>
          <t/>
        </is>
      </c>
      <c r="Y260" t="inlineStr">
        <is>
          <t/>
        </is>
      </c>
      <c r="Z260" t="inlineStr">
        <is>
          <t/>
        </is>
      </c>
      <c r="AA260" t="inlineStr">
        <is>
          <t/>
        </is>
      </c>
      <c r="AB260" t="inlineStr">
        <is>
          <t>digitaalisen rahoituksen strategia</t>
        </is>
      </c>
      <c r="AC260" t="inlineStr">
        <is>
          <t>3</t>
        </is>
      </c>
      <c r="AD260" t="inlineStr">
        <is>
          <t/>
        </is>
      </c>
      <c r="AE260" t="inlineStr">
        <is>
          <t/>
        </is>
      </c>
      <c r="AF260" t="inlineStr">
        <is>
          <t/>
        </is>
      </c>
      <c r="AG260" t="inlineStr">
        <is>
          <t/>
        </is>
      </c>
      <c r="AH260" t="inlineStr">
        <is>
          <t>straitéis airgeadais dhigitigh|straitéis airgeadais dhigitigh an Aontais|straitéis airgeadais dhigitigh don Aontas</t>
        </is>
      </c>
      <c r="AI260" t="inlineStr">
        <is>
          <t>3|3|2</t>
        </is>
      </c>
      <c r="AJ260" t="inlineStr">
        <is>
          <t>||</t>
        </is>
      </c>
      <c r="AK260" t="inlineStr">
        <is>
          <t/>
        </is>
      </c>
      <c r="AL260" t="inlineStr">
        <is>
          <t/>
        </is>
      </c>
      <c r="AM260" t="inlineStr">
        <is>
          <t/>
        </is>
      </c>
      <c r="AN260" t="inlineStr">
        <is>
          <t>digitális pénzügyi szolgáltatási stratégia</t>
        </is>
      </c>
      <c r="AO260" t="inlineStr">
        <is>
          <t>3</t>
        </is>
      </c>
      <c r="AP260" t="inlineStr">
        <is>
          <t/>
        </is>
      </c>
      <c r="AQ260" t="inlineStr">
        <is>
          <t/>
        </is>
      </c>
      <c r="AR260" t="inlineStr">
        <is>
          <t/>
        </is>
      </c>
      <c r="AS260" t="inlineStr">
        <is>
          <t/>
        </is>
      </c>
      <c r="AT260" t="inlineStr">
        <is>
          <t>Skaitmeninių finansų strategija</t>
        </is>
      </c>
      <c r="AU260" t="inlineStr">
        <is>
          <t>3</t>
        </is>
      </c>
      <c r="AV260" t="inlineStr">
        <is>
          <t/>
        </is>
      </c>
      <c r="AW260" t="inlineStr">
        <is>
          <t>ES Digitālā finansējuma stratēģija|Digitālā finansējuma stratēģija</t>
        </is>
      </c>
      <c r="AX260" t="inlineStr">
        <is>
          <t>2|2</t>
        </is>
      </c>
      <c r="AY260" t="inlineStr">
        <is>
          <t>|</t>
        </is>
      </c>
      <c r="AZ260" t="inlineStr">
        <is>
          <t>Strateġija għall-Finanzi Diġitali għall-UE|Strateġija għall-Finanzi Diġitali</t>
        </is>
      </c>
      <c r="BA260" t="inlineStr">
        <is>
          <t>3|3</t>
        </is>
      </c>
      <c r="BB260" t="inlineStr">
        <is>
          <t>|</t>
        </is>
      </c>
      <c r="BC260" t="inlineStr">
        <is>
          <t>strategie voor het digitale geldwezen</t>
        </is>
      </c>
      <c r="BD260" t="inlineStr">
        <is>
          <t>3</t>
        </is>
      </c>
      <c r="BE260" t="inlineStr">
        <is>
          <t/>
        </is>
      </c>
      <c r="BF260" t="inlineStr">
        <is>
          <t>strategia dla UE w zakresie finansów cyfrowych|strategia w zakresie finansów cyfrowych</t>
        </is>
      </c>
      <c r="BG260" t="inlineStr">
        <is>
          <t>3|3</t>
        </is>
      </c>
      <c r="BH260" t="inlineStr">
        <is>
          <t>|</t>
        </is>
      </c>
      <c r="BI260" t="inlineStr">
        <is>
          <t>Estratégia de Financiamento Digital</t>
        </is>
      </c>
      <c r="BJ260" t="inlineStr">
        <is>
          <t>3</t>
        </is>
      </c>
      <c r="BK260" t="inlineStr">
        <is>
          <t/>
        </is>
      </c>
      <c r="BL260" t="inlineStr">
        <is>
          <t>Strategia privind finanțele digitale</t>
        </is>
      </c>
      <c r="BM260" t="inlineStr">
        <is>
          <t>2</t>
        </is>
      </c>
      <c r="BN260" t="inlineStr">
        <is>
          <t/>
        </is>
      </c>
      <c r="BO260" t="inlineStr">
        <is>
          <t>stratégia v oblasti digitálnych financií pre EÚ|stratégia v oblasti digitálnych financií</t>
        </is>
      </c>
      <c r="BP260" t="inlineStr">
        <is>
          <t>3|3</t>
        </is>
      </c>
      <c r="BQ260" t="inlineStr">
        <is>
          <t>|</t>
        </is>
      </c>
      <c r="BR260" t="inlineStr">
        <is>
          <t>strategija EU za digitalne finance|strategija za digitalne finance</t>
        </is>
      </c>
      <c r="BS260" t="inlineStr">
        <is>
          <t>3|3</t>
        </is>
      </c>
      <c r="BT260" t="inlineStr">
        <is>
          <t>|</t>
        </is>
      </c>
      <c r="BU260" t="inlineStr">
        <is>
          <t>strategi för digitalisering av finanssektorn</t>
        </is>
      </c>
      <c r="BV260" t="inlineStr">
        <is>
          <t>3</t>
        </is>
      </c>
      <c r="BW260" t="inlineStr">
        <is>
          <t>preferred</t>
        </is>
      </c>
      <c r="BX260" t="inlineStr">
        <is>
          <t/>
        </is>
      </c>
      <c r="BY260" t="inlineStr">
        <is>
          <t/>
        </is>
      </c>
      <c r="BZ260" t="inlineStr">
        <is>
          <t>strategi, der har til formål at sikre, at EU's lovramme for finansielle
tjenesteydelser er egnet til den digitale tidsalder</t>
        </is>
      </c>
      <c r="CA260" t="inlineStr">
        <is>
          <t/>
        </is>
      </c>
      <c r="CB260" t="inlineStr">
        <is>
          <t/>
        </is>
      </c>
      <c r="CC260" t="inlineStr">
        <is>
          <t/>
        </is>
      </c>
      <c r="CD260" t="inlineStr">
        <is>
          <t>Estrategia de apoyo a distintos aspectos de la economía digital, en beneficio de los consumidores y las empresas, que se propone:&lt;div&gt;- acabar con la fragmentación del mercado único digital&lt;/div&gt;&lt;div&gt;- adaptar el marco regulador de la UE para impulsar la innovación digital&lt;/div&gt;&lt;div&gt;- promover en el sector financiero la innovación basada en los datos mediante la creación de un espacio común de datos financieros&lt;/div&gt;&lt;div&gt;- atajar los retos y los riesgos asociados a la transformación digital.&lt;/div&gt;</t>
        </is>
      </c>
      <c r="CE260" t="inlineStr">
        <is>
          <t/>
        </is>
      </c>
      <c r="CF260" t="inlineStr">
        <is>
          <t/>
        </is>
      </c>
      <c r="CG260" t="inlineStr">
        <is>
          <t/>
        </is>
      </c>
      <c r="CH260" t="inlineStr">
        <is>
          <t/>
        </is>
      </c>
      <c r="CI260" t="inlineStr">
        <is>
          <t/>
        </is>
      </c>
      <c r="CJ260" t="inlineStr">
        <is>
          <t>2020 harmadik negyedévére tervezett stratégia, a pénzügyi szolgáltatások digitalizációjának erősítésére szolgáló stratégia</t>
        </is>
      </c>
      <c r="CK260" t="inlineStr">
        <is>
          <t/>
        </is>
      </c>
      <c r="CL260" t="inlineStr">
        <is>
          <t/>
        </is>
      </c>
      <c r="CM260" t="inlineStr">
        <is>
          <t/>
        </is>
      </c>
      <c r="CN260" t="inlineStr">
        <is>
          <t/>
        </is>
      </c>
      <c r="CO260" t="inlineStr">
        <is>
          <t/>
        </is>
      </c>
      <c r="CP260" t="inlineStr">
        <is>
          <t>strategia UE mająca na celu upowszechnienie finansów cyfrowych dla dobra konsumentów i przedsiębiorstw</t>
        </is>
      </c>
      <c r="CQ260" t="inlineStr">
        <is>
          <t>&lt;div&gt;Estratégia que visa melhorar o acesso dos consumidores e dos pequenos 
investidores aos serviços financeiros na UE, através de serviços 
bancários, de investimento e de seguros mais inovadores, diversificados e
 inclusivos.&lt;br&gt;&lt;/div&gt;</t>
        </is>
      </c>
      <c r="CR260" t="inlineStr">
        <is>
          <t/>
        </is>
      </c>
      <c r="CS260" t="inlineStr">
        <is>
          <t>stratégia kladúca si za cieľ zabezpečiť pripravenosť regulačného rámca EÚ pre finančné služby na digitálny vek: umožniť používanie inovačných technológií a dosiahnuť zlučiteľnosť tohto rámca s prevládajúcimi najlepšími postupmi v oblasti tvorby a zavádzania softvéru</t>
        </is>
      </c>
      <c r="CT260" t="inlineStr">
        <is>
          <t>strategija za podporo inovacijam na področju finančnih storitev, ki bodo pomagale razširiti nove storitve in poslovne modele ter obravnavati nova tveganja</t>
        </is>
      </c>
      <c r="CU260" t="inlineStr">
        <is>
          <t/>
        </is>
      </c>
    </row>
    <row r="261">
      <c r="A261" s="1" t="str">
        <f>HYPERLINK("https://iate.europa.eu/entry/result/1443422/all", "1443422")</f>
        <v>1443422</v>
      </c>
      <c r="B261" t="inlineStr">
        <is>
          <t>FINANCE</t>
        </is>
      </c>
      <c r="C261" t="inlineStr">
        <is>
          <t>FINANCE|financing and investment|investment</t>
        </is>
      </c>
      <c r="D261" t="inlineStr">
        <is>
          <t/>
        </is>
      </c>
      <c r="E261" t="inlineStr">
        <is>
          <t/>
        </is>
      </c>
      <c r="F261" t="inlineStr">
        <is>
          <t/>
        </is>
      </c>
      <c r="G261" t="inlineStr">
        <is>
          <t>investiční služba</t>
        </is>
      </c>
      <c r="H261" t="inlineStr">
        <is>
          <t>1</t>
        </is>
      </c>
      <c r="I261" t="inlineStr">
        <is>
          <t/>
        </is>
      </c>
      <c r="J261" t="inlineStr">
        <is>
          <t>investeringsservice</t>
        </is>
      </c>
      <c r="K261" t="inlineStr">
        <is>
          <t>3</t>
        </is>
      </c>
      <c r="L261" t="inlineStr">
        <is>
          <t/>
        </is>
      </c>
      <c r="M261" t="inlineStr">
        <is>
          <t>Wertpapierdienstleistung</t>
        </is>
      </c>
      <c r="N261" t="inlineStr">
        <is>
          <t>3</t>
        </is>
      </c>
      <c r="O261" t="inlineStr">
        <is>
          <t/>
        </is>
      </c>
      <c r="P261" t="inlineStr">
        <is>
          <t>επενδυτική υπηρεσία</t>
        </is>
      </c>
      <c r="Q261" t="inlineStr">
        <is>
          <t>3</t>
        </is>
      </c>
      <c r="R261" t="inlineStr">
        <is>
          <t/>
        </is>
      </c>
      <c r="S261" t="inlineStr">
        <is>
          <t>investment service</t>
        </is>
      </c>
      <c r="T261" t="inlineStr">
        <is>
          <t>3</t>
        </is>
      </c>
      <c r="U261" t="inlineStr">
        <is>
          <t/>
        </is>
      </c>
      <c r="V261" t="inlineStr">
        <is>
          <t>servicio de inversión</t>
        </is>
      </c>
      <c r="W261" t="inlineStr">
        <is>
          <t>3</t>
        </is>
      </c>
      <c r="X261" t="inlineStr">
        <is>
          <t/>
        </is>
      </c>
      <c r="Y261" t="inlineStr">
        <is>
          <t/>
        </is>
      </c>
      <c r="Z261" t="inlineStr">
        <is>
          <t/>
        </is>
      </c>
      <c r="AA261" t="inlineStr">
        <is>
          <t/>
        </is>
      </c>
      <c r="AB261" t="inlineStr">
        <is>
          <t>sijoituspalvelu</t>
        </is>
      </c>
      <c r="AC261" t="inlineStr">
        <is>
          <t>3</t>
        </is>
      </c>
      <c r="AD261" t="inlineStr">
        <is>
          <t/>
        </is>
      </c>
      <c r="AE261" t="inlineStr">
        <is>
          <t>service d'investissement</t>
        </is>
      </c>
      <c r="AF261" t="inlineStr">
        <is>
          <t>3</t>
        </is>
      </c>
      <c r="AG261" t="inlineStr">
        <is>
          <t/>
        </is>
      </c>
      <c r="AH261" t="inlineStr">
        <is>
          <t/>
        </is>
      </c>
      <c r="AI261" t="inlineStr">
        <is>
          <t/>
        </is>
      </c>
      <c r="AJ261" t="inlineStr">
        <is>
          <t/>
        </is>
      </c>
      <c r="AK261" t="inlineStr">
        <is>
          <t/>
        </is>
      </c>
      <c r="AL261" t="inlineStr">
        <is>
          <t/>
        </is>
      </c>
      <c r="AM261" t="inlineStr">
        <is>
          <t/>
        </is>
      </c>
      <c r="AN261" t="inlineStr">
        <is>
          <t/>
        </is>
      </c>
      <c r="AO261" t="inlineStr">
        <is>
          <t/>
        </is>
      </c>
      <c r="AP261" t="inlineStr">
        <is>
          <t/>
        </is>
      </c>
      <c r="AQ261" t="inlineStr">
        <is>
          <t>servizio di investimento</t>
        </is>
      </c>
      <c r="AR261" t="inlineStr">
        <is>
          <t>3</t>
        </is>
      </c>
      <c r="AS261" t="inlineStr">
        <is>
          <t/>
        </is>
      </c>
      <c r="AT261" t="inlineStr">
        <is>
          <t>investicinė paslauga</t>
        </is>
      </c>
      <c r="AU261" t="inlineStr">
        <is>
          <t>2</t>
        </is>
      </c>
      <c r="AV261" t="inlineStr">
        <is>
          <t/>
        </is>
      </c>
      <c r="AW261" t="inlineStr">
        <is>
          <t/>
        </is>
      </c>
      <c r="AX261" t="inlineStr">
        <is>
          <t/>
        </is>
      </c>
      <c r="AY261" t="inlineStr">
        <is>
          <t/>
        </is>
      </c>
      <c r="AZ261" t="inlineStr">
        <is>
          <t/>
        </is>
      </c>
      <c r="BA261" t="inlineStr">
        <is>
          <t/>
        </is>
      </c>
      <c r="BB261" t="inlineStr">
        <is>
          <t/>
        </is>
      </c>
      <c r="BC261" t="inlineStr">
        <is>
          <t>beleggingsdienst</t>
        </is>
      </c>
      <c r="BD261" t="inlineStr">
        <is>
          <t>3</t>
        </is>
      </c>
      <c r="BE261" t="inlineStr">
        <is>
          <t/>
        </is>
      </c>
      <c r="BF261" t="inlineStr">
        <is>
          <t>usługa inwestycyjna</t>
        </is>
      </c>
      <c r="BG261" t="inlineStr">
        <is>
          <t>3</t>
        </is>
      </c>
      <c r="BH261" t="inlineStr">
        <is>
          <t/>
        </is>
      </c>
      <c r="BI261" t="inlineStr">
        <is>
          <t>serviço de investimento</t>
        </is>
      </c>
      <c r="BJ261" t="inlineStr">
        <is>
          <t>3</t>
        </is>
      </c>
      <c r="BK261" t="inlineStr">
        <is>
          <t/>
        </is>
      </c>
      <c r="BL261" t="inlineStr">
        <is>
          <t/>
        </is>
      </c>
      <c r="BM261" t="inlineStr">
        <is>
          <t/>
        </is>
      </c>
      <c r="BN261" t="inlineStr">
        <is>
          <t/>
        </is>
      </c>
      <c r="BO261" t="inlineStr">
        <is>
          <t/>
        </is>
      </c>
      <c r="BP261" t="inlineStr">
        <is>
          <t/>
        </is>
      </c>
      <c r="BQ261" t="inlineStr">
        <is>
          <t/>
        </is>
      </c>
      <c r="BR261" t="inlineStr">
        <is>
          <t/>
        </is>
      </c>
      <c r="BS261" t="inlineStr">
        <is>
          <t/>
        </is>
      </c>
      <c r="BT261" t="inlineStr">
        <is>
          <t/>
        </is>
      </c>
      <c r="BU261" t="inlineStr">
        <is>
          <t/>
        </is>
      </c>
      <c r="BV261" t="inlineStr">
        <is>
          <t/>
        </is>
      </c>
      <c r="BW261" t="inlineStr">
        <is>
          <t/>
        </is>
      </c>
      <c r="BX261" t="inlineStr">
        <is>
          <t/>
        </is>
      </c>
      <c r="BY261" t="inlineStr">
        <is>
          <t/>
        </is>
      </c>
      <c r="BZ261" t="inlineStr">
        <is>
          <t>de i afsnit A i bilaget anførte tjenesteydelser i forbindelse med de instrumenter, der er angivet i afsnit B i bilaget, når en sådan tjenesteydelse præsteres over for tredjemand</t>
        </is>
      </c>
      <c r="CA261" t="inlineStr">
        <is>
          <t>jede für Dritte erbrachte Diensteistung, die in Abschnitt A des Anhangs aufgeführt ist und sich auf eines der Instrumente in Abschnitt B des Anhangs bezieht</t>
        </is>
      </c>
      <c r="CB261" t="inlineStr">
        <is>
          <t>οποιαδήποτε από τις υπηρεσίες του τμήματος Α του παραρτήματος που αφορά οποιονδήποτε από τους τίτλους που απαριθμούνται στο τμήμα Β του παραρτήματος,και παρέχεται σε τρίτους.</t>
        </is>
      </c>
      <c r="CC261" t="inlineStr">
        <is>
          <t>any of the services listed in Section A of the Annex relating to any of the instruments listed in Section B of the Annex that are provided for a third party</t>
        </is>
      </c>
      <c r="CD261" t="inlineStr">
        <is>
          <t>cualquiera de los servicios que se indican en la sección A del Anexo en relación con cualquiera de los instrumentos que se especifican en la sección B del Anexo, prestados a terceros</t>
        </is>
      </c>
      <c r="CE261" t="inlineStr">
        <is>
          <t/>
        </is>
      </c>
      <c r="CF261" t="inlineStr">
        <is>
          <t>liitteen A osassa luetellut palvelut, jotka liittyvät kolmansille tarjottuihin liitteen B osassa lueteltuihin rahoitusvälineisiin</t>
        </is>
      </c>
      <c r="CG261" t="inlineStr">
        <is>
          <t>tout service figurant à la section A de l'annexe et portant sur l'un des instruments énumérés à la section B de l'annexe, fourni à des tiers</t>
        </is>
      </c>
      <c r="CH261" t="inlineStr">
        <is>
          <t/>
        </is>
      </c>
      <c r="CI261" t="inlineStr">
        <is>
          <t/>
        </is>
      </c>
      <c r="CJ261" t="inlineStr">
        <is>
          <t/>
        </is>
      </c>
      <c r="CK261" t="inlineStr">
        <is>
          <t>qualsiasi servizio elencato nella sezione A dell'allegato, relativo ad uno degli strumenti che figurano nella sezione B dell'allegato, prestato a terzi</t>
        </is>
      </c>
      <c r="CL261" t="inlineStr">
        <is>
          <t/>
        </is>
      </c>
      <c r="CM261" t="inlineStr">
        <is>
          <t/>
        </is>
      </c>
      <c r="CN261" t="inlineStr">
        <is>
          <t/>
        </is>
      </c>
      <c r="CO261" t="inlineStr">
        <is>
          <t>iedere in deel A van de bijlage genoemde dienst die betrekking heeft op een van de in deel B van bijlage genoemde instrumenten en verricht wordt voor derden</t>
        </is>
      </c>
      <c r="CP261" t="inlineStr">
        <is>
          <t/>
        </is>
      </c>
      <c r="CQ261" t="inlineStr">
        <is>
          <t>qualquer serviço prestado a terceiros referido na secção A do anexo e relativo a qualquer dos instrumentos enunciados na secção B do anexo</t>
        </is>
      </c>
      <c r="CR261" t="inlineStr">
        <is>
          <t/>
        </is>
      </c>
      <c r="CS261" t="inlineStr">
        <is>
          <t/>
        </is>
      </c>
      <c r="CT261" t="inlineStr">
        <is>
          <t/>
        </is>
      </c>
      <c r="CU261" t="inlineStr">
        <is>
          <t/>
        </is>
      </c>
    </row>
    <row r="262">
      <c r="A262" s="1" t="str">
        <f>HYPERLINK("https://iate.europa.eu/entry/result/1080462/all", "1080462")</f>
        <v>1080462</v>
      </c>
      <c r="B262" t="inlineStr">
        <is>
          <t>FINANCE</t>
        </is>
      </c>
      <c r="C262" t="inlineStr">
        <is>
          <t>FINANCE</t>
        </is>
      </c>
      <c r="D262" t="inlineStr">
        <is>
          <t>финансова информация</t>
        </is>
      </c>
      <c r="E262" t="inlineStr">
        <is>
          <t>3</t>
        </is>
      </c>
      <c r="F262" t="inlineStr">
        <is>
          <t/>
        </is>
      </c>
      <c r="G262" t="inlineStr">
        <is>
          <t>finanční informace|finanční údaje|účetní údaje</t>
        </is>
      </c>
      <c r="H262" t="inlineStr">
        <is>
          <t>3|3|3</t>
        </is>
      </c>
      <c r="I262" t="inlineStr">
        <is>
          <t>||admitted</t>
        </is>
      </c>
      <c r="J262" t="inlineStr">
        <is>
          <t>regnskabsoplysninger|økonomiske informationer</t>
        </is>
      </c>
      <c r="K262" t="inlineStr">
        <is>
          <t>3|3</t>
        </is>
      </c>
      <c r="L262" t="inlineStr">
        <is>
          <t>|</t>
        </is>
      </c>
      <c r="M262" t="inlineStr">
        <is>
          <t>Finanzinformation|Finanzdaten</t>
        </is>
      </c>
      <c r="N262" t="inlineStr">
        <is>
          <t>3|3</t>
        </is>
      </c>
      <c r="O262" t="inlineStr">
        <is>
          <t>|</t>
        </is>
      </c>
      <c r="P262" t="inlineStr">
        <is>
          <t>χρηματοοικονομικά πληροφοριακά στοιχεία|χρηματοοικονομικές πληροφορίες|οικονομική πληροφόρηση</t>
        </is>
      </c>
      <c r="Q262" t="inlineStr">
        <is>
          <t>3|3|3</t>
        </is>
      </c>
      <c r="R262" t="inlineStr">
        <is>
          <t>||</t>
        </is>
      </c>
      <c r="S262" t="inlineStr">
        <is>
          <t>financial information</t>
        </is>
      </c>
      <c r="T262" t="inlineStr">
        <is>
          <t>3</t>
        </is>
      </c>
      <c r="U262" t="inlineStr">
        <is>
          <t/>
        </is>
      </c>
      <c r="V262" t="inlineStr">
        <is>
          <t>información financiera</t>
        </is>
      </c>
      <c r="W262" t="inlineStr">
        <is>
          <t>3</t>
        </is>
      </c>
      <c r="X262" t="inlineStr">
        <is>
          <t/>
        </is>
      </c>
      <c r="Y262" t="inlineStr">
        <is>
          <t>finantsteave</t>
        </is>
      </c>
      <c r="Z262" t="inlineStr">
        <is>
          <t>3</t>
        </is>
      </c>
      <c r="AA262" t="inlineStr">
        <is>
          <t/>
        </is>
      </c>
      <c r="AB262" t="inlineStr">
        <is>
          <t>taloudelliset tiedot|taloudellinen informaatio|rahoitustiedot</t>
        </is>
      </c>
      <c r="AC262" t="inlineStr">
        <is>
          <t>3|3|3</t>
        </is>
      </c>
      <c r="AD262" t="inlineStr">
        <is>
          <t>||</t>
        </is>
      </c>
      <c r="AE262" t="inlineStr">
        <is>
          <t>donnée financière|information financière</t>
        </is>
      </c>
      <c r="AF262" t="inlineStr">
        <is>
          <t>3|3</t>
        </is>
      </c>
      <c r="AG262" t="inlineStr">
        <is>
          <t>|</t>
        </is>
      </c>
      <c r="AH262" t="inlineStr">
        <is>
          <t>faisnéis airgeadais</t>
        </is>
      </c>
      <c r="AI262" t="inlineStr">
        <is>
          <t>3</t>
        </is>
      </c>
      <c r="AJ262" t="inlineStr">
        <is>
          <t/>
        </is>
      </c>
      <c r="AK262" t="inlineStr">
        <is>
          <t>financijska informacija</t>
        </is>
      </c>
      <c r="AL262" t="inlineStr">
        <is>
          <t>3</t>
        </is>
      </c>
      <c r="AM262" t="inlineStr">
        <is>
          <t/>
        </is>
      </c>
      <c r="AN262" t="inlineStr">
        <is>
          <t>pénzügyi információ|pénzügyi adat</t>
        </is>
      </c>
      <c r="AO262" t="inlineStr">
        <is>
          <t>3|3</t>
        </is>
      </c>
      <c r="AP262" t="inlineStr">
        <is>
          <t>|</t>
        </is>
      </c>
      <c r="AQ262" t="inlineStr">
        <is>
          <t>informazioni finanziarie</t>
        </is>
      </c>
      <c r="AR262" t="inlineStr">
        <is>
          <t>3</t>
        </is>
      </c>
      <c r="AS262" t="inlineStr">
        <is>
          <t/>
        </is>
      </c>
      <c r="AT262" t="inlineStr">
        <is>
          <t>finansinė informacija</t>
        </is>
      </c>
      <c r="AU262" t="inlineStr">
        <is>
          <t>3</t>
        </is>
      </c>
      <c r="AV262" t="inlineStr">
        <is>
          <t/>
        </is>
      </c>
      <c r="AW262" t="inlineStr">
        <is>
          <t>finanšu informācija</t>
        </is>
      </c>
      <c r="AX262" t="inlineStr">
        <is>
          <t>3</t>
        </is>
      </c>
      <c r="AY262" t="inlineStr">
        <is>
          <t/>
        </is>
      </c>
      <c r="AZ262" t="inlineStr">
        <is>
          <t>informazzjoni finanzjarja</t>
        </is>
      </c>
      <c r="BA262" t="inlineStr">
        <is>
          <t>3</t>
        </is>
      </c>
      <c r="BB262" t="inlineStr">
        <is>
          <t/>
        </is>
      </c>
      <c r="BC262" t="inlineStr">
        <is>
          <t>financiële informatie</t>
        </is>
      </c>
      <c r="BD262" t="inlineStr">
        <is>
          <t>3</t>
        </is>
      </c>
      <c r="BE262" t="inlineStr">
        <is>
          <t/>
        </is>
      </c>
      <c r="BF262" t="inlineStr">
        <is>
          <t>informacje finansowe</t>
        </is>
      </c>
      <c r="BG262" t="inlineStr">
        <is>
          <t>3</t>
        </is>
      </c>
      <c r="BH262" t="inlineStr">
        <is>
          <t/>
        </is>
      </c>
      <c r="BI262" t="inlineStr">
        <is>
          <t>informação financeira</t>
        </is>
      </c>
      <c r="BJ262" t="inlineStr">
        <is>
          <t>3</t>
        </is>
      </c>
      <c r="BK262" t="inlineStr">
        <is>
          <t/>
        </is>
      </c>
      <c r="BL262" t="inlineStr">
        <is>
          <t>informații financiare</t>
        </is>
      </c>
      <c r="BM262" t="inlineStr">
        <is>
          <t>3</t>
        </is>
      </c>
      <c r="BN262" t="inlineStr">
        <is>
          <t/>
        </is>
      </c>
      <c r="BO262" t="inlineStr">
        <is>
          <t>finančné informácie</t>
        </is>
      </c>
      <c r="BP262" t="inlineStr">
        <is>
          <t>3</t>
        </is>
      </c>
      <c r="BQ262" t="inlineStr">
        <is>
          <t/>
        </is>
      </c>
      <c r="BR262" t="inlineStr">
        <is>
          <t>računovodske informacije|finančne informacije</t>
        </is>
      </c>
      <c r="BS262" t="inlineStr">
        <is>
          <t>3|3</t>
        </is>
      </c>
      <c r="BT262" t="inlineStr">
        <is>
          <t>|</t>
        </is>
      </c>
      <c r="BU262" t="inlineStr">
        <is>
          <t>finansiell information</t>
        </is>
      </c>
      <c r="BV262" t="inlineStr">
        <is>
          <t>3</t>
        </is>
      </c>
      <c r="BW262" t="inlineStr">
        <is>
          <t/>
        </is>
      </c>
      <c r="BX262" t="inlineStr">
        <is>
          <t/>
        </is>
      </c>
      <c r="BY262" t="inlineStr">
        <is>
          <t>&lt;div&gt;
 údaje o peněžních transakcích účetní jednotky&lt;/div&gt;</t>
        </is>
      </c>
      <c r="BZ262" t="inlineStr">
        <is>
          <t/>
        </is>
      </c>
      <c r="CA262" t="inlineStr">
        <is>
          <t/>
        </is>
      </c>
      <c r="CB262" t="inlineStr">
        <is>
          <t/>
        </is>
      </c>
      <c r="CC262" t="inlineStr">
        <is>
          <t>data about the monetary transactions of an entity</t>
        </is>
      </c>
      <c r="CD262" t="inlineStr">
        <is>
          <t/>
        </is>
      </c>
      <c r="CE262" t="inlineStr">
        <is>
          <t>teave üksuse rahaliste tehingute kohta</t>
        </is>
      </c>
      <c r="CF262" t="inlineStr">
        <is>
          <t>tiedot yhteisön toteuttamista rahatoimista ja muista taloustoimista</t>
        </is>
      </c>
      <c r="CG262" t="inlineStr">
        <is>
          <t>ensemble des communications officielles et obligatoires (bilan, compte de résultats, perspectives) auxquelles sont soumises les sociétés</t>
        </is>
      </c>
      <c r="CH262" t="inlineStr">
        <is>
          <t/>
        </is>
      </c>
      <c r="CI262" t="inlineStr">
        <is>
          <t/>
        </is>
      </c>
      <c r="CJ262" t="inlineStr">
        <is>
          <t>jogi személy pénzügyi tranzakcióiról és ügyleteiről szolgáltatott információk</t>
        </is>
      </c>
      <c r="CK262" t="inlineStr">
        <is>
          <t>qualsiasi tipo di informazioni o dati, quali dati su attività finanziarie, movimenti di fondi o relazioni finanziarie commerciali,</t>
        </is>
      </c>
      <c r="CL262" t="inlineStr">
        <is>
          <t/>
        </is>
      </c>
      <c r="CM262" t="inlineStr">
        <is>
          <t/>
        </is>
      </c>
      <c r="CN262" t="inlineStr">
        <is>
          <t>&lt;i&gt;data&lt;/i&gt; dwar it-tranżazzjonijiet monetarji ta' entità</t>
        </is>
      </c>
      <c r="CO262" t="inlineStr">
        <is>
          <t>gegevens over financiële activa, geldstromen of financiële zakelijke relaties</t>
        </is>
      </c>
      <c r="CP262" t="inlineStr">
        <is>
          <t/>
        </is>
      </c>
      <c r="CQ262" t="inlineStr">
        <is>
          <t/>
        </is>
      </c>
      <c r="CR262" t="inlineStr">
        <is>
          <t/>
        </is>
      </c>
      <c r="CS262" t="inlineStr">
        <is>
          <t>informácie o menových transakciách určitého subjektu</t>
        </is>
      </c>
      <c r="CT262" t="inlineStr">
        <is>
          <t/>
        </is>
      </c>
      <c r="CU262" t="inlineStr">
        <is>
          <t/>
        </is>
      </c>
    </row>
    <row r="263">
      <c r="A263" s="1" t="str">
        <f>HYPERLINK("https://iate.europa.eu/entry/result/3504768/all", "3504768")</f>
        <v>3504768</v>
      </c>
      <c r="B263" t="inlineStr">
        <is>
          <t>ECONOMICS;FINANCE</t>
        </is>
      </c>
      <c r="C263" t="inlineStr">
        <is>
          <t>ECONOMICS|economic policy|economic policy;FINANCE</t>
        </is>
      </c>
      <c r="D263" t="inlineStr">
        <is>
          <t>тест за устойчивост|стрес тест</t>
        </is>
      </c>
      <c r="E263" t="inlineStr">
        <is>
          <t>3|2</t>
        </is>
      </c>
      <c r="F263" t="inlineStr">
        <is>
          <t>preferred|</t>
        </is>
      </c>
      <c r="G263" t="inlineStr">
        <is>
          <t>zátěžový test</t>
        </is>
      </c>
      <c r="H263" t="inlineStr">
        <is>
          <t>3</t>
        </is>
      </c>
      <c r="I263" t="inlineStr">
        <is>
          <t/>
        </is>
      </c>
      <c r="J263" t="inlineStr">
        <is>
          <t>stresstest</t>
        </is>
      </c>
      <c r="K263" t="inlineStr">
        <is>
          <t>4</t>
        </is>
      </c>
      <c r="L263" t="inlineStr">
        <is>
          <t/>
        </is>
      </c>
      <c r="M263" t="inlineStr">
        <is>
          <t>Stresstest|Belastungstest</t>
        </is>
      </c>
      <c r="N263" t="inlineStr">
        <is>
          <t>3|3</t>
        </is>
      </c>
      <c r="O263" t="inlineStr">
        <is>
          <t>|</t>
        </is>
      </c>
      <c r="P263" t="inlineStr">
        <is>
          <t>άσκηση προσομοίωσης ακραίων καταστάσεων</t>
        </is>
      </c>
      <c r="Q263" t="inlineStr">
        <is>
          <t>3</t>
        </is>
      </c>
      <c r="R263" t="inlineStr">
        <is>
          <t/>
        </is>
      </c>
      <c r="S263" t="inlineStr">
        <is>
          <t>stress test</t>
        </is>
      </c>
      <c r="T263" t="inlineStr">
        <is>
          <t>3</t>
        </is>
      </c>
      <c r="U263" t="inlineStr">
        <is>
          <t/>
        </is>
      </c>
      <c r="V263" t="inlineStr">
        <is>
          <t>prueba de resistencia|prueba de tensión</t>
        </is>
      </c>
      <c r="W263" t="inlineStr">
        <is>
          <t>4|3</t>
        </is>
      </c>
      <c r="X263" t="inlineStr">
        <is>
          <t>preferred|</t>
        </is>
      </c>
      <c r="Y263" t="inlineStr">
        <is>
          <t>stressitest</t>
        </is>
      </c>
      <c r="Z263" t="inlineStr">
        <is>
          <t>3</t>
        </is>
      </c>
      <c r="AA263" t="inlineStr">
        <is>
          <t/>
        </is>
      </c>
      <c r="AB263" t="inlineStr">
        <is>
          <t>stressitesti|rasituskoe</t>
        </is>
      </c>
      <c r="AC263" t="inlineStr">
        <is>
          <t>3|2</t>
        </is>
      </c>
      <c r="AD263" t="inlineStr">
        <is>
          <t>|</t>
        </is>
      </c>
      <c r="AE263" t="inlineStr">
        <is>
          <t>test de résistance|test de tension</t>
        </is>
      </c>
      <c r="AF263" t="inlineStr">
        <is>
          <t>3|3</t>
        </is>
      </c>
      <c r="AG263" t="inlineStr">
        <is>
          <t>|</t>
        </is>
      </c>
      <c r="AH263" t="inlineStr">
        <is>
          <t>tástáil struis</t>
        </is>
      </c>
      <c r="AI263" t="inlineStr">
        <is>
          <t>3</t>
        </is>
      </c>
      <c r="AJ263" t="inlineStr">
        <is>
          <t/>
        </is>
      </c>
      <c r="AK263" t="inlineStr">
        <is>
          <t/>
        </is>
      </c>
      <c r="AL263" t="inlineStr">
        <is>
          <t/>
        </is>
      </c>
      <c r="AM263" t="inlineStr">
        <is>
          <t/>
        </is>
      </c>
      <c r="AN263" t="inlineStr">
        <is>
          <t>stresszteszt</t>
        </is>
      </c>
      <c r="AO263" t="inlineStr">
        <is>
          <t>4</t>
        </is>
      </c>
      <c r="AP263" t="inlineStr">
        <is>
          <t/>
        </is>
      </c>
      <c r="AQ263" t="inlineStr">
        <is>
          <t>prova di stress</t>
        </is>
      </c>
      <c r="AR263" t="inlineStr">
        <is>
          <t>3</t>
        </is>
      </c>
      <c r="AS263" t="inlineStr">
        <is>
          <t/>
        </is>
      </c>
      <c r="AT263" t="inlineStr">
        <is>
          <t>testavimas nepalankiausiomis sąlygomis</t>
        </is>
      </c>
      <c r="AU263" t="inlineStr">
        <is>
          <t>3</t>
        </is>
      </c>
      <c r="AV263" t="inlineStr">
        <is>
          <t/>
        </is>
      </c>
      <c r="AW263" t="inlineStr">
        <is>
          <t>spriedzes tests|stresa pārbaude|stresa tests</t>
        </is>
      </c>
      <c r="AX263" t="inlineStr">
        <is>
          <t>3|2|3</t>
        </is>
      </c>
      <c r="AY263" t="inlineStr">
        <is>
          <t>preferred||</t>
        </is>
      </c>
      <c r="AZ263" t="inlineStr">
        <is>
          <t>test tal-istress|simulazzjoni ta' kriżi</t>
        </is>
      </c>
      <c r="BA263" t="inlineStr">
        <is>
          <t>3|3</t>
        </is>
      </c>
      <c r="BB263" t="inlineStr">
        <is>
          <t>|</t>
        </is>
      </c>
      <c r="BC263" t="inlineStr">
        <is>
          <t>stresstest</t>
        </is>
      </c>
      <c r="BD263" t="inlineStr">
        <is>
          <t>3</t>
        </is>
      </c>
      <c r="BE263" t="inlineStr">
        <is>
          <t/>
        </is>
      </c>
      <c r="BF263" t="inlineStr">
        <is>
          <t>test warunków skrajnych</t>
        </is>
      </c>
      <c r="BG263" t="inlineStr">
        <is>
          <t>3</t>
        </is>
      </c>
      <c r="BH263" t="inlineStr">
        <is>
          <t/>
        </is>
      </c>
      <c r="BI263" t="inlineStr">
        <is>
          <t>teste de esforço</t>
        </is>
      </c>
      <c r="BJ263" t="inlineStr">
        <is>
          <t>3</t>
        </is>
      </c>
      <c r="BK263" t="inlineStr">
        <is>
          <t/>
        </is>
      </c>
      <c r="BL263" t="inlineStr">
        <is>
          <t>test de rezistență</t>
        </is>
      </c>
      <c r="BM263" t="inlineStr">
        <is>
          <t>3</t>
        </is>
      </c>
      <c r="BN263" t="inlineStr">
        <is>
          <t/>
        </is>
      </c>
      <c r="BO263" t="inlineStr">
        <is>
          <t>stresový test</t>
        </is>
      </c>
      <c r="BP263" t="inlineStr">
        <is>
          <t>3</t>
        </is>
      </c>
      <c r="BQ263" t="inlineStr">
        <is>
          <t/>
        </is>
      </c>
      <c r="BR263" t="inlineStr">
        <is>
          <t>stresni test|test izjemnih situacij|obremenitveni test</t>
        </is>
      </c>
      <c r="BS263" t="inlineStr">
        <is>
          <t>3|3|3</t>
        </is>
      </c>
      <c r="BT263" t="inlineStr">
        <is>
          <t>||</t>
        </is>
      </c>
      <c r="BU263" t="inlineStr">
        <is>
          <t>stresstest</t>
        </is>
      </c>
      <c r="BV263" t="inlineStr">
        <is>
          <t>3</t>
        </is>
      </c>
      <c r="BW263" t="inlineStr">
        <is>
          <t/>
        </is>
      </c>
      <c r="BX263" t="inlineStr">
        <is>
          <t>Тест за установяване на степента на устойчивост на дадена институция при въздействието на неблагоприятни фактори.</t>
        </is>
      </c>
      <c r="BY263" t="inlineStr">
        <is>
          <t>kvantitativní vyhodnocení finanční stability</t>
        </is>
      </c>
      <c r="BZ263" t="inlineStr">
        <is>
          <t>Test til vurdering af, om det finansielle system er robust over for ændringer i konjunkturerne.</t>
        </is>
      </c>
      <c r="CA263" t="inlineStr">
        <is>
          <t>Simulation negativer Veränderungen der Umgebung, um deren Auswirkungen bzw. das individuelle Ausmaß der Gefährdung einzuschätzen</t>
        </is>
      </c>
      <c r="CB263" t="inlineStr">
        <is>
          <t/>
        </is>
      </c>
      <c r="CC263" t="inlineStr">
        <is>
          <t>test to identify vulnerabilities of institutions, markets or economies that could undermine their stability or the stability of the financial system</t>
        </is>
      </c>
      <c r="CD263" t="inlineStr">
        <is>
          <t>Prueba de evaluación de la sensibilidad de una entidad financiera o de un producto de inversión ante una situación adversa hipotética prolongada (escenario de tensión &lt;a href="/entry/result/3509265/all" id="ENTRY_TO_ENTRY_CONVERTER" target="_blank"&gt;IATE:3509265&lt;/a&gt; ) presente en el mercado.</t>
        </is>
      </c>
      <c r="CE263" t="inlineStr">
        <is>
          <t>analüüs, mille eesmärk on hinnata tegevuskeskkonna tegurite märkimisväärse ebasoodsa muutumise mõju krediidiasutuse või investeerimisühingu riskidele ja kapitalivajadusele</t>
        </is>
      </c>
      <c r="CF263" t="inlineStr">
        <is>
          <t>testi, jolla selvitetään pankin elinkelpoisuus ja epävarmat omaisuuserät</t>
        </is>
      </c>
      <c r="CG263" t="inlineStr">
        <is>
          <t>exercice consistant à simuler des conditions économiques et financières extrêmes mais plausibles afin d’en étudier les conséquences sur une institution financière et de mesurer sa capacité de résistance à de telles situations</t>
        </is>
      </c>
      <c r="CH263" t="inlineStr">
        <is>
          <t/>
        </is>
      </c>
      <c r="CI263" t="inlineStr">
        <is>
          <t/>
        </is>
      </c>
      <c r="CJ263" t="inlineStr">
        <is>
          <t>A hitelintézetek által a hitelkockázat-koncentrációikra vonatkozóan rendszeresen elvégzendő tesztek, amelyek felölelik a piaci feltételek esetleges változásaiból eredő kockázatokat, amelyek hátrányosan érinthetik a hitelintézetek szavatolótőke-megfelelését, valamint a biztosítékok válsághelyzet esetén történő értékesítéséből eredő kockázatokat.</t>
        </is>
      </c>
      <c r="CK263" t="inlineStr">
        <is>
          <t>Prova volta ad individuare le vulnerabilità in seno alle istituzioni che potrebbero minare la stabilità del sistema finanziario di un paese.</t>
        </is>
      </c>
      <c r="CL263" t="inlineStr">
        <is>
          <t>testas, skirtas nustatyti institucijų, rinkų ar ekonomikos silpnąsias vietas, dėl kurių gali kilti grėsmė finansų sistemos stabilumui</t>
        </is>
      </c>
      <c r="CM263" t="inlineStr">
        <is>
          <t>metožu kopums, lai novērtētu kāda konkrētu finanšu instrumentu portfeļu ievainojamību pret nozīmīgām izmaiņām</t>
        </is>
      </c>
      <c r="CN263" t="inlineStr">
        <is>
          <t>test biex jiġu identifikati l-vulnerabbiltajiet, f'istituzzjonijiet li jistgħu jdgħajfu l-istabbiltà tas-sistema finanzjarja</t>
        </is>
      </c>
      <c r="CO263" t="inlineStr">
        <is>
          <t>kwetsbaarheidstest waarbij onder extreme omstandigheden het gedrag van posities in financiële instrumenten wordt getest in het kader van risicometing en -bewaking</t>
        </is>
      </c>
      <c r="CP263" t="inlineStr">
        <is>
          <t>analiza lub symulacja mająca na celu określenie zdolności danego instrumentu finansowego lub instytucji finansowej do radzenia sobie z kryzysem gospodarczym</t>
        </is>
      </c>
      <c r="CQ263" t="inlineStr">
        <is>
          <t>No contexto financeiro, exercício teórico destinado a avaliar a capacidade de resistência das instituições financeiras a uma série de riscos decorrentes de uma deterioração potencial do mercado e da situação economico-financeira em geral.</t>
        </is>
      </c>
      <c r="CR263" t="inlineStr">
        <is>
          <t>test destinat identificării vulnerabilităților din cadrul instituțiilor, piețelor sau economiilor care ar putea submina stabilitatea sistemului financiar.</t>
        </is>
      </c>
      <c r="CS263" t="inlineStr">
        <is>
          <t>nástroj, ktorým sa simulujú určité situácie na trhu, prípadne v banke a vyhodnocuje ich vplyv na fungovanie banky</t>
        </is>
      </c>
      <c r="CT263" t="inlineStr">
        <is>
          <t>testiranje izjemnih situacij, na podlagi katerega lahko ugotovimo, kakšne bi bile morebitne izgube finančnih institucij v prihodnosti, če bi prišlo do poslabšanja gospodarskega okolja; 
&lt;br&gt;podlaga za odločitev, ali finančne institucije potrebuje nov kapital, da bi lahko prenesle morebitne prihodnje izgube</t>
        </is>
      </c>
      <c r="CU263" t="inlineStr">
        <is>
          <t/>
        </is>
      </c>
    </row>
    <row r="264">
      <c r="A264" s="1" t="str">
        <f>HYPERLINK("https://iate.europa.eu/entry/result/3585874/all", "3585874")</f>
        <v>3585874</v>
      </c>
      <c r="B264" t="inlineStr">
        <is>
          <t>LAW</t>
        </is>
      </c>
      <c r="C264" t="inlineStr">
        <is>
          <t>CJEU|LAW|Insurance law</t>
        </is>
      </c>
      <c r="D264" t="inlineStr">
        <is>
          <t>дублиране</t>
        </is>
      </c>
      <c r="E264" t="inlineStr">
        <is>
          <t>4</t>
        </is>
      </c>
      <c r="F264" t="inlineStr">
        <is>
          <t/>
        </is>
      </c>
      <c r="G264" t="inlineStr">
        <is>
          <t>duplicita</t>
        </is>
      </c>
      <c r="H264" t="inlineStr">
        <is>
          <t>4</t>
        </is>
      </c>
      <c r="I264" t="inlineStr">
        <is>
          <t/>
        </is>
      </c>
      <c r="J264" t="inlineStr">
        <is>
          <t/>
        </is>
      </c>
      <c r="K264" t="inlineStr">
        <is>
          <t/>
        </is>
      </c>
      <c r="L264" t="inlineStr">
        <is>
          <t/>
        </is>
      </c>
      <c r="M264" t="inlineStr">
        <is>
          <t>Doppelmitglied</t>
        </is>
      </c>
      <c r="N264" t="inlineStr">
        <is>
          <t>4</t>
        </is>
      </c>
      <c r="O264" t="inlineStr">
        <is>
          <t/>
        </is>
      </c>
      <c r="P264" t="inlineStr">
        <is>
          <t/>
        </is>
      </c>
      <c r="Q264" t="inlineStr">
        <is>
          <t/>
        </is>
      </c>
      <c r="R264" t="inlineStr">
        <is>
          <t/>
        </is>
      </c>
      <c r="S264" t="inlineStr">
        <is>
          <t>duplication</t>
        </is>
      </c>
      <c r="T264" t="inlineStr">
        <is>
          <t>4</t>
        </is>
      </c>
      <c r="U264" t="inlineStr">
        <is>
          <t/>
        </is>
      </c>
      <c r="V264" t="inlineStr">
        <is>
          <t>partícipe por duplicado</t>
        </is>
      </c>
      <c r="W264" t="inlineStr">
        <is>
          <t>4</t>
        </is>
      </c>
      <c r="X264" t="inlineStr">
        <is>
          <t/>
        </is>
      </c>
      <c r="Y264" t="inlineStr">
        <is>
          <t>mitme fondiga liitunud isik</t>
        </is>
      </c>
      <c r="Z264" t="inlineStr">
        <is>
          <t>4</t>
        </is>
      </c>
      <c r="AA264" t="inlineStr">
        <is>
          <t/>
        </is>
      </c>
      <c r="AB264" t="inlineStr">
        <is>
          <t>kaksoisjäsen</t>
        </is>
      </c>
      <c r="AC264" t="inlineStr">
        <is>
          <t>4</t>
        </is>
      </c>
      <c r="AD264" t="inlineStr">
        <is>
          <t/>
        </is>
      </c>
      <c r="AE264" t="inlineStr">
        <is>
          <t>doublon</t>
        </is>
      </c>
      <c r="AF264" t="inlineStr">
        <is>
          <t>2</t>
        </is>
      </c>
      <c r="AG264" t="inlineStr">
        <is>
          <t/>
        </is>
      </c>
      <c r="AH264" t="inlineStr">
        <is>
          <t/>
        </is>
      </c>
      <c r="AI264" t="inlineStr">
        <is>
          <t/>
        </is>
      </c>
      <c r="AJ264" t="inlineStr">
        <is>
          <t/>
        </is>
      </c>
      <c r="AK264" t="inlineStr">
        <is>
          <t/>
        </is>
      </c>
      <c r="AL264" t="inlineStr">
        <is>
          <t/>
        </is>
      </c>
      <c r="AM264" t="inlineStr">
        <is>
          <t/>
        </is>
      </c>
      <c r="AN264" t="inlineStr">
        <is>
          <t>kettős tagság</t>
        </is>
      </c>
      <c r="AO264" t="inlineStr">
        <is>
          <t>4</t>
        </is>
      </c>
      <c r="AP264" t="inlineStr">
        <is>
          <t/>
        </is>
      </c>
      <c r="AQ264" t="inlineStr">
        <is>
          <t>doppione</t>
        </is>
      </c>
      <c r="AR264" t="inlineStr">
        <is>
          <t>4</t>
        </is>
      </c>
      <c r="AS264" t="inlineStr">
        <is>
          <t/>
        </is>
      </c>
      <c r="AT264" t="inlineStr">
        <is>
          <t/>
        </is>
      </c>
      <c r="AU264" t="inlineStr">
        <is>
          <t/>
        </is>
      </c>
      <c r="AV264" t="inlineStr">
        <is>
          <t/>
        </is>
      </c>
      <c r="AW264" t="inlineStr">
        <is>
          <t>dublikāts</t>
        </is>
      </c>
      <c r="AX264" t="inlineStr">
        <is>
          <t>4</t>
        </is>
      </c>
      <c r="AY264" t="inlineStr">
        <is>
          <t/>
        </is>
      </c>
      <c r="AZ264" t="inlineStr">
        <is>
          <t/>
        </is>
      </c>
      <c r="BA264" t="inlineStr">
        <is>
          <t/>
        </is>
      </c>
      <c r="BB264" t="inlineStr">
        <is>
          <t/>
        </is>
      </c>
      <c r="BC264" t="inlineStr">
        <is>
          <t>doublure</t>
        </is>
      </c>
      <c r="BD264" t="inlineStr">
        <is>
          <t>4</t>
        </is>
      </c>
      <c r="BE264" t="inlineStr">
        <is>
          <t/>
        </is>
      </c>
      <c r="BF264" t="inlineStr">
        <is>
          <t/>
        </is>
      </c>
      <c r="BG264" t="inlineStr">
        <is>
          <t/>
        </is>
      </c>
      <c r="BH264" t="inlineStr">
        <is>
          <t/>
        </is>
      </c>
      <c r="BI264" t="inlineStr">
        <is>
          <t>duplicado</t>
        </is>
      </c>
      <c r="BJ264" t="inlineStr">
        <is>
          <t>4</t>
        </is>
      </c>
      <c r="BK264" t="inlineStr">
        <is>
          <t/>
        </is>
      </c>
      <c r="BL264" t="inlineStr">
        <is>
          <t>dublură</t>
        </is>
      </c>
      <c r="BM264" t="inlineStr">
        <is>
          <t>4</t>
        </is>
      </c>
      <c r="BN264" t="inlineStr">
        <is>
          <t/>
        </is>
      </c>
      <c r="BO264" t="inlineStr">
        <is>
          <t/>
        </is>
      </c>
      <c r="BP264" t="inlineStr">
        <is>
          <t/>
        </is>
      </c>
      <c r="BQ264" t="inlineStr">
        <is>
          <t/>
        </is>
      </c>
      <c r="BR264" t="inlineStr">
        <is>
          <t>podvajajoči se upravičenci</t>
        </is>
      </c>
      <c r="BS264" t="inlineStr">
        <is>
          <t>4</t>
        </is>
      </c>
      <c r="BT264" t="inlineStr">
        <is>
          <t/>
        </is>
      </c>
      <c r="BU264" t="inlineStr">
        <is>
          <t>dubblett</t>
        </is>
      </c>
      <c r="BV264" t="inlineStr">
        <is>
          <t>4</t>
        </is>
      </c>
      <c r="BW264" t="inlineStr">
        <is>
          <t/>
        </is>
      </c>
      <c r="BX264" t="inlineStr">
        <is>
          <t/>
        </is>
      </c>
      <c r="BY264" t="inlineStr">
        <is>
          <t/>
        </is>
      </c>
      <c r="BZ264" t="inlineStr">
        <is>
          <t/>
        </is>
      </c>
      <c r="CA264" t="inlineStr">
        <is>
          <t/>
        </is>
      </c>
      <c r="CB264" t="inlineStr">
        <is>
          <t/>
        </is>
      </c>
      <c r="CC264" t="inlineStr">
        <is>
          <t/>
        </is>
      </c>
      <c r="CD264" t="inlineStr">
        <is>
          <t/>
        </is>
      </c>
      <c r="CE264" t="inlineStr">
        <is>
          <t/>
        </is>
      </c>
      <c r="CF264" t="inlineStr">
        <is>
          <t/>
        </is>
      </c>
      <c r="CG264" t="inlineStr">
        <is>
          <t/>
        </is>
      </c>
      <c r="CH264" t="inlineStr">
        <is>
          <t/>
        </is>
      </c>
      <c r="CI264" t="inlineStr">
        <is>
          <t/>
        </is>
      </c>
      <c r="CJ264" t="inlineStr">
        <is>
          <t>Más nyugdíjpénztár adott nyugdíjpénztárba történő beolvadása során azon pénztártagok, akik az adott és a beolvadó pénztárnak is egyidejűleg tagjai [HU]</t>
        </is>
      </c>
      <c r="CK264" t="inlineStr">
        <is>
          <t/>
        </is>
      </c>
      <c r="CL264" t="inlineStr">
        <is>
          <t/>
        </is>
      </c>
      <c r="CM264" t="inlineStr">
        <is>
          <t/>
        </is>
      </c>
      <c r="CN264" t="inlineStr">
        <is>
          <t/>
        </is>
      </c>
      <c r="CO264" t="inlineStr">
        <is>
          <t/>
        </is>
      </c>
      <c r="CP264" t="inlineStr">
        <is>
          <t/>
        </is>
      </c>
      <c r="CQ264" t="inlineStr">
        <is>
          <t/>
        </is>
      </c>
      <c r="CR264" t="inlineStr">
        <is>
          <t>Persoana raportată către Casa Națională de Pensii și Alte Drepturi de Asigurări Sociale (CNPAS), în cadrul unei raportări bilunare, de unul sau mai mulţi administratori (societăți de pensii care au ca obiect exclusiv de activitate administrarea fondurilor de pensii si, opțional, furnizarea de pensii private) cu mai multe acte individuale semnate de aderare la un fond de pensii sau validată temporar în cadrul unei raportări bilunare anterioare, fiind astfel înscrisă în tabelul de evidență a dublurilor. [RO]</t>
        </is>
      </c>
      <c r="CS264" t="inlineStr">
        <is>
          <t/>
        </is>
      </c>
      <c r="CT264" t="inlineStr">
        <is>
          <t/>
        </is>
      </c>
      <c r="CU264" t="inlineStr">
        <is>
          <t/>
        </is>
      </c>
    </row>
    <row r="265">
      <c r="A265" s="1" t="str">
        <f>HYPERLINK("https://iate.europa.eu/entry/result/3585624/all", "3585624")</f>
        <v>3585624</v>
      </c>
      <c r="B265" t="inlineStr">
        <is>
          <t>LAW</t>
        </is>
      </c>
      <c r="C265" t="inlineStr">
        <is>
          <t>CJEU|LAW|Fiscal and budgetary law</t>
        </is>
      </c>
      <c r="D265" t="inlineStr">
        <is>
          <t>отделяне на стоката</t>
        </is>
      </c>
      <c r="E265" t="inlineStr">
        <is>
          <t>4</t>
        </is>
      </c>
      <c r="F265" t="inlineStr">
        <is>
          <t/>
        </is>
      </c>
      <c r="G265" t="inlineStr">
        <is>
          <t/>
        </is>
      </c>
      <c r="H265" t="inlineStr">
        <is>
          <t/>
        </is>
      </c>
      <c r="I265" t="inlineStr">
        <is>
          <t/>
        </is>
      </c>
      <c r="J265" t="inlineStr">
        <is>
          <t/>
        </is>
      </c>
      <c r="K265" t="inlineStr">
        <is>
          <t/>
        </is>
      </c>
      <c r="L265" t="inlineStr">
        <is>
          <t/>
        </is>
      </c>
      <c r="M265" t="inlineStr">
        <is>
          <t>Entnahme</t>
        </is>
      </c>
      <c r="N265" t="inlineStr">
        <is>
          <t>4</t>
        </is>
      </c>
      <c r="O265" t="inlineStr">
        <is>
          <t/>
        </is>
      </c>
      <c r="P265" t="inlineStr">
        <is>
          <t>ανάληψη αγαθού</t>
        </is>
      </c>
      <c r="Q265" t="inlineStr">
        <is>
          <t>4</t>
        </is>
      </c>
      <c r="R265" t="inlineStr">
        <is>
          <t/>
        </is>
      </c>
      <c r="S265" t="inlineStr">
        <is>
          <t>application|removal</t>
        </is>
      </c>
      <c r="T265" t="inlineStr">
        <is>
          <t>4|4</t>
        </is>
      </c>
      <c r="U265" t="inlineStr">
        <is>
          <t>|</t>
        </is>
      </c>
      <c r="V265" t="inlineStr">
        <is>
          <t>autoconsumo|apropiación</t>
        </is>
      </c>
      <c r="W265" t="inlineStr">
        <is>
          <t>4|4</t>
        </is>
      </c>
      <c r="X265" t="inlineStr">
        <is>
          <t>|</t>
        </is>
      </c>
      <c r="Y265" t="inlineStr">
        <is>
          <t>isiklikuks tarbeks kasutamine|omatarve</t>
        </is>
      </c>
      <c r="Z265" t="inlineStr">
        <is>
          <t>4|4</t>
        </is>
      </c>
      <c r="AA265" t="inlineStr">
        <is>
          <t>|</t>
        </is>
      </c>
      <c r="AB265" t="inlineStr">
        <is>
          <t>omaan käyttöön ottaminen</t>
        </is>
      </c>
      <c r="AC265" t="inlineStr">
        <is>
          <t>4</t>
        </is>
      </c>
      <c r="AD265" t="inlineStr">
        <is>
          <t/>
        </is>
      </c>
      <c r="AE265" t="inlineStr">
        <is>
          <t>prélèvement d'un bien|autoconsommation</t>
        </is>
      </c>
      <c r="AF265" t="inlineStr">
        <is>
          <t>4|4</t>
        </is>
      </c>
      <c r="AG265" t="inlineStr">
        <is>
          <t>|</t>
        </is>
      </c>
      <c r="AH265" t="inlineStr">
        <is>
          <t/>
        </is>
      </c>
      <c r="AI265" t="inlineStr">
        <is>
          <t/>
        </is>
      </c>
      <c r="AJ265" t="inlineStr">
        <is>
          <t/>
        </is>
      </c>
      <c r="AK265" t="inlineStr">
        <is>
          <t/>
        </is>
      </c>
      <c r="AL265" t="inlineStr">
        <is>
          <t/>
        </is>
      </c>
      <c r="AM265" t="inlineStr">
        <is>
          <t/>
        </is>
      </c>
      <c r="AN265" t="inlineStr">
        <is>
          <t>kivonás</t>
        </is>
      </c>
      <c r="AO265" t="inlineStr">
        <is>
          <t>4</t>
        </is>
      </c>
      <c r="AP265" t="inlineStr">
        <is>
          <t/>
        </is>
      </c>
      <c r="AQ265" t="inlineStr">
        <is>
          <t>autoconsumo|prelievo di un bene</t>
        </is>
      </c>
      <c r="AR265" t="inlineStr">
        <is>
          <t>4|4</t>
        </is>
      </c>
      <c r="AS265" t="inlineStr">
        <is>
          <t>|preferred</t>
        </is>
      </c>
      <c r="AT265" t="inlineStr">
        <is>
          <t/>
        </is>
      </c>
      <c r="AU265" t="inlineStr">
        <is>
          <t/>
        </is>
      </c>
      <c r="AV265" t="inlineStr">
        <is>
          <t/>
        </is>
      </c>
      <c r="AW265" t="inlineStr">
        <is>
          <t/>
        </is>
      </c>
      <c r="AX265" t="inlineStr">
        <is>
          <t/>
        </is>
      </c>
      <c r="AY265" t="inlineStr">
        <is>
          <t/>
        </is>
      </c>
      <c r="AZ265" t="inlineStr">
        <is>
          <t>użu ta' oġġett</t>
        </is>
      </c>
      <c r="BA265" t="inlineStr">
        <is>
          <t>4</t>
        </is>
      </c>
      <c r="BB265" t="inlineStr">
        <is>
          <t/>
        </is>
      </c>
      <c r="BC265" t="inlineStr">
        <is>
          <t>onttrekking van een goed</t>
        </is>
      </c>
      <c r="BD265" t="inlineStr">
        <is>
          <t>4</t>
        </is>
      </c>
      <c r="BE265" t="inlineStr">
        <is>
          <t/>
        </is>
      </c>
      <c r="BF265" t="inlineStr">
        <is>
          <t/>
        </is>
      </c>
      <c r="BG265" t="inlineStr">
        <is>
          <t/>
        </is>
      </c>
      <c r="BH265" t="inlineStr">
        <is>
          <t/>
        </is>
      </c>
      <c r="BI265" t="inlineStr">
        <is>
          <t/>
        </is>
      </c>
      <c r="BJ265" t="inlineStr">
        <is>
          <t/>
        </is>
      </c>
      <c r="BK265" t="inlineStr">
        <is>
          <t/>
        </is>
      </c>
      <c r="BL265" t="inlineStr">
        <is>
          <t>utilizare a unui bun</t>
        </is>
      </c>
      <c r="BM265" t="inlineStr">
        <is>
          <t>4</t>
        </is>
      </c>
      <c r="BN265" t="inlineStr">
        <is>
          <t/>
        </is>
      </c>
      <c r="BO265" t="inlineStr">
        <is>
          <t/>
        </is>
      </c>
      <c r="BP265" t="inlineStr">
        <is>
          <t/>
        </is>
      </c>
      <c r="BQ265" t="inlineStr">
        <is>
          <t/>
        </is>
      </c>
      <c r="BR265" t="inlineStr">
        <is>
          <t>uporaba blaga za neposlovne namene</t>
        </is>
      </c>
      <c r="BS265" t="inlineStr">
        <is>
          <t>4</t>
        </is>
      </c>
      <c r="BT265" t="inlineStr">
        <is>
          <t/>
        </is>
      </c>
      <c r="BU265" t="inlineStr">
        <is>
          <t>uttag</t>
        </is>
      </c>
      <c r="BV265" t="inlineStr">
        <is>
          <t>4</t>
        </is>
      </c>
      <c r="BW265" t="inlineStr">
        <is>
          <t/>
        </is>
      </c>
      <c r="BX265" t="inlineStr">
        <is>
          <t/>
        </is>
      </c>
      <c r="BY265" t="inlineStr">
        <is>
          <t/>
        </is>
      </c>
      <c r="BZ265" t="inlineStr">
        <is>
          <t/>
        </is>
      </c>
      <c r="CA265" t="inlineStr">
        <is>
          <t/>
        </is>
      </c>
      <c r="CB265" t="inlineStr">
        <is>
          <t>Μεταβολή του προορισμού ενός αγαθού, το οποίο ο υποκείμενος στον φόρο χρησιμοποιεί για ίδιες ανάγκες ή για ανάγκες του προσωπικού του ή το μεταβιβάζει δωρεάν ή, γενικότερα, το χρησιμοποιεί για σκοπούς ξένους προς την επιχείρηση, όταν το αγαθό αυτό ή τα συστατικά του στοιχεία δημιούργησαν δικαίωμα ολικής ή μερικής έκπτωσης από τον ΦΠΑ</t>
        </is>
      </c>
      <c r="CC265" t="inlineStr">
        <is>
          <t/>
        </is>
      </c>
      <c r="CD265" t="inlineStr">
        <is>
          <t/>
        </is>
      </c>
      <c r="CE265" t="inlineStr">
        <is>
          <t/>
        </is>
      </c>
      <c r="CF265" t="inlineStr">
        <is>
          <t/>
        </is>
      </c>
      <c r="CG265" t="inlineStr">
        <is>
          <t>Changement de destination d’un bien que l’assujetti réaffecte à ses besoins privés ou à ceux de son personnel et qu'il transmet à titre gratuit ou, plus généralement, qu'il affecte à des fins étrangères à son entreprise, lorsque ce bien ou les éléments le composant ont ouvert droit à une déduction complète ou partielle.</t>
        </is>
      </c>
      <c r="CH265" t="inlineStr">
        <is>
          <t/>
        </is>
      </c>
      <c r="CI265" t="inlineStr">
        <is>
          <t/>
        </is>
      </c>
      <c r="CJ265" t="inlineStr">
        <is>
          <t>Ellenérték fejében történő termékértékesítésnek minősül, ha a terméket az adóalany a saját vállalkozásából személyes szükségletei, alkalmazottainak szükségletei kielégítése végett, ingyenes juttatásként, vagy általában vállalkozásidegen célokra &lt;b&gt;vonja ki&lt;/b&gt;, ha a kérdéses termék vagy annak alkotórészei vonatkozásában a HÉA teljesen vagy részben levonható volt. [UE]</t>
        </is>
      </c>
      <c r="CK265" t="inlineStr">
        <is>
          <t>In diritto tributario, destinazione di un bene, acquistato da un imprenditore o da un lavoratore autonomo nell’esercizio della propria attività, a finalità estranee all’esercizio dell’attività stessa. [IT]</t>
        </is>
      </c>
      <c r="CL265" t="inlineStr">
        <is>
          <t/>
        </is>
      </c>
      <c r="CM265" t="inlineStr">
        <is>
          <t/>
        </is>
      </c>
      <c r="CN265" t="inlineStr">
        <is>
          <t/>
        </is>
      </c>
      <c r="CO265" t="inlineStr">
        <is>
          <t>Wijziging van de bestemming van een goed dat een belastingplichtige gebruikt voor zijn eigen privédoeleinden, of die van zijn personeel, of dat hij om niet verstrekt, of meer in het algemeen voor andere dan bedrijfsdoeleinden, in geval met betrekking tot dat goed of de bestanddelen ervan recht op volledige of gedeeltelijke aftrek van voorbelasting is ontstaan.</t>
        </is>
      </c>
      <c r="CP265" t="inlineStr">
        <is>
          <t/>
        </is>
      </c>
      <c r="CQ265" t="inlineStr">
        <is>
          <t/>
        </is>
      </c>
      <c r="CR265" t="inlineStr">
        <is>
          <t/>
        </is>
      </c>
      <c r="CS265" t="inlineStr">
        <is>
          <t/>
        </is>
      </c>
      <c r="CT265" t="inlineStr">
        <is>
          <t/>
        </is>
      </c>
      <c r="CU265" t="inlineStr">
        <is>
          <t/>
        </is>
      </c>
    </row>
    <row r="266">
      <c r="A266" s="1" t="str">
        <f>HYPERLINK("https://iate.europa.eu/entry/result/3564441/all", "3564441")</f>
        <v>3564441</v>
      </c>
      <c r="B266" t="inlineStr">
        <is>
          <t>FINANCE</t>
        </is>
      </c>
      <c r="C266" t="inlineStr">
        <is>
          <t>FINANCE|financial institutions and credit|banking;FINANCE|financial institutions and credit|financial services</t>
        </is>
      </c>
      <c r="D266" t="inlineStr">
        <is>
          <t>придобиване|приемане на платежни операции</t>
        </is>
      </c>
      <c r="E266" t="inlineStr">
        <is>
          <t>3|3</t>
        </is>
      </c>
      <c r="F266" t="inlineStr">
        <is>
          <t>|</t>
        </is>
      </c>
      <c r="G266" t="inlineStr">
        <is>
          <t>akceptace platebních karet|akceptace platebních transakcí|akceptace</t>
        </is>
      </c>
      <c r="H266" t="inlineStr">
        <is>
          <t>3|3|3</t>
        </is>
      </c>
      <c r="I266" t="inlineStr">
        <is>
          <t>||</t>
        </is>
      </c>
      <c r="J266" t="inlineStr">
        <is>
          <t>indløsning af betalingstransaktioner|indløsning</t>
        </is>
      </c>
      <c r="K266" t="inlineStr">
        <is>
          <t>3|3</t>
        </is>
      </c>
      <c r="L266" t="inlineStr">
        <is>
          <t>|</t>
        </is>
      </c>
      <c r="M266" t="inlineStr">
        <is>
          <t>Acquiring|Akquisitionsgeschäft|Annahme und Abrechnung von Zahlungsvorgängen</t>
        </is>
      </c>
      <c r="N266" t="inlineStr">
        <is>
          <t>3|3|3</t>
        </is>
      </c>
      <c r="O266" t="inlineStr">
        <is>
          <t>||</t>
        </is>
      </c>
      <c r="P266" t="inlineStr">
        <is>
          <t>αποδοχή πράξεων πληρωμής|αποδοχή</t>
        </is>
      </c>
      <c r="Q266" t="inlineStr">
        <is>
          <t>3|3</t>
        </is>
      </c>
      <c r="R266" t="inlineStr">
        <is>
          <t>|</t>
        </is>
      </c>
      <c r="S266" t="inlineStr">
        <is>
          <t>acquiring of payment transactions|acquiring|merchant acquiring</t>
        </is>
      </c>
      <c r="T266" t="inlineStr">
        <is>
          <t>3|1|2</t>
        </is>
      </c>
      <c r="U266" t="inlineStr">
        <is>
          <t>||</t>
        </is>
      </c>
      <c r="V266" t="inlineStr">
        <is>
          <t>adquisición de operaciones de pago</t>
        </is>
      </c>
      <c r="W266" t="inlineStr">
        <is>
          <t>3</t>
        </is>
      </c>
      <c r="X266" t="inlineStr">
        <is>
          <t/>
        </is>
      </c>
      <c r="Y266" t="inlineStr">
        <is>
          <t>maksetehingute vastuvõtmine|vastuvõtmine</t>
        </is>
      </c>
      <c r="Z266" t="inlineStr">
        <is>
          <t>3|3</t>
        </is>
      </c>
      <c r="AA266" t="inlineStr">
        <is>
          <t>|</t>
        </is>
      </c>
      <c r="AB266" t="inlineStr">
        <is>
          <t>vastaanottaminen|maksutapahtumien vastaanottaminen</t>
        </is>
      </c>
      <c r="AC266" t="inlineStr">
        <is>
          <t>3|3</t>
        </is>
      </c>
      <c r="AD266" t="inlineStr">
        <is>
          <t>|</t>
        </is>
      </c>
      <c r="AE266" t="inlineStr">
        <is>
          <t>acquisition d'opérations de paiement|acquisition</t>
        </is>
      </c>
      <c r="AF266" t="inlineStr">
        <is>
          <t>3|3</t>
        </is>
      </c>
      <c r="AG266" t="inlineStr">
        <is>
          <t>|</t>
        </is>
      </c>
      <c r="AH266" t="inlineStr">
        <is>
          <t>fáil idirbhearta íocaíochta</t>
        </is>
      </c>
      <c r="AI266" t="inlineStr">
        <is>
          <t>3</t>
        </is>
      </c>
      <c r="AJ266" t="inlineStr">
        <is>
          <t/>
        </is>
      </c>
      <c r="AK266" t="inlineStr">
        <is>
          <t>prihvaćanje|prihvaćanje platnih transakcija</t>
        </is>
      </c>
      <c r="AL266" t="inlineStr">
        <is>
          <t>3|3</t>
        </is>
      </c>
      <c r="AM266" t="inlineStr">
        <is>
          <t>|</t>
        </is>
      </c>
      <c r="AN266" t="inlineStr">
        <is>
          <t>elfogadás|fizetési műveletek elfogadása</t>
        </is>
      </c>
      <c r="AO266" t="inlineStr">
        <is>
          <t>3|4</t>
        </is>
      </c>
      <c r="AP266" t="inlineStr">
        <is>
          <t>|</t>
        </is>
      </c>
      <c r="AQ266" t="inlineStr">
        <is>
          <t>convenzionamento di esercenti|convenzionamento|acquisizione|convenzionamento di operazioni di pagamento</t>
        </is>
      </c>
      <c r="AR266" t="inlineStr">
        <is>
          <t>3|3|3|3</t>
        </is>
      </c>
      <c r="AS266" t="inlineStr">
        <is>
          <t>|||</t>
        </is>
      </c>
      <c r="AT266" t="inlineStr">
        <is>
          <t>įsigijimas|mokėjimo operacijų aptarnavimas</t>
        </is>
      </c>
      <c r="AU266" t="inlineStr">
        <is>
          <t>2|3</t>
        </is>
      </c>
      <c r="AV266" t="inlineStr">
        <is>
          <t>|</t>
        </is>
      </c>
      <c r="AW266" t="inlineStr">
        <is>
          <t>maksājumu darījumu pieņemšana|iegūšana|pieņemšana</t>
        </is>
      </c>
      <c r="AX266" t="inlineStr">
        <is>
          <t>3|2|3</t>
        </is>
      </c>
      <c r="AY266" t="inlineStr">
        <is>
          <t>||</t>
        </is>
      </c>
      <c r="AZ266" t="inlineStr">
        <is>
          <t>akkwist|akkwist ta' tranżazzjonijiet ta' pagament</t>
        </is>
      </c>
      <c r="BA266" t="inlineStr">
        <is>
          <t>3|3</t>
        </is>
      </c>
      <c r="BB266" t="inlineStr">
        <is>
          <t>|</t>
        </is>
      </c>
      <c r="BC266" t="inlineStr">
        <is>
          <t>acceptatie van betalingstransacties|acceptatie</t>
        </is>
      </c>
      <c r="BD266" t="inlineStr">
        <is>
          <t>3|3</t>
        </is>
      </c>
      <c r="BE266" t="inlineStr">
        <is>
          <t>|</t>
        </is>
      </c>
      <c r="BF266" t="inlineStr">
        <is>
          <t>acquiring|usługa acquiringu transakcji płatniczych</t>
        </is>
      </c>
      <c r="BG266" t="inlineStr">
        <is>
          <t>3|3</t>
        </is>
      </c>
      <c r="BH266" t="inlineStr">
        <is>
          <t>|</t>
        </is>
      </c>
      <c r="BI266" t="inlineStr">
        <is>
          <t>aceitação de operações de pagamento|aquisição|aceitação de cartões de pagamento</t>
        </is>
      </c>
      <c r="BJ266" t="inlineStr">
        <is>
          <t>3|3|3</t>
        </is>
      </c>
      <c r="BK266" t="inlineStr">
        <is>
          <t>||</t>
        </is>
      </c>
      <c r="BL266" t="inlineStr">
        <is>
          <t>acceptare a operațiunilor de plată|acceptare</t>
        </is>
      </c>
      <c r="BM266" t="inlineStr">
        <is>
          <t>3|3</t>
        </is>
      </c>
      <c r="BN266" t="inlineStr">
        <is>
          <t>|</t>
        </is>
      </c>
      <c r="BO266" t="inlineStr">
        <is>
          <t>prijímanie|prijímanie platobných transakcií</t>
        </is>
      </c>
      <c r="BP266" t="inlineStr">
        <is>
          <t>3|3</t>
        </is>
      </c>
      <c r="BQ266" t="inlineStr">
        <is>
          <t>|</t>
        </is>
      </c>
      <c r="BR266" t="inlineStr">
        <is>
          <t>pridobivanje|pridobivanje plačilnih transakcij</t>
        </is>
      </c>
      <c r="BS266" t="inlineStr">
        <is>
          <t>3|3</t>
        </is>
      </c>
      <c r="BT266" t="inlineStr">
        <is>
          <t>|</t>
        </is>
      </c>
      <c r="BU266" t="inlineStr">
        <is>
          <t>inlösen|inlösen av betalningstransaktioner</t>
        </is>
      </c>
      <c r="BV266" t="inlineStr">
        <is>
          <t>3|3</t>
        </is>
      </c>
      <c r="BW266" t="inlineStr">
        <is>
          <t>|</t>
        </is>
      </c>
      <c r="BX266" t="inlineStr">
        <is>
          <t>услуги, позволяващи на получателя да приеме платежен инструмент или платежна операция чрез предоставяне на автентификация, разрешение и услуги по сетълмент, водещи до превод на средства към получателя</t>
        </is>
      </c>
      <c r="BY266" t="inlineStr">
        <is>
          <t>služby umožňující příjemci, aby přijal platební prostředek nebo platební transakci tím, že poskytují ověření, autorizaci a zúčtovací služby, které vedou k převodu peněžních prostředků příjemci</t>
        </is>
      </c>
      <c r="BZ266" t="inlineStr">
        <is>
          <t>tjenester, der gør det muligt for en betalingsmodtager at modtage et betalingsinstrument eller en betalingstransaktion, ved at tilvejebringe autentificering, autorisation og afviklingstjenester, der resulterer i overførsel af midler til betalingsmodtageren</t>
        </is>
      </c>
      <c r="CA266" t="inlineStr">
        <is>
          <t>Dienst, der dem Zahlungsempfänger die Annahme eines Zahlungsinstruments oder einer Zahlungstransaktion ermöglicht durch Bereitstellung von Authentifizierungs-, Autorisierungs- und Verrechnungsdiensten, die zu einer Überweisung an den Zahlungsempfänger führen</t>
        </is>
      </c>
      <c r="CB266" t="inlineStr">
        <is>
          <t>Υπηρεσίες που επιτρέπουν σε δικαιούχο πληρωμής να αποδεχθεί μέσο πληρωμής ή συναλλαγή πληρωμής, παρέχοντας τις υπηρεσίες εξακρίβωσης γνησιότητας, έγκρισης και διακανονισμού που έχουν ως αποτέλεσμα τη μεταφορά κεφαλαίων προς τον δικαιούχο πληρωμής.</t>
        </is>
      </c>
      <c r="CC266" t="inlineStr">
        <is>
          <t>services enabling a payee to accept a payment instrument or a payment transaction, by providing authentication, authorisation, and settling services resulting in a transfer of funds to the payee</t>
        </is>
      </c>
      <c r="CD266" t="inlineStr">
        <is>
          <t>Cuando un proveedor de servicios de pago adquiere una operación de pago, presta una serie de servicios (de autenticación, autorización y liquidación) que permiten al beneficiario del pago aceptar un instrumento u operación de pago con el resultado de que los fondos le serán transferidos.</t>
        </is>
      </c>
      <c r="CE266" t="inlineStr">
        <is>
          <t>teenused, mis võimaldavad makse saajal makseinstrumenti või maksetehingut vastu võtta autentimis-, autoriseerimis- ja arveldusteenuste osutamise kaudu, mille tulemuseks on raha ülekandmine makse saajale</t>
        </is>
      </c>
      <c r="CF266" t="inlineStr">
        <is>
          <t>Maksupalveluntarjoajan tarjoama maksupalvelu, jossa maksupalveluntarjoaja tekee maksunsaajan kanssa maksutapahtumien hyväksymistä ja käsittelemistä koskevan sopimuksen, joka johtaa varojen siirtoon maksunsaajalle.</t>
        </is>
      </c>
      <c r="CG266" t="inlineStr">
        <is>
          <t>services permettant à un bénéficiaire d'accepter un instrument de paiement ou une opération de paiement, en fournissant des services d'authentification, d'autorisation et de règlement occasionnant un transfert de fonds destiné au bénéficiaire</t>
        </is>
      </c>
      <c r="CH266" t="inlineStr">
        <is>
          <t/>
        </is>
      </c>
      <c r="CI266" t="inlineStr">
        <is>
          <t>usluge koje omogućavaju primatelju plaćanja primanje instrumenta plaćanja ili platne transakcije pružajući usluge provjere, autorizacije i namire s ishodom prijenosa sredstava primatelju plaćanja</t>
        </is>
      </c>
      <c r="CJ266" t="inlineStr">
        <is>
          <t>azok a szolgáltatások, amelyek lehetővé teszik a kedvezményezettnek a fizetőeszköz vagy egy fizetési művelet elfogadását, hitelesítési, engedélyezési és elszámolási szolgáltatások nyújtásával, amelyek eredményeként a pénzeszközök átutalásra kerülnek a kedvezményezetthez</t>
        </is>
      </c>
      <c r="CK266" t="inlineStr">
        <is>
          <t>servizi che consentono al beneficiario di accettare uno strumento di pagamento o un'operazione di pagamento, fornendo l'autenticazione, l'autorizzazione e i servizi di regolamento che determinano il trasferimento di fondi al beneficiario</t>
        </is>
      </c>
      <c r="CL266" t="inlineStr">
        <is>
          <t>gavėjui priimti mokėjimo priemonę arba mokėjimo operaciją leidžiančios paslaugos, teikiant tapatybės nustatymo, autorizavimo ir atsiskaitymo paslaugas, kurias suteikus lėšos persiunčiamos gavėjui</t>
        </is>
      </c>
      <c r="CM266" t="inlineStr">
        <is>
          <t>pakalpojumi, kas ļauj maksājuma saņēmējam pieņemt maksājuma instrumentu vai maksājuma darījumu, sniedzot autentificēšanas, autorizācijas un norēķinu pakalpojumus, kuru rezultātā līdzekļi tiek pārskaitīti saņēmējam</t>
        </is>
      </c>
      <c r="CN266" t="inlineStr">
        <is>
          <t>servizzi li jippermettu lil min jitħallas biex jaċċetta strument ta’ ħlas jew tranżazzjoni ta’ ħlas, billi jipprovdu awtentikazzjoni, awtorizzazzjoni, u servizzi għas-saldu li jirriżultaw fi trasferiment ta’ fondi lil min jitħallas</t>
        </is>
      </c>
      <c r="CO266" t="inlineStr">
        <is>
          <t>diensten waarmee een begunstigde een betaalinstrument of een betalingstransacties kan aanvaarden door het aanbieden van authenticatie, machtiging, en afwikkelingsdiensten die resulteren in de overboeking van geld naar de begunstigde</t>
        </is>
      </c>
      <c r="CP266" t="inlineStr">
        <is>
          <t>usługi umożliwiające odbiorcy płatności przyjęcie instrument płatniczego lub transakcji płatniczej poprzez uwierzytelnianie, autoryzację oraz rozrachunek, które prowadzą do przekazania środków odbiorcy płatności</t>
        </is>
      </c>
      <c r="CQ266" t="inlineStr">
        <is>
          <t>Serviços que permitem ao beneficiário de um pagamento aceitar um instrumento de pagamento ou uma operação de pagamento, ao realizar serviços de autenticação, autorização e liquidação que resultam numa transferência de fundos para o beneficiário.</t>
        </is>
      </c>
      <c r="CR266" t="inlineStr">
        <is>
          <t>serviciu de plată care permite unui beneficiar al plății să accepte un instrument de plată sau o tranzacție de plată prin furnizarea de servicii de autentificare, autorizare și decontare care rezultă în transferul de fonduri către beneficiarul plății</t>
        </is>
      </c>
      <c r="CS266" t="inlineStr">
        <is>
          <t>platobná služba, ktorú poskytuje poskytovateľ platobných služieb, ktorý uzavrel s príjemcom platby zmluvu s cieľom akceptovať a spracovať platobné transakcie, a ktorej výsledkom je prevod finančných prostriedkov príjemcovi platby</t>
        </is>
      </c>
      <c r="CT266" t="inlineStr">
        <is>
          <t>storitve, ki prejemniku plačila omogočajo, da sprejme plačilni instrument ali plačilno transakcijo, z zagotavljanjem storitev avtentikacije, odobritve in poravnave, kar ima za posledico prenos sredstev prejemniku plačila</t>
        </is>
      </c>
      <c r="CU266" t="inlineStr">
        <is>
          <t>tjänster som gör det möjligt för en betalningsmottagare att godta ett betalningsinstrument eller en betalningstransaktion genom att tillhandahålla autentiserings-, auktorisations- och avvecklingstjänster som resulterar i att medel överförs till betalningsmottagaren</t>
        </is>
      </c>
    </row>
    <row r="267">
      <c r="A267" s="1" t="str">
        <f>HYPERLINK("https://iate.europa.eu/entry/result/3591707/all", "3591707")</f>
        <v>3591707</v>
      </c>
      <c r="B267" t="inlineStr">
        <is>
          <t>EDUCATION AND COMMUNICATIONS;FINANCE</t>
        </is>
      </c>
      <c r="C267" t="inlineStr">
        <is>
          <t>EDUCATION AND COMMUNICATIONS|information technology and data processing;FINANCE</t>
        </is>
      </c>
      <c r="D267" t="inlineStr">
        <is>
          <t>доказателство за залог|PoS</t>
        </is>
      </c>
      <c r="E267" t="inlineStr">
        <is>
          <t>3|3</t>
        </is>
      </c>
      <c r="F267" t="inlineStr">
        <is>
          <t>|</t>
        </is>
      </c>
      <c r="G267" t="inlineStr">
        <is>
          <t>proof of stake</t>
        </is>
      </c>
      <c r="H267" t="inlineStr">
        <is>
          <t>3</t>
        </is>
      </c>
      <c r="I267" t="inlineStr">
        <is>
          <t/>
        </is>
      </c>
      <c r="J267" t="inlineStr">
        <is>
          <t>proof-of-stake|PoS</t>
        </is>
      </c>
      <c r="K267" t="inlineStr">
        <is>
          <t>3|3</t>
        </is>
      </c>
      <c r="L267" t="inlineStr">
        <is>
          <t>|</t>
        </is>
      </c>
      <c r="M267" t="inlineStr">
        <is>
          <t>Proof-of-Stake|PoS</t>
        </is>
      </c>
      <c r="N267" t="inlineStr">
        <is>
          <t>3|3</t>
        </is>
      </c>
      <c r="O267" t="inlineStr">
        <is>
          <t>|</t>
        </is>
      </c>
      <c r="P267" t="inlineStr">
        <is>
          <t>τεκμήριο μεριδίου|απόδειξη συμμετοχής|απόδειξη μεριδίου|PoS</t>
        </is>
      </c>
      <c r="Q267" t="inlineStr">
        <is>
          <t>3|3|3|3</t>
        </is>
      </c>
      <c r="R267" t="inlineStr">
        <is>
          <t>|||</t>
        </is>
      </c>
      <c r="S267" t="inlineStr">
        <is>
          <t>proof of stake|PoS|proof-of-stake</t>
        </is>
      </c>
      <c r="T267" t="inlineStr">
        <is>
          <t>1|3|3</t>
        </is>
      </c>
      <c r="U267" t="inlineStr">
        <is>
          <t>||</t>
        </is>
      </c>
      <c r="V267" t="inlineStr">
        <is>
          <t/>
        </is>
      </c>
      <c r="W267" t="inlineStr">
        <is>
          <t/>
        </is>
      </c>
      <c r="X267" t="inlineStr">
        <is>
          <t/>
        </is>
      </c>
      <c r="Y267" t="inlineStr">
        <is>
          <t>panusetõendus</t>
        </is>
      </c>
      <c r="Z267" t="inlineStr">
        <is>
          <t>2</t>
        </is>
      </c>
      <c r="AA267" t="inlineStr">
        <is>
          <t/>
        </is>
      </c>
      <c r="AB267" t="inlineStr">
        <is>
          <t>suurimpaan hallintaosuuteen perustuva konsensusmekanismi|PoS-konsensusmekanismi|PoS|PoS-protokolla|todiste osuudesta</t>
        </is>
      </c>
      <c r="AC267" t="inlineStr">
        <is>
          <t>3|3|3|3|2</t>
        </is>
      </c>
      <c r="AD267" t="inlineStr">
        <is>
          <t>||||</t>
        </is>
      </c>
      <c r="AE267" t="inlineStr">
        <is>
          <t>preuve d'enjeu</t>
        </is>
      </c>
      <c r="AF267" t="inlineStr">
        <is>
          <t>3</t>
        </is>
      </c>
      <c r="AG267" t="inlineStr">
        <is>
          <t/>
        </is>
      </c>
      <c r="AH267" t="inlineStr">
        <is>
          <t>cruthúnas ar leas</t>
        </is>
      </c>
      <c r="AI267" t="inlineStr">
        <is>
          <t>3</t>
        </is>
      </c>
      <c r="AJ267" t="inlineStr">
        <is>
          <t/>
        </is>
      </c>
      <c r="AK267" t="inlineStr">
        <is>
          <t/>
        </is>
      </c>
      <c r="AL267" t="inlineStr">
        <is>
          <t/>
        </is>
      </c>
      <c r="AM267" t="inlineStr">
        <is>
          <t/>
        </is>
      </c>
      <c r="AN267" t="inlineStr">
        <is>
          <t>proof-of-stake</t>
        </is>
      </c>
      <c r="AO267" t="inlineStr">
        <is>
          <t>3</t>
        </is>
      </c>
      <c r="AP267" t="inlineStr">
        <is>
          <t/>
        </is>
      </c>
      <c r="AQ267" t="inlineStr">
        <is>
          <t>proof-of-stake|PoS</t>
        </is>
      </c>
      <c r="AR267" t="inlineStr">
        <is>
          <t>3|3</t>
        </is>
      </c>
      <c r="AS267" t="inlineStr">
        <is>
          <t>|</t>
        </is>
      </c>
      <c r="AT267" t="inlineStr">
        <is>
          <t>turimos dalies įrodymas</t>
        </is>
      </c>
      <c r="AU267" t="inlineStr">
        <is>
          <t>2</t>
        </is>
      </c>
      <c r="AV267" t="inlineStr">
        <is>
          <t/>
        </is>
      </c>
      <c r="AW267" t="inlineStr">
        <is>
          <t>ieguldījuma pierādījums</t>
        </is>
      </c>
      <c r="AX267" t="inlineStr">
        <is>
          <t>2</t>
        </is>
      </c>
      <c r="AY267" t="inlineStr">
        <is>
          <t/>
        </is>
      </c>
      <c r="AZ267" t="inlineStr">
        <is>
          <t>prova tal-involviment</t>
        </is>
      </c>
      <c r="BA267" t="inlineStr">
        <is>
          <t>3</t>
        </is>
      </c>
      <c r="BB267" t="inlineStr">
        <is>
          <t/>
        </is>
      </c>
      <c r="BC267" t="inlineStr">
        <is>
          <t>PoS|proof-of-stake</t>
        </is>
      </c>
      <c r="BD267" t="inlineStr">
        <is>
          <t>2|3</t>
        </is>
      </c>
      <c r="BE267" t="inlineStr">
        <is>
          <t>|</t>
        </is>
      </c>
      <c r="BF267" t="inlineStr">
        <is>
          <t>dowód stawki</t>
        </is>
      </c>
      <c r="BG267" t="inlineStr">
        <is>
          <t>3</t>
        </is>
      </c>
      <c r="BH267" t="inlineStr">
        <is>
          <t/>
        </is>
      </c>
      <c r="BI267" t="inlineStr">
        <is>
          <t>prova de participação|PoS</t>
        </is>
      </c>
      <c r="BJ267" t="inlineStr">
        <is>
          <t>3|3</t>
        </is>
      </c>
      <c r="BK267" t="inlineStr">
        <is>
          <t>|</t>
        </is>
      </c>
      <c r="BL267" t="inlineStr">
        <is>
          <t>mecanism de consens pentru dovada mizei|mecanism de consens „proof-of-stake”</t>
        </is>
      </c>
      <c r="BM267" t="inlineStr">
        <is>
          <t>2|3</t>
        </is>
      </c>
      <c r="BN267" t="inlineStr">
        <is>
          <t>|</t>
        </is>
      </c>
      <c r="BO267" t="inlineStr">
        <is>
          <t>proof of stake</t>
        </is>
      </c>
      <c r="BP267" t="inlineStr">
        <is>
          <t>2</t>
        </is>
      </c>
      <c r="BQ267" t="inlineStr">
        <is>
          <t/>
        </is>
      </c>
      <c r="BR267" t="inlineStr">
        <is>
          <t>dokazilo o deležništvu</t>
        </is>
      </c>
      <c r="BS267" t="inlineStr">
        <is>
          <t>2</t>
        </is>
      </c>
      <c r="BT267" t="inlineStr">
        <is>
          <t/>
        </is>
      </c>
      <c r="BU267" t="inlineStr">
        <is>
          <t/>
        </is>
      </c>
      <c r="BV267" t="inlineStr">
        <is>
          <t/>
        </is>
      </c>
      <c r="BW267" t="inlineStr">
        <is>
          <t/>
        </is>
      </c>
      <c r="BX267" t="inlineStr">
        <is>
          <t>консенсусен механизъм, който се основава на доказателство, че 
подлежащият на валидиране възел на нов блок разполага със съответен 
ангажимент в базовата за блок-веригата криптовалута</t>
        </is>
      </c>
      <c r="BY267" t="inlineStr">
        <is>
          <t/>
        </is>
      </c>
      <c r="BZ267" t="inlineStr">
        <is>
          <t>en konsensusmekanisme, der anvender midler i underliggende kryptovalutaer som forudsætning for at få lov at lave nye blokke i stedet for at se på den computerkraft, der bidrages med</t>
        </is>
      </c>
      <c r="CA267" t="inlineStr">
        <is>
          <t>Konsensmechanismus, der auf dem Beweis basiert, dass der validierende Knoten eines Blocks über ein entsprechendes Engagement in der der Blockchain zugrundeliegenden Kryptowährung verfügt</t>
        </is>
      </c>
      <c r="CB267" t="inlineStr">
        <is>
          <t/>
        </is>
      </c>
      <c r="CC267" t="inlineStr">
        <is>
          <t>consensus mechanism that uses funds in the underlying cryptocurrency as a prerequisite for creating new blocks, instead of the computing power contributed</t>
        </is>
      </c>
      <c r="CD267" t="inlineStr">
        <is>
          <t/>
        </is>
      </c>
      <c r="CE267" t="inlineStr">
        <is>
          <t/>
        </is>
      </c>
      <c r="CF267" t="inlineStr">
        <is>
          <t>lohkoketjussa käytettävä konsensusmekanismi, jossa luottamus painotetaan verkoston hallintaosuuden määrällä</t>
        </is>
      </c>
      <c r="CG267" t="inlineStr">
        <is>
          <t>&lt;a href="https://iate.europa.eu/entry/result/3579207/fr" target="_blank"&gt;mécanisme de consensus&lt;/a&gt; consistant à attribuer aléatoirement la validation de chaque bloc d'une chaîne de blocs à un utilisateur, selon une probabilité qui n'est pas proportionnelle à une capacité de calcul spécialisée, de manière à consommer une quantité limitée d'énergie</t>
        </is>
      </c>
      <c r="CH267" t="inlineStr">
        <is>
          <t/>
        </is>
      </c>
      <c r="CI267" t="inlineStr">
        <is>
          <t/>
        </is>
      </c>
      <c r="CJ267" t="inlineStr">
        <is>
          <t/>
        </is>
      </c>
      <c r="CK267" t="inlineStr">
        <is>
          <t>algoritmo in
cui un insieme di nodi (stakers) decide di puntare le proprie criptovalute per
la convalida della transazione e in cui maggiore è la quantità di puntata e più
lunga la sua durata, maggiori sono le possibilità dello staker di ottenere la
responsabilità della convalida della transazione</t>
        </is>
      </c>
      <c r="CL267" t="inlineStr">
        <is>
          <t>algoritmas, kuriuo patvirtinamos turimos kriptovaliutos teisės, naudojamos siekiant sukurti naują valiutos vienetą ar patvirtinti sandorį</t>
        </is>
      </c>
      <c r="CM267" t="inlineStr">
        <is>
          <t/>
        </is>
      </c>
      <c r="CN267" t="inlineStr">
        <is>
          <t>meqjusa bħala alternattiva (għall-prova tal-ħidma &lt;a href="https://www.investopedia.com/terms/p/proof-stake-pos.asp)" target="_blank"&gt;https://www.investopedia.com/terms/p/proof-stake-pos.asp)&lt;/a&gt; li tnaqqas l-ammont ta' qawwa komputazzjonali meħtieġ biex jiġu vvalidati l-blokok skont l-ammont ta' kriptovaluta (jew kwalunkwe riżorsa li l-blockchain juża) li n-node ikollu</t>
        </is>
      </c>
      <c r="CO267" t="inlineStr">
        <is>
          <t/>
        </is>
      </c>
      <c r="CP267" t="inlineStr">
        <is>
          <t>sposób uzyskiwania konsensusu oparty na ilości posiadanej waluty</t>
        </is>
      </c>
      <c r="CQ267" t="inlineStr">
        <is>
          <t/>
        </is>
      </c>
      <c r="CR267" t="inlineStr">
        <is>
          <t>mecanism de consens care utilizează fonduri în criptomoneda subiacentă ca o condiție prealabilă pentru a crea noi blocuri, în locul utilizării puterii de calcul</t>
        </is>
      </c>
      <c r="CS267" t="inlineStr">
        <is>
          <t/>
        </is>
      </c>
      <c r="CT267" t="inlineStr">
        <is>
          <t/>
        </is>
      </c>
      <c r="CU267" t="inlineStr">
        <is>
          <t/>
        </is>
      </c>
    </row>
    <row r="268">
      <c r="A268" s="1" t="str">
        <f>HYPERLINK("https://iate.europa.eu/entry/result/3591042/all", "3591042")</f>
        <v>3591042</v>
      </c>
      <c r="B268" t="inlineStr">
        <is>
          <t>FINANCE;EDUCATION AND COMMUNICATIONS</t>
        </is>
      </c>
      <c r="C268" t="inlineStr">
        <is>
          <t>FINANCE|financial institutions and credit|financial services;FINANCE|free movement of capital|financial market;EDUCATION AND COMMUNICATIONS|information technology and data processing|computer system|information technology applications</t>
        </is>
      </c>
      <c r="D268" t="inlineStr">
        <is>
          <t>долна граница</t>
        </is>
      </c>
      <c r="E268" t="inlineStr">
        <is>
          <t>3</t>
        </is>
      </c>
      <c r="F268" t="inlineStr">
        <is>
          <t/>
        </is>
      </c>
      <c r="G268" t="inlineStr">
        <is>
          <t>soft cap</t>
        </is>
      </c>
      <c r="H268" t="inlineStr">
        <is>
          <t>2</t>
        </is>
      </c>
      <c r="I268" t="inlineStr">
        <is>
          <t/>
        </is>
      </c>
      <c r="J268" t="inlineStr">
        <is>
          <t>nedre beløbsgrænse</t>
        </is>
      </c>
      <c r="K268" t="inlineStr">
        <is>
          <t>3</t>
        </is>
      </c>
      <c r="L268" t="inlineStr">
        <is>
          <t/>
        </is>
      </c>
      <c r="M268" t="inlineStr">
        <is>
          <t>Untergrenze</t>
        </is>
      </c>
      <c r="N268" t="inlineStr">
        <is>
          <t>3</t>
        </is>
      </c>
      <c r="O268" t="inlineStr">
        <is>
          <t/>
        </is>
      </c>
      <c r="P268" t="inlineStr">
        <is>
          <t>κατώτατο όριο</t>
        </is>
      </c>
      <c r="Q268" t="inlineStr">
        <is>
          <t>3</t>
        </is>
      </c>
      <c r="R268" t="inlineStr">
        <is>
          <t/>
        </is>
      </c>
      <c r="S268" t="inlineStr">
        <is>
          <t>soft cap</t>
        </is>
      </c>
      <c r="T268" t="inlineStr">
        <is>
          <t>3</t>
        </is>
      </c>
      <c r="U268" t="inlineStr">
        <is>
          <t/>
        </is>
      </c>
      <c r="V268" t="inlineStr">
        <is>
          <t>tope mínimo</t>
        </is>
      </c>
      <c r="W268" t="inlineStr">
        <is>
          <t>3</t>
        </is>
      </c>
      <c r="X268" t="inlineStr">
        <is>
          <t/>
        </is>
      </c>
      <c r="Y268" t="inlineStr">
        <is>
          <t>alampiir</t>
        </is>
      </c>
      <c r="Z268" t="inlineStr">
        <is>
          <t>2</t>
        </is>
      </c>
      <c r="AA268" t="inlineStr">
        <is>
          <t/>
        </is>
      </c>
      <c r="AB268" t="inlineStr">
        <is>
          <t>minimiraja</t>
        </is>
      </c>
      <c r="AC268" t="inlineStr">
        <is>
          <t>3</t>
        </is>
      </c>
      <c r="AD268" t="inlineStr">
        <is>
          <t/>
        </is>
      </c>
      <c r="AE268" t="inlineStr">
        <is>
          <t>seuil minimal|soft cap</t>
        </is>
      </c>
      <c r="AF268" t="inlineStr">
        <is>
          <t>3|3</t>
        </is>
      </c>
      <c r="AG268" t="inlineStr">
        <is>
          <t>|</t>
        </is>
      </c>
      <c r="AH268" t="inlineStr">
        <is>
          <t>caidhp bhog|íostairseach</t>
        </is>
      </c>
      <c r="AI268" t="inlineStr">
        <is>
          <t>3|3</t>
        </is>
      </c>
      <c r="AJ268" t="inlineStr">
        <is>
          <t>|</t>
        </is>
      </c>
      <c r="AK268" t="inlineStr">
        <is>
          <t>donja granica</t>
        </is>
      </c>
      <c r="AL268" t="inlineStr">
        <is>
          <t>2</t>
        </is>
      </c>
      <c r="AM268" t="inlineStr">
        <is>
          <t/>
        </is>
      </c>
      <c r="AN268" t="inlineStr">
        <is>
          <t>alsó határ</t>
        </is>
      </c>
      <c r="AO268" t="inlineStr">
        <is>
          <t>2</t>
        </is>
      </c>
      <c r="AP268" t="inlineStr">
        <is>
          <t/>
        </is>
      </c>
      <c r="AQ268" t="inlineStr">
        <is>
          <t>soft cap</t>
        </is>
      </c>
      <c r="AR268" t="inlineStr">
        <is>
          <t>3</t>
        </is>
      </c>
      <c r="AS268" t="inlineStr">
        <is>
          <t/>
        </is>
      </c>
      <c r="AT268" t="inlineStr">
        <is>
          <t>minimali riba</t>
        </is>
      </c>
      <c r="AU268" t="inlineStr">
        <is>
          <t>2</t>
        </is>
      </c>
      <c r="AV268" t="inlineStr">
        <is>
          <t/>
        </is>
      </c>
      <c r="AW268" t="inlineStr">
        <is>
          <t>minimālā robežvērtība</t>
        </is>
      </c>
      <c r="AX268" t="inlineStr">
        <is>
          <t>2</t>
        </is>
      </c>
      <c r="AY268" t="inlineStr">
        <is>
          <t/>
        </is>
      </c>
      <c r="AZ268" t="inlineStr">
        <is>
          <t>soft cap</t>
        </is>
      </c>
      <c r="BA268" t="inlineStr">
        <is>
          <t>3</t>
        </is>
      </c>
      <c r="BB268" t="inlineStr">
        <is>
          <t/>
        </is>
      </c>
      <c r="BC268" t="inlineStr">
        <is>
          <t>soft cap</t>
        </is>
      </c>
      <c r="BD268" t="inlineStr">
        <is>
          <t>3</t>
        </is>
      </c>
      <c r="BE268" t="inlineStr">
        <is>
          <t/>
        </is>
      </c>
      <c r="BF268" t="inlineStr">
        <is>
          <t>minimalny próg emisji</t>
        </is>
      </c>
      <c r="BG268" t="inlineStr">
        <is>
          <t>3</t>
        </is>
      </c>
      <c r="BH268" t="inlineStr">
        <is>
          <t/>
        </is>
      </c>
      <c r="BI268" t="inlineStr">
        <is>
          <t>valor mínimo</t>
        </is>
      </c>
      <c r="BJ268" t="inlineStr">
        <is>
          <t>3</t>
        </is>
      </c>
      <c r="BK268" t="inlineStr">
        <is>
          <t/>
        </is>
      </c>
      <c r="BL268" t="inlineStr">
        <is>
          <t>valoare minimă</t>
        </is>
      </c>
      <c r="BM268" t="inlineStr">
        <is>
          <t>2</t>
        </is>
      </c>
      <c r="BN268" t="inlineStr">
        <is>
          <t/>
        </is>
      </c>
      <c r="BO268" t="inlineStr">
        <is>
          <t>minimálny výťažok|soft cap</t>
        </is>
      </c>
      <c r="BP268" t="inlineStr">
        <is>
          <t>3|3</t>
        </is>
      </c>
      <c r="BQ268" t="inlineStr">
        <is>
          <t>|admitted</t>
        </is>
      </c>
      <c r="BR268" t="inlineStr">
        <is>
          <t>spodnja meja</t>
        </is>
      </c>
      <c r="BS268" t="inlineStr">
        <is>
          <t>3</t>
        </is>
      </c>
      <c r="BT268" t="inlineStr">
        <is>
          <t/>
        </is>
      </c>
      <c r="BU268" t="inlineStr">
        <is>
          <t>soft cap</t>
        </is>
      </c>
      <c r="BV268" t="inlineStr">
        <is>
          <t>2</t>
        </is>
      </c>
      <c r="BW268" t="inlineStr">
        <is>
          <t/>
        </is>
      </c>
      <c r="BX268" t="inlineStr">
        <is>
          <t/>
        </is>
      </c>
      <c r="BY268" t="inlineStr">
        <is>
          <t>minimální částka, kterou vydavatel kryptokativ hodlá získat a která je nutná k provedení daného projektu</t>
        </is>
      </c>
      <c r="BZ268" t="inlineStr">
        <is>
          <t>minimumsbeløb, som en udsteder af kryptoaktiver agter at rejse, og som er
nødvendigt for at gennemføre projektet</t>
        </is>
      </c>
      <c r="CA268" t="inlineStr">
        <is>
          <t>für die Projektdurchführung erforderlicher Mindestbetrag</t>
        </is>
      </c>
      <c r="CB268" t="inlineStr">
        <is>
          <t>ελάχιστο ποσό που αποσκοπεί να συγκεντρώσει προσφορά κρυπτοστοιχείων, το οποίο είναι απαραίτητο για την εκτέλεση του σχεδίου που πρόκειται να υλοποιηθεί από την
άντληση κεφαλαίου</t>
        </is>
      </c>
      <c r="CC268" t="inlineStr">
        <is>
          <t>minimum amount that an issuer of crypto-assets needs to raise to carry out the project</t>
        </is>
      </c>
      <c r="CD268" t="inlineStr">
        <is>
          <t>Importe mínimo que se debe alcanzar para llevar a cabo un proyecto de oferta pública de criptoactivos.</t>
        </is>
      </c>
      <c r="CE268" t="inlineStr">
        <is>
          <t>projekti teostamiseks vajalik miinimumsumma</t>
        </is>
      </c>
      <c r="CF268" t="inlineStr">
        <is>
          <t>vähimmäismäärä, joka kryptovarojen yleisölle tarjoamisella on tarkoitus hankkia hankkeen toteuttamiseksi</t>
        </is>
      </c>
      <c r="CG268" t="inlineStr">
        <is>
          <t>montant
minimal nécessaire à la réalisation du projet d’offre de crypto-actifs au
public</t>
        </is>
      </c>
      <c r="CH268" t="inlineStr">
        <is>
          <t/>
        </is>
      </c>
      <c r="CI268" t="inlineStr">
        <is>
          <t/>
        </is>
      </c>
      <c r="CJ268" t="inlineStr">
        <is>
          <t>a kriptoeszközökre vonatkozó nyilvános ajánlattétel alsó határa</t>
        </is>
      </c>
      <c r="CK268" t="inlineStr">
        <is>
          <t>importo
fissato
per un'offerta al pubblico di cripto-attività corrispondente all'importo
minimo necessario per la realizzazione del progetto da realizzare con i capitali raccolti</t>
        </is>
      </c>
      <c r="CL268" t="inlineStr">
        <is>
          <t>minimali suma, kurią norima surinkti pirminio virtualiosios valiutos siūlymo (ICO) metu</t>
        </is>
      </c>
      <c r="CM268" t="inlineStr">
        <is>
          <t/>
        </is>
      </c>
      <c r="CN268" t="inlineStr">
        <is>
          <t>ammont minimu li offerta ta' kriptoassi tkun qed taħseb li tiġġenera, neċessarju biex il-proġett jitwettaq</t>
        </is>
      </c>
      <c r="CO268" t="inlineStr">
        <is>
          <t>minimumbedrag
 dat een emittent van cryptoactiva moet ophalen om een project uit te kunnen
 voeren</t>
        </is>
      </c>
      <c r="CP268" t="inlineStr">
        <is>
          <t>minimalna kwota, którą zamierza zebrać emitent kryptoaktywów, niezbędna do realizacji projektu</t>
        </is>
      </c>
      <c r="CQ268" t="inlineStr">
        <is>
          <t>Montante mínimo que uma oferta de criptoativos tenciona angariar e necessário para viabilizar o projeto.</t>
        </is>
      </c>
      <c r="CR268" t="inlineStr">
        <is>
          <t>cuantumul minim aferent unei oferte de criptoactive care este necesar pentru realizarea proiectului</t>
        </is>
      </c>
      <c r="CS268" t="inlineStr">
        <is>
          <t>minimálna suma prostriedkov, ktorá sa má v rámci ponuky &lt;a href="https://iate.europa.eu/entry/slideshow/1603286133433/3581681/sk" target="_blank"&gt;kryptoaktív&lt;/a&gt; získať a ktorá je potrebná na uskutočnenie projektu</t>
        </is>
      </c>
      <c r="CT268" t="inlineStr">
        <is>
          <t/>
        </is>
      </c>
      <c r="CU268" t="inlineStr">
        <is>
          <t/>
        </is>
      </c>
    </row>
    <row r="269">
      <c r="A269" s="1" t="str">
        <f>HYPERLINK("https://iate.europa.eu/entry/result/3521043/all", "3521043")</f>
        <v>3521043</v>
      </c>
      <c r="B269" t="inlineStr">
        <is>
          <t>SCIENCE;PRODUCTION, TECHNOLOGY AND RESEARCH;EDUCATION AND COMMUNICATIONS</t>
        </is>
      </c>
      <c r="C269" t="inlineStr">
        <is>
          <t>SCIENCE;PRODUCTION, TECHNOLOGY AND RESEARCH|technology and technical regulations|technology;EDUCATION AND COMMUNICATIONS|education</t>
        </is>
      </c>
      <c r="D269" t="inlineStr">
        <is>
          <t>науки, технологии, инженерство и математика</t>
        </is>
      </c>
      <c r="E269" t="inlineStr">
        <is>
          <t>2</t>
        </is>
      </c>
      <c r="F269" t="inlineStr">
        <is>
          <t/>
        </is>
      </c>
      <c r="G269" t="inlineStr">
        <is>
          <t>STEM|přírodní vědy, technologie, inženýrství a matematika</t>
        </is>
      </c>
      <c r="H269" t="inlineStr">
        <is>
          <t>3|3</t>
        </is>
      </c>
      <c r="I269" t="inlineStr">
        <is>
          <t>|</t>
        </is>
      </c>
      <c r="J269" t="inlineStr">
        <is>
          <t>STEM|naturvidenskab, teknologi, ingeniørvirksomhed og matematik</t>
        </is>
      </c>
      <c r="K269" t="inlineStr">
        <is>
          <t>3|3</t>
        </is>
      </c>
      <c r="L269" t="inlineStr">
        <is>
          <t>|</t>
        </is>
      </c>
      <c r="M269" t="inlineStr">
        <is>
          <t>Mathematik, Informatik, Naturwissenschaften, Technik|MINT</t>
        </is>
      </c>
      <c r="N269" t="inlineStr">
        <is>
          <t>3|3</t>
        </is>
      </c>
      <c r="O269" t="inlineStr">
        <is>
          <t>|</t>
        </is>
      </c>
      <c r="P269" t="inlineStr">
        <is>
          <t>θετικές επιστήμες, τεχνολογία, μηχανική και μαθηματικά</t>
        </is>
      </c>
      <c r="Q269" t="inlineStr">
        <is>
          <t>3</t>
        </is>
      </c>
      <c r="R269" t="inlineStr">
        <is>
          <t/>
        </is>
      </c>
      <c r="S269" t="inlineStr">
        <is>
          <t>STEM|science, technology, engineering and maths|science, technology, engineering and mathematics</t>
        </is>
      </c>
      <c r="T269" t="inlineStr">
        <is>
          <t>3|3|1</t>
        </is>
      </c>
      <c r="U269" t="inlineStr">
        <is>
          <t>||</t>
        </is>
      </c>
      <c r="V269" t="inlineStr">
        <is>
          <t>ciencias, tecnologías, ingenierías y matemáticas|CTIM|ciencia, tecnología, ingeniería y matemáticas</t>
        </is>
      </c>
      <c r="W269" t="inlineStr">
        <is>
          <t>3|4|3</t>
        </is>
      </c>
      <c r="X269" t="inlineStr">
        <is>
          <t>||</t>
        </is>
      </c>
      <c r="Y269" t="inlineStr">
        <is>
          <t>loodusteaduste, tehnoloogia, inseneriteaduste ja matemaatika valdkond|teadus, tehnoloogia, inseneeria ja matemaatika|STEM</t>
        </is>
      </c>
      <c r="Z269" t="inlineStr">
        <is>
          <t>3|3|3</t>
        </is>
      </c>
      <c r="AA269" t="inlineStr">
        <is>
          <t>|preferred|</t>
        </is>
      </c>
      <c r="AB269" t="inlineStr">
        <is>
          <t>STEM-aineet|LUMA-aineet|luonnontieteet, teknologia, insinööritieteet ja matematiikka|STEM-tieteet</t>
        </is>
      </c>
      <c r="AC269" t="inlineStr">
        <is>
          <t>3|3|2|3</t>
        </is>
      </c>
      <c r="AD269" t="inlineStr">
        <is>
          <t>|||</t>
        </is>
      </c>
      <c r="AE269" t="inlineStr">
        <is>
          <t>STIM|sciences, technologies, ingénierie et mathématiques</t>
        </is>
      </c>
      <c r="AF269" t="inlineStr">
        <is>
          <t>3|3</t>
        </is>
      </c>
      <c r="AG269" t="inlineStr">
        <is>
          <t>|</t>
        </is>
      </c>
      <c r="AH269" t="inlineStr">
        <is>
          <t>eolaíocht, teicneolaíocht, innealtóireacht agus matamaitic|ETIM</t>
        </is>
      </c>
      <c r="AI269" t="inlineStr">
        <is>
          <t>3|3</t>
        </is>
      </c>
      <c r="AJ269" t="inlineStr">
        <is>
          <t>|</t>
        </is>
      </c>
      <c r="AK269" t="inlineStr">
        <is>
          <t/>
        </is>
      </c>
      <c r="AL269" t="inlineStr">
        <is>
          <t/>
        </is>
      </c>
      <c r="AM269" t="inlineStr">
        <is>
          <t/>
        </is>
      </c>
      <c r="AN269" t="inlineStr">
        <is>
          <t>TTMM|STEM|a természettudományok, a technológia, a műszaki tudományok és a matematika</t>
        </is>
      </c>
      <c r="AO269" t="inlineStr">
        <is>
          <t>3|3|3</t>
        </is>
      </c>
      <c r="AP269" t="inlineStr">
        <is>
          <t>||</t>
        </is>
      </c>
      <c r="AQ269" t="inlineStr">
        <is>
          <t>STEM|scienza, tecnologia, ingegneria e matematica</t>
        </is>
      </c>
      <c r="AR269" t="inlineStr">
        <is>
          <t>3|3</t>
        </is>
      </c>
      <c r="AS269" t="inlineStr">
        <is>
          <t>|</t>
        </is>
      </c>
      <c r="AT269" t="inlineStr">
        <is>
          <t>gamtos mokslai, technologijos, inžinerija ir matematika</t>
        </is>
      </c>
      <c r="AU269" t="inlineStr">
        <is>
          <t>3</t>
        </is>
      </c>
      <c r="AV269" t="inlineStr">
        <is>
          <t/>
        </is>
      </c>
      <c r="AW269" t="inlineStr">
        <is>
          <t>zinātne, tehnoloģija, inženierzinātnes un matemātika|&lt;i&gt;STEM&lt;/i&gt;</t>
        </is>
      </c>
      <c r="AX269" t="inlineStr">
        <is>
          <t>3|3</t>
        </is>
      </c>
      <c r="AY269" t="inlineStr">
        <is>
          <t>|</t>
        </is>
      </c>
      <c r="AZ269" t="inlineStr">
        <is>
          <t>STEM|xjenza, teknoloġija, inġinerija u matematika</t>
        </is>
      </c>
      <c r="BA269" t="inlineStr">
        <is>
          <t>3|3</t>
        </is>
      </c>
      <c r="BB269" t="inlineStr">
        <is>
          <t>|</t>
        </is>
      </c>
      <c r="BC269" t="inlineStr">
        <is>
          <t>STEM|wetenschap, technologie, engineering en wiskunde</t>
        </is>
      </c>
      <c r="BD269" t="inlineStr">
        <is>
          <t>3|3</t>
        </is>
      </c>
      <c r="BE269" t="inlineStr">
        <is>
          <t>|</t>
        </is>
      </c>
      <c r="BF269" t="inlineStr">
        <is>
          <t>nauki przyrodnicze, technologia, inżynieria i matematyka|STEM</t>
        </is>
      </c>
      <c r="BG269" t="inlineStr">
        <is>
          <t>3|3</t>
        </is>
      </c>
      <c r="BH269" t="inlineStr">
        <is>
          <t>|</t>
        </is>
      </c>
      <c r="BI269" t="inlineStr">
        <is>
          <t>ciência, tecnologia, engenharia e matemática|CTEM</t>
        </is>
      </c>
      <c r="BJ269" t="inlineStr">
        <is>
          <t>3|3</t>
        </is>
      </c>
      <c r="BK269" t="inlineStr">
        <is>
          <t>|</t>
        </is>
      </c>
      <c r="BL269" t="inlineStr">
        <is>
          <t>științe, tehnologie, inginerie și matematică|STIM</t>
        </is>
      </c>
      <c r="BM269" t="inlineStr">
        <is>
          <t>3|3</t>
        </is>
      </c>
      <c r="BN269" t="inlineStr">
        <is>
          <t>|</t>
        </is>
      </c>
      <c r="BO269" t="inlineStr">
        <is>
          <t>veda, technológia, inžinierstvo a matematika|STEM</t>
        </is>
      </c>
      <c r="BP269" t="inlineStr">
        <is>
          <t>3|3</t>
        </is>
      </c>
      <c r="BQ269" t="inlineStr">
        <is>
          <t>|</t>
        </is>
      </c>
      <c r="BR269" t="inlineStr">
        <is>
          <t>naravoslovje, tehnologija, inženirstvo in matematika</t>
        </is>
      </c>
      <c r="BS269" t="inlineStr">
        <is>
          <t>3</t>
        </is>
      </c>
      <c r="BT269" t="inlineStr">
        <is>
          <t/>
        </is>
      </c>
      <c r="BU269" t="inlineStr">
        <is>
          <t>naturvetenskap, teknik, ingenjörsvetenskap och matematik</t>
        </is>
      </c>
      <c r="BV269" t="inlineStr">
        <is>
          <t>3</t>
        </is>
      </c>
      <c r="BW269" t="inlineStr">
        <is>
          <t/>
        </is>
      </c>
      <c r="BX269" t="inlineStr">
        <is>
          <t/>
        </is>
      </c>
      <c r="BY269" t="inlineStr">
        <is>
          <t/>
        </is>
      </c>
      <c r="BZ269" t="inlineStr">
        <is>
          <t/>
        </is>
      </c>
      <c r="CA269" t="inlineStr">
        <is>
          <t/>
        </is>
      </c>
      <c r="CB269" t="inlineStr">
        <is>
          <t/>
        </is>
      </c>
      <c r="CC269" t="inlineStr">
        <is>
          <t>education curriculum that focuses heavily on the subjects of science,
technology, engineering and mathematics</t>
        </is>
      </c>
      <c r="CD269" t="inlineStr">
        <is>
          <t/>
        </is>
      </c>
      <c r="CE269" t="inlineStr">
        <is>
          <t/>
        </is>
      </c>
      <c r="CF269" t="inlineStr">
        <is>
          <t/>
        </is>
      </c>
      <c r="CG269" t="inlineStr">
        <is>
          <t/>
        </is>
      </c>
      <c r="CH269" t="inlineStr">
        <is>
          <t/>
        </is>
      </c>
      <c r="CI269" t="inlineStr">
        <is>
          <t/>
        </is>
      </c>
      <c r="CJ269" t="inlineStr">
        <is>
          <t/>
        </is>
      </c>
      <c r="CK269" t="inlineStr">
        <is>
          <t/>
        </is>
      </c>
      <c r="CL269" t="inlineStr">
        <is>
          <t/>
        </is>
      </c>
      <c r="CM269" t="inlineStr">
        <is>
          <t/>
        </is>
      </c>
      <c r="CN269" t="inlineStr">
        <is>
          <t/>
        </is>
      </c>
      <c r="CO269" t="inlineStr">
        <is>
          <t/>
        </is>
      </c>
      <c r="CP269" t="inlineStr">
        <is>
          <t/>
        </is>
      </c>
      <c r="CQ269" t="inlineStr">
        <is>
          <t/>
        </is>
      </c>
      <c r="CR269" t="inlineStr">
        <is>
          <t/>
        </is>
      </c>
      <c r="CS269" t="inlineStr">
        <is>
          <t/>
        </is>
      </c>
      <c r="CT269" t="inlineStr">
        <is>
          <t/>
        </is>
      </c>
      <c r="CU269" t="inlineStr">
        <is>
          <t/>
        </is>
      </c>
    </row>
    <row r="270">
      <c r="A270" s="1" t="str">
        <f>HYPERLINK("https://iate.europa.eu/entry/result/3590979/all", "3590979")</f>
        <v>3590979</v>
      </c>
      <c r="B270" t="inlineStr">
        <is>
          <t>FINANCE;EDUCATION AND COMMUNICATIONS</t>
        </is>
      </c>
      <c r="C270" t="inlineStr">
        <is>
          <t>FINANCE|financial institutions and credit|financial services;FINANCE|free movement of capital|financial market;EDUCATION AND COMMUNICATIONS|information technology and data processing|computer system|information technology applications</t>
        </is>
      </c>
      <c r="D270" t="inlineStr">
        <is>
          <t>глобални стабилни криптопари</t>
        </is>
      </c>
      <c r="E270" t="inlineStr">
        <is>
          <t>3</t>
        </is>
      </c>
      <c r="F270" t="inlineStr">
        <is>
          <t/>
        </is>
      </c>
      <c r="G270" t="inlineStr">
        <is>
          <t>globální stablecoin</t>
        </is>
      </c>
      <c r="H270" t="inlineStr">
        <is>
          <t>3</t>
        </is>
      </c>
      <c r="I270" t="inlineStr">
        <is>
          <t/>
        </is>
      </c>
      <c r="J270" t="inlineStr">
        <is>
          <t>global stablecoin</t>
        </is>
      </c>
      <c r="K270" t="inlineStr">
        <is>
          <t>3</t>
        </is>
      </c>
      <c r="L270" t="inlineStr">
        <is>
          <t/>
        </is>
      </c>
      <c r="M270" t="inlineStr">
        <is>
          <t>globales Stablecoin</t>
        </is>
      </c>
      <c r="N270" t="inlineStr">
        <is>
          <t>3</t>
        </is>
      </c>
      <c r="O270" t="inlineStr">
        <is>
          <t/>
        </is>
      </c>
      <c r="P270" t="inlineStr">
        <is>
          <t>παγκόσμιο σταθερό κρυπτονόμισμα</t>
        </is>
      </c>
      <c r="Q270" t="inlineStr">
        <is>
          <t>3</t>
        </is>
      </c>
      <c r="R270" t="inlineStr">
        <is>
          <t/>
        </is>
      </c>
      <c r="S270" t="inlineStr">
        <is>
          <t>global stablecoin|global “stablecoin”</t>
        </is>
      </c>
      <c r="T270" t="inlineStr">
        <is>
          <t>3|1</t>
        </is>
      </c>
      <c r="U270" t="inlineStr">
        <is>
          <t>|</t>
        </is>
      </c>
      <c r="V270" t="inlineStr">
        <is>
          <t>criptomoneda estable mundial</t>
        </is>
      </c>
      <c r="W270" t="inlineStr">
        <is>
          <t>3</t>
        </is>
      </c>
      <c r="X270" t="inlineStr">
        <is>
          <t/>
        </is>
      </c>
      <c r="Y270" t="inlineStr">
        <is>
          <t>ülemaailmsed stabiilsed krüptovarad</t>
        </is>
      </c>
      <c r="Z270" t="inlineStr">
        <is>
          <t>2</t>
        </is>
      </c>
      <c r="AA270" t="inlineStr">
        <is>
          <t/>
        </is>
      </c>
      <c r="AB270" t="inlineStr">
        <is>
          <t>globaali stablecoin</t>
        </is>
      </c>
      <c r="AC270" t="inlineStr">
        <is>
          <t>3</t>
        </is>
      </c>
      <c r="AD270" t="inlineStr">
        <is>
          <t/>
        </is>
      </c>
      <c r="AE270" t="inlineStr">
        <is>
          <t>global stablecoin|jeton de valeur stable de niveau mondial</t>
        </is>
      </c>
      <c r="AF270" t="inlineStr">
        <is>
          <t>2|2</t>
        </is>
      </c>
      <c r="AG270" t="inlineStr">
        <is>
          <t>|</t>
        </is>
      </c>
      <c r="AH270" t="inlineStr">
        <is>
          <t>cripteamhona cobhsaí domhanda</t>
        </is>
      </c>
      <c r="AI270" t="inlineStr">
        <is>
          <t>3</t>
        </is>
      </c>
      <c r="AJ270" t="inlineStr">
        <is>
          <t/>
        </is>
      </c>
      <c r="AK270" t="inlineStr">
        <is>
          <t>globalna stabilna kriptovaluta</t>
        </is>
      </c>
      <c r="AL270" t="inlineStr">
        <is>
          <t>3</t>
        </is>
      </c>
      <c r="AM270" t="inlineStr">
        <is>
          <t/>
        </is>
      </c>
      <c r="AN270" t="inlineStr">
        <is>
          <t>globális stabil kriptopénz</t>
        </is>
      </c>
      <c r="AO270" t="inlineStr">
        <is>
          <t>2</t>
        </is>
      </c>
      <c r="AP270" t="inlineStr">
        <is>
          <t/>
        </is>
      </c>
      <c r="AQ270" t="inlineStr">
        <is>
          <t>stablecoin globale</t>
        </is>
      </c>
      <c r="AR270" t="inlineStr">
        <is>
          <t>3</t>
        </is>
      </c>
      <c r="AS270" t="inlineStr">
        <is>
          <t/>
        </is>
      </c>
      <c r="AT270" t="inlineStr">
        <is>
          <t>pasaulinė stabilizuotoji virtualioji valiuta</t>
        </is>
      </c>
      <c r="AU270" t="inlineStr">
        <is>
          <t>3</t>
        </is>
      </c>
      <c r="AV270" t="inlineStr">
        <is>
          <t/>
        </is>
      </c>
      <c r="AW270" t="inlineStr">
        <is>
          <t>pasaules mēroga stabila kriptomonēta|globāla stabila kriptomonēta</t>
        </is>
      </c>
      <c r="AX270" t="inlineStr">
        <is>
          <t>2|2</t>
        </is>
      </c>
      <c r="AY270" t="inlineStr">
        <is>
          <t>|</t>
        </is>
      </c>
      <c r="AZ270" t="inlineStr">
        <is>
          <t>stablecoin globali</t>
        </is>
      </c>
      <c r="BA270" t="inlineStr">
        <is>
          <t>3</t>
        </is>
      </c>
      <c r="BB270" t="inlineStr">
        <is>
          <t/>
        </is>
      </c>
      <c r="BC270" t="inlineStr">
        <is>
          <t>global stablecoin|wereldwijde stablecoin</t>
        </is>
      </c>
      <c r="BD270" t="inlineStr">
        <is>
          <t>3|2</t>
        </is>
      </c>
      <c r="BE270" t="inlineStr">
        <is>
          <t>|</t>
        </is>
      </c>
      <c r="BF270" t="inlineStr">
        <is>
          <t>globalna stabilna kryptowaluta</t>
        </is>
      </c>
      <c r="BG270" t="inlineStr">
        <is>
          <t>3</t>
        </is>
      </c>
      <c r="BH270" t="inlineStr">
        <is>
          <t/>
        </is>
      </c>
      <c r="BI270" t="inlineStr">
        <is>
          <t>criptomoeda estável mundial</t>
        </is>
      </c>
      <c r="BJ270" t="inlineStr">
        <is>
          <t>3</t>
        </is>
      </c>
      <c r="BK270" t="inlineStr">
        <is>
          <t/>
        </is>
      </c>
      <c r="BL270" t="inlineStr">
        <is>
          <t>monedă stabilă globală|criptomonedă stabilă mondială</t>
        </is>
      </c>
      <c r="BM270" t="inlineStr">
        <is>
          <t>3|3</t>
        </is>
      </c>
      <c r="BN270" t="inlineStr">
        <is>
          <t>|</t>
        </is>
      </c>
      <c r="BO270" t="inlineStr">
        <is>
          <t>globálny stablecoin</t>
        </is>
      </c>
      <c r="BP270" t="inlineStr">
        <is>
          <t>3</t>
        </is>
      </c>
      <c r="BQ270" t="inlineStr">
        <is>
          <t/>
        </is>
      </c>
      <c r="BR270" t="inlineStr">
        <is>
          <t>globalni stabilni kovanec</t>
        </is>
      </c>
      <c r="BS270" t="inlineStr">
        <is>
          <t>3</t>
        </is>
      </c>
      <c r="BT270" t="inlineStr">
        <is>
          <t/>
        </is>
      </c>
      <c r="BU270" t="inlineStr">
        <is>
          <t>global stablecoin</t>
        </is>
      </c>
      <c r="BV270" t="inlineStr">
        <is>
          <t>3</t>
        </is>
      </c>
      <c r="BW270" t="inlineStr">
        <is>
          <t/>
        </is>
      </c>
      <c r="BX270" t="inlineStr">
        <is>
          <t/>
        </is>
      </c>
      <c r="BY270" t="inlineStr">
        <is>
          <t/>
        </is>
      </c>
      <c r="BZ270" t="inlineStr">
        <is>
          <t>stablecoin med potentiale til at nå en global udbredelse</t>
        </is>
      </c>
      <c r="CA270" t="inlineStr">
        <is>
          <t/>
        </is>
      </c>
      <c r="CB270" t="inlineStr">
        <is>
          <t>&lt;a href="https://iate.europa.eu/entry/result/3582855/en-el" target="_blank"&gt;σταθερό κρυπτονόμισμα&lt;/a&gt; με δυναμικό παγκόσμιας εμβέλειας</t>
        </is>
      </c>
      <c r="CC270" t="inlineStr">
        <is>
          <t>&lt;a href="http://iate.europa.eu/entry/result/3582855/en" target="_blank"&gt;stablecoin&lt;/a&gt; with the potential for global reach</t>
        </is>
      </c>
      <c r="CD270" t="inlineStr">
        <is>
          <t>&lt;a href="https://iate.europa.eu/entry/slideshow/1610101213094/3582855/es" target="_blank"&gt;Criptomoneda estable&lt;/a&gt; que se pretende difundir a nivel mundial.</t>
        </is>
      </c>
      <c r="CE270" t="inlineStr">
        <is>
          <t/>
        </is>
      </c>
      <c r="CF270" t="inlineStr">
        <is>
          <t>stablecoin, joka tukeutuu olemassa olevaan laajaan asiakaspohjaan ja jonka käytöllä on mahdollisuudet laajentua nopeasti</t>
        </is>
      </c>
      <c r="CG270" t="inlineStr">
        <is>
          <t/>
        </is>
      </c>
      <c r="CH270" t="inlineStr">
        <is>
          <t/>
        </is>
      </c>
      <c r="CI270" t="inlineStr">
        <is>
          <t/>
        </is>
      </c>
      <c r="CJ270" t="inlineStr">
        <is>
          <t>potenciálisan globális jelentőségűvé váló&lt;a href="https://iate.europa.eu/entry/result/3582855/hu" target="_blank"&gt; stabil kriptopénz&lt;/a&gt;</t>
        </is>
      </c>
      <c r="CK270" t="inlineStr">
        <is>
          <t>stablecoin che mirano a una più ampia adozione mediante l'integrazione di caratteristiche volte a stabilizzarne il valore e lo sfruttamento degli effetti di rete derivanti dalle imprese che promuovono tali attività</t>
        </is>
      </c>
      <c r="CL270" t="inlineStr">
        <is>
          <t/>
        </is>
      </c>
      <c r="CM270" t="inlineStr">
        <is>
          <t/>
        </is>
      </c>
      <c r="CN270" t="inlineStr">
        <is>
          <t>&lt;a href="http://iate.europa.eu/entry/result/3582855/en" target="_blank"&gt;stablecoin&lt;/a&gt; bil-potenzjal ta' &lt;a href="https://iate.europa.eu/entry/result/3581229/mt" target="_blank"&gt;reach&lt;/a&gt; globali</t>
        </is>
      </c>
      <c r="CO270" t="inlineStr">
        <is>
          <t>stablecoin
 die in de nabije toekomst op wereldwijde schaal gebruikt kan worden</t>
        </is>
      </c>
      <c r="CP270" t="inlineStr">
        <is>
          <t>&lt;a href="https://iate.europa.eu/entry/result/3582855/pl" target="_blank"&gt;stabilna kryptowaluta &lt;/a&gt;o zasięgu globalnym</t>
        </is>
      </c>
      <c r="CQ270" t="inlineStr">
        <is>
          <t>Criptomoeda estável com potencial para atingir uma escala mundial.</t>
        </is>
      </c>
      <c r="CR270" t="inlineStr">
        <is>
          <t/>
        </is>
      </c>
      <c r="CS270" t="inlineStr">
        <is>
          <t>typ &lt;a href="https://iate.europa.eu/entry/result/3582855/sk" target="_blank"&gt;stablecoinu&lt;/a&gt; s celosvetovým potenciálom</t>
        </is>
      </c>
      <c r="CT270" t="inlineStr">
        <is>
          <t/>
        </is>
      </c>
      <c r="CU270" t="inlineStr">
        <is>
          <t/>
        </is>
      </c>
    </row>
    <row r="271">
      <c r="A271" s="1" t="str">
        <f>HYPERLINK("https://iate.europa.eu/entry/result/3591094/all", "3591094")</f>
        <v>3591094</v>
      </c>
      <c r="B271" t="inlineStr">
        <is>
          <t>FINANCE;EDUCATION AND COMMUNICATIONS</t>
        </is>
      </c>
      <c r="C271" t="inlineStr">
        <is>
          <t>FINANCE|financial institutions and credit|financial services;FINANCE|free movement of capital|financial market;EDUCATION AND COMMUNICATIONS|information technology and data processing|computer system|information technology applications</t>
        </is>
      </c>
      <c r="D271" t="inlineStr">
        <is>
          <t>токен за електронни пари</t>
        </is>
      </c>
      <c r="E271" t="inlineStr">
        <is>
          <t>3</t>
        </is>
      </c>
      <c r="F271" t="inlineStr">
        <is>
          <t/>
        </is>
      </c>
      <c r="G271" t="inlineStr">
        <is>
          <t>elektronický peněžní token</t>
        </is>
      </c>
      <c r="H271" t="inlineStr">
        <is>
          <t>2</t>
        </is>
      </c>
      <c r="I271" t="inlineStr">
        <is>
          <t/>
        </is>
      </c>
      <c r="J271" t="inlineStr">
        <is>
          <t>elektronisk pengetoken|e-pengetoken</t>
        </is>
      </c>
      <c r="K271" t="inlineStr">
        <is>
          <t>3|3</t>
        </is>
      </c>
      <c r="L271" t="inlineStr">
        <is>
          <t>|</t>
        </is>
      </c>
      <c r="M271" t="inlineStr">
        <is>
          <t>E-Geld-Token</t>
        </is>
      </c>
      <c r="N271" t="inlineStr">
        <is>
          <t>3</t>
        </is>
      </c>
      <c r="O271" t="inlineStr">
        <is>
          <t/>
        </is>
      </c>
      <c r="P271" t="inlineStr">
        <is>
          <t>ψηφιακό κέρμα ηλεκτρονικού χρήματος</t>
        </is>
      </c>
      <c r="Q271" t="inlineStr">
        <is>
          <t>3</t>
        </is>
      </c>
      <c r="R271" t="inlineStr">
        <is>
          <t/>
        </is>
      </c>
      <c r="S271" t="inlineStr">
        <is>
          <t>e-money token|electronic money token</t>
        </is>
      </c>
      <c r="T271" t="inlineStr">
        <is>
          <t>3|3</t>
        </is>
      </c>
      <c r="U271" t="inlineStr">
        <is>
          <t>preferred|</t>
        </is>
      </c>
      <c r="V271" t="inlineStr">
        <is>
          <t>ficha de dinero electrónico</t>
        </is>
      </c>
      <c r="W271" t="inlineStr">
        <is>
          <t>3</t>
        </is>
      </c>
      <c r="X271" t="inlineStr">
        <is>
          <t/>
        </is>
      </c>
      <c r="Y271" t="inlineStr">
        <is>
          <t>e-raha token</t>
        </is>
      </c>
      <c r="Z271" t="inlineStr">
        <is>
          <t>3</t>
        </is>
      </c>
      <c r="AA271" t="inlineStr">
        <is>
          <t/>
        </is>
      </c>
      <c r="AB271" t="inlineStr">
        <is>
          <t>sähköisen rahan token</t>
        </is>
      </c>
      <c r="AC271" t="inlineStr">
        <is>
          <t>3</t>
        </is>
      </c>
      <c r="AD271" t="inlineStr">
        <is>
          <t/>
        </is>
      </c>
      <c r="AE271" t="inlineStr">
        <is>
          <t>jeton de monnaie électronique</t>
        </is>
      </c>
      <c r="AF271" t="inlineStr">
        <is>
          <t>3</t>
        </is>
      </c>
      <c r="AG271" t="inlineStr">
        <is>
          <t/>
        </is>
      </c>
      <c r="AH271" t="inlineStr">
        <is>
          <t>comhartha ríomh‑airgid|licín ríomh-airgid</t>
        </is>
      </c>
      <c r="AI271" t="inlineStr">
        <is>
          <t>3|3</t>
        </is>
      </c>
      <c r="AJ271" t="inlineStr">
        <is>
          <t>|</t>
        </is>
      </c>
      <c r="AK271" t="inlineStr">
        <is>
          <t>token elektroničkog novca</t>
        </is>
      </c>
      <c r="AL271" t="inlineStr">
        <is>
          <t>3</t>
        </is>
      </c>
      <c r="AM271" t="inlineStr">
        <is>
          <t/>
        </is>
      </c>
      <c r="AN271" t="inlineStr">
        <is>
          <t>elektronikuspénz-token|e-pénz-token</t>
        </is>
      </c>
      <c r="AO271" t="inlineStr">
        <is>
          <t>3|3</t>
        </is>
      </c>
      <c r="AP271" t="inlineStr">
        <is>
          <t>|</t>
        </is>
      </c>
      <c r="AQ271" t="inlineStr">
        <is>
          <t>token di moneta elettronica</t>
        </is>
      </c>
      <c r="AR271" t="inlineStr">
        <is>
          <t>3</t>
        </is>
      </c>
      <c r="AS271" t="inlineStr">
        <is>
          <t/>
        </is>
      </c>
      <c r="AT271" t="inlineStr">
        <is>
          <t>elektroniniai pinigai žetonai|e. pinigų žetonas|elektroninių pinigų žetonas|e. pinigai žetonai</t>
        </is>
      </c>
      <c r="AU271" t="inlineStr">
        <is>
          <t>2|3|3|2</t>
        </is>
      </c>
      <c r="AV271" t="inlineStr">
        <is>
          <t>|||</t>
        </is>
      </c>
      <c r="AW271" t="inlineStr">
        <is>
          <t>e-naudas žetons|elektroniskās naudas žetons</t>
        </is>
      </c>
      <c r="AX271" t="inlineStr">
        <is>
          <t>2|2</t>
        </is>
      </c>
      <c r="AY271" t="inlineStr">
        <is>
          <t>|</t>
        </is>
      </c>
      <c r="AZ271" t="inlineStr">
        <is>
          <t>token tal-flus elettroniċi</t>
        </is>
      </c>
      <c r="BA271" t="inlineStr">
        <is>
          <t>3</t>
        </is>
      </c>
      <c r="BB271" t="inlineStr">
        <is>
          <t>proposed</t>
        </is>
      </c>
      <c r="BC271" t="inlineStr">
        <is>
          <t>e-money token|electronic money token</t>
        </is>
      </c>
      <c r="BD271" t="inlineStr">
        <is>
          <t>3|3</t>
        </is>
      </c>
      <c r="BE271" t="inlineStr">
        <is>
          <t>|</t>
        </is>
      </c>
      <c r="BF271" t="inlineStr">
        <is>
          <t>token będący e-pieniądzem|token będący pieniądzem elektronicznym</t>
        </is>
      </c>
      <c r="BG271" t="inlineStr">
        <is>
          <t>3|3</t>
        </is>
      </c>
      <c r="BH271" t="inlineStr">
        <is>
          <t>|</t>
        </is>
      </c>
      <c r="BI271" t="inlineStr">
        <is>
          <t>ficha digital de moeda eletrónica|criptoficha de moeda eletrónica</t>
        </is>
      </c>
      <c r="BJ271" t="inlineStr">
        <is>
          <t>3|3</t>
        </is>
      </c>
      <c r="BK271" t="inlineStr">
        <is>
          <t>|</t>
        </is>
      </c>
      <c r="BL271" t="inlineStr">
        <is>
          <t>token asimilat monedelor electronice|token asimilat unei monede virtuale</t>
        </is>
      </c>
      <c r="BM271" t="inlineStr">
        <is>
          <t>3|3</t>
        </is>
      </c>
      <c r="BN271" t="inlineStr">
        <is>
          <t>|</t>
        </is>
      </c>
      <c r="BO271" t="inlineStr">
        <is>
          <t>token elektronických peňazí</t>
        </is>
      </c>
      <c r="BP271" t="inlineStr">
        <is>
          <t>3</t>
        </is>
      </c>
      <c r="BQ271" t="inlineStr">
        <is>
          <t/>
        </is>
      </c>
      <c r="BR271" t="inlineStr">
        <is>
          <t>žeton elektronskega denarja|e-denarni žeton</t>
        </is>
      </c>
      <c r="BS271" t="inlineStr">
        <is>
          <t>3|3</t>
        </is>
      </c>
      <c r="BT271" t="inlineStr">
        <is>
          <t>|</t>
        </is>
      </c>
      <c r="BU271" t="inlineStr">
        <is>
          <t>e-pengartoken</t>
        </is>
      </c>
      <c r="BV271" t="inlineStr">
        <is>
          <t>3</t>
        </is>
      </c>
      <c r="BW271" t="inlineStr">
        <is>
          <t/>
        </is>
      </c>
      <c r="BX271" t="inlineStr">
        <is>
          <t>вид криптоактив, чието основно предназначение е да служи като разменно средство и при който е налице стремеж да поддържане на стабилна стойност чрез обвързването ѝ със стойността на фиатна валута, представляваща законно платежно средство</t>
        </is>
      </c>
      <c r="BY271" t="inlineStr">
        <is>
          <t>druh kryptoaktiva, jehož hlavním účelem je použití jako prostředku směny a jehož cílem je udržet stabilní hodnotu navázáním na hodnotu fiat měny, která je zákonným platidlem</t>
        </is>
      </c>
      <c r="BZ271" t="inlineStr">
        <is>
          <t>kryptoaktiv, hvis hovedformål er anvendelse som et omsætningsmiddel, og som
hævdes at bevare en stabil værdi ved at henvise til værdien af en fiatvaluta,
der er lovligt betalingsmiddel</t>
        </is>
      </c>
      <c r="CA271" t="inlineStr">
        <is>
          <t>Kryptowert, dessen Hauptzweck darin besteht, als Tauschmittel zu dienen, und bei dem eine Nominalgeldwährung, die gesetzliches Zahlungsmittel ist, als Bezugsgrundlage verwendet wird, um Wertstabilität zu erreichen</t>
        </is>
      </c>
      <c r="CB271" t="inlineStr">
        <is>
          <t>είδος &lt;a href="https://iate.europa.eu/entry/result/3581681/en-el" target="_blank"&gt;κρυπτοστοιχείου&lt;/a&gt; το οποίο έχει
ως κύριο σκοπό να χρησιμοποιείται ως μέσο ανταλλαγής και επιδιώκει τη διατήρηση
σταθερής αξίας χρησιμοποιώντας ως εγγύηση την αξία ενός &lt;a href="https://iate.europa.eu/entry/result/1643065/en-el" target="_blank"&gt;παραστατικού νομίσματος&lt;/a&gt; που αποτελεί &lt;a href="https://iate.europa.eu/entry/result/793061/en-el" target="_blank"&gt;νόμιμο χρήμα&lt;/a&gt;</t>
        </is>
      </c>
      <c r="CC271" t="inlineStr">
        <is>
          <t>type of &lt;a href="http://iate.europa.eu/entry/result/3581681/en" target="_blank"&gt;crypto-asset&lt;/a&gt; the main purpose of which
is to be used as a means of exchange and that purports to maintain a stable
value by referring to the value of a &lt;a href="http://iate.europa.eu/entry/result/1643065/en" target="_blank"&gt;fiat currency&lt;/a&gt; that is &lt;a href="http://iate.europa.eu/entry/result/793061/en" target="_blank"&gt;legal tender&lt;/a&gt;</t>
        </is>
      </c>
      <c r="CD271" t="inlineStr">
        <is>
          <t>Tipo de criptoactivo cuya principal finalidad es la de ser usado como medio de intercambio y que, a fin de mantener un valor estable, se referencia al valor de una moneda fiat de curso legal.</t>
        </is>
      </c>
      <c r="CE271" t="inlineStr">
        <is>
          <t>krüptovara liik, mille peamine eesmärk on kasutada seda maksevahendina ja mille eesmärk on säilitada stabiilne väärtus, järgides seadusliku maksevahendina kasutatava usaldusraha väärtust</t>
        </is>
      </c>
      <c r="CF271" t="inlineStr">
        <is>
          <t>kryptovaratyyppi, jota on pääasiallisesti
tarkoitus käyttää vaihdantavälineenä ja jonka arvo pyritään vakauttamaan siten,
että sen referenssinä on laillisena maksuvälineenä käytettävän fiat-valuutan
arvo</t>
        </is>
      </c>
      <c r="CG271" t="inlineStr">
        <is>
          <t>type de &lt;a href="https://iate.europa.eu/entry/slideshow/1616065849749/3581681/fr" target="_blank"&gt;crypto-actif&lt;/a&gt; dont l’objet principal est d’être
utilisé comme moyen d’échange et qui vise à conserver une valeur stable en se
référant à la valeur d’une &lt;a href="https://iate.europa.eu/entry/slideshow/1616065993368/1643065/fr" target="_blank"&gt;monnaie fiat&lt;/a&gt; qui a cours légal</t>
        </is>
      </c>
      <c r="CH271" t="inlineStr">
        <is>
          <t/>
        </is>
      </c>
      <c r="CI271" t="inlineStr">
        <is>
          <t/>
        </is>
      </c>
      <c r="CJ271" t="inlineStr">
        <is>
          <t>olyan kriptoeszköz-típus, amelynek fő célja a csereeszközként való használat, és amely stabil érték fenntartására hivatott azáltal, hogy törvényes fizetőeszköznek minősülő fiat valuta értékére hivatkozik</t>
        </is>
      </c>
      <c r="CK271" t="inlineStr">
        <is>
          <t>sottocategoria di cripto-attività, surrogati elettronici per monete e banconote, destinate a essere utilizzate principalmente come mezzo di pagamento e che mirano alla stabilizzazione del valore ancorandosi a un'unica moneta fiduciaria</t>
        </is>
      </c>
      <c r="CL271" t="inlineStr">
        <is>
          <t>kriptoturtas, kurio pagrindinė paskirtis – būti mainų priemone ir kurio vertę siekiama stabilizuoti susiejant jį su dekretinių pinigų, kurie yra teisėta mokėjimo priemonė, verte</t>
        </is>
      </c>
      <c r="CM271" t="inlineStr">
        <is>
          <t>kriptoaktīva veids, kuru galvenokārt izmanto kā maiņas līdzekli un kura mērķis ir uzturēt stabilu vērtību, atsaucoties uz tādas papīra valūtas vērtību, kas ir likumīgs maksāšanas līdzeklis</t>
        </is>
      </c>
      <c r="CN271" t="inlineStr">
        <is>
          <t>tip ta' &lt;a href="http://iate.europa.eu/entry/result/3581681/en" target="_blank"&gt;kriptoassi&lt;/a&gt; li l-għan ewlieni tiegħu hu li jintuża bħala mezz ta' kambju u li għandu l-iskop li jżomm valur stabbli billi jirreferi għall-valur ta' &lt;a href="http://iate.europa.eu/entry/result/1643065/en" target="_blank"&gt;munita ta' kors legali&lt;/a&gt; li hija &lt;a href="http://iate.europa.eu/entry/result/793061/en" target="_blank"&gt;munita legali&lt;/a&gt;</t>
        </is>
      </c>
      <c r="CO271" t="inlineStr">
        <is>
          <t>type
 cryptoactief dat als hoofddoel heeft als ruilmiddel gebruikt te worden en dat een stabiele
 waarde tracht te behouden door te verwijzen naar de waarde van een fiduciaire
 valuta die een wettig betaalmiddel is</t>
        </is>
      </c>
      <c r="CP271" t="inlineStr">
        <is>
          <t>rodzaj kryptoaktywów, który ma być wykorzystywany głównie jako środek wymiany i który ma utrzymywać stabilną wartość dzięki temu, że jest powiązany z walutą fiat będącą prawnym środkiem płatniczym</t>
        </is>
      </c>
      <c r="CQ271" t="inlineStr">
        <is>
          <t>Tipo de criptoativo que se destina principalmente a ser utilizado como meio de troca e que pretende manter um valor estável através da referência ao valor de uma moeda fiduciária que tem curso legal.</t>
        </is>
      </c>
      <c r="CR271" t="inlineStr">
        <is>
          <t/>
        </is>
      </c>
      <c r="CS271" t="inlineStr">
        <is>
          <t>typ &lt;a href="https://iate.europa.eu/entry/result/3581681/sk" target="_blank"&gt;kryptoaktíva&lt;/a&gt;, ktoré sa má používať hlavne ako prostriedok výmeny a
 ktorého účelom je zachovávať stabilnú hodnotu odkazom na hodnotu &lt;a href="https://iate.europa.eu/entry/result/1643065/sk" target="_blank"&gt;fiat meny&lt;/a&gt;, ktorá
 je &lt;a href="https://iate.europa.eu/entry/result/793061/sk" target="_blank"&gt;zákonným platidlom&lt;/a&gt;</t>
        </is>
      </c>
      <c r="CT271" t="inlineStr">
        <is>
          <t>vrsta kriptoimetja, ki se v glavnem uporablja kot menjalno sredstvo in ki naj bi ohranjala stabilno vrednost z vezanostjo na vrednost fiat valute, ki je zakonito plačilno sredstvo</t>
        </is>
      </c>
      <c r="CU271" t="inlineStr">
        <is>
          <t>typ av kryptotillgång vars huvudsakliga syfte är att användas som ett bytesmedel och som avser att upprätthålla ett stabilt värde genom att hänföra till värdet på en fiatvaluta som är lagligt betalningsmedel</t>
        </is>
      </c>
    </row>
    <row r="272">
      <c r="A272" s="1" t="str">
        <f>HYPERLINK("https://iate.europa.eu/entry/result/3590976/all", "3590976")</f>
        <v>3590976</v>
      </c>
      <c r="B272" t="inlineStr">
        <is>
          <t>FINANCE;EDUCATION AND COMMUNICATIONS</t>
        </is>
      </c>
      <c r="C272" t="inlineStr">
        <is>
          <t>FINANCE|financial institutions and credit|financial services;FINANCE|free movement of capital|financial market;EDUCATION AND COMMUNICATIONS|information technology and data processing|computer system|information technology applications</t>
        </is>
      </c>
      <c r="D272" t="inlineStr">
        <is>
          <t>бяла книга</t>
        </is>
      </c>
      <c r="E272" t="inlineStr">
        <is>
          <t>3</t>
        </is>
      </c>
      <c r="F272" t="inlineStr">
        <is>
          <t/>
        </is>
      </c>
      <c r="G272" t="inlineStr">
        <is>
          <t>bílá kniha</t>
        </is>
      </c>
      <c r="H272" t="inlineStr">
        <is>
          <t>2</t>
        </is>
      </c>
      <c r="I272" t="inlineStr">
        <is>
          <t/>
        </is>
      </c>
      <c r="J272" t="inlineStr">
        <is>
          <t>hvidbog</t>
        </is>
      </c>
      <c r="K272" t="inlineStr">
        <is>
          <t>3</t>
        </is>
      </c>
      <c r="L272" t="inlineStr">
        <is>
          <t/>
        </is>
      </c>
      <c r="M272" t="inlineStr">
        <is>
          <t>Whitepaper</t>
        </is>
      </c>
      <c r="N272" t="inlineStr">
        <is>
          <t>3</t>
        </is>
      </c>
      <c r="O272" t="inlineStr">
        <is>
          <t/>
        </is>
      </c>
      <c r="P272" t="inlineStr">
        <is>
          <t>λευκό βιβλίο</t>
        </is>
      </c>
      <c r="Q272" t="inlineStr">
        <is>
          <t>3</t>
        </is>
      </c>
      <c r="R272" t="inlineStr">
        <is>
          <t/>
        </is>
      </c>
      <c r="S272" t="inlineStr">
        <is>
          <t>whitepaper|white paper|crypto-assets white paper|crypto-asset white paper</t>
        </is>
      </c>
      <c r="T272" t="inlineStr">
        <is>
          <t>3|3|1|1</t>
        </is>
      </c>
      <c r="U272" t="inlineStr">
        <is>
          <t>|||</t>
        </is>
      </c>
      <c r="V272" t="inlineStr">
        <is>
          <t>libro blanco</t>
        </is>
      </c>
      <c r="W272" t="inlineStr">
        <is>
          <t>3</t>
        </is>
      </c>
      <c r="X272" t="inlineStr">
        <is>
          <t/>
        </is>
      </c>
      <c r="Y272" t="inlineStr">
        <is>
          <t>valge raamat</t>
        </is>
      </c>
      <c r="Z272" t="inlineStr">
        <is>
          <t>3</t>
        </is>
      </c>
      <c r="AA272" t="inlineStr">
        <is>
          <t/>
        </is>
      </c>
      <c r="AB272" t="inlineStr">
        <is>
          <t>kuvaus</t>
        </is>
      </c>
      <c r="AC272" t="inlineStr">
        <is>
          <t>3</t>
        </is>
      </c>
      <c r="AD272" t="inlineStr">
        <is>
          <t/>
        </is>
      </c>
      <c r="AE272" t="inlineStr">
        <is>
          <t>livre blanc</t>
        </is>
      </c>
      <c r="AF272" t="inlineStr">
        <is>
          <t>3</t>
        </is>
      </c>
      <c r="AG272" t="inlineStr">
        <is>
          <t/>
        </is>
      </c>
      <c r="AH272" t="inlineStr">
        <is>
          <t>páipéar bán|páipéar bán maidir le criptea-shócmhainní</t>
        </is>
      </c>
      <c r="AI272" t="inlineStr">
        <is>
          <t>3|3</t>
        </is>
      </c>
      <c r="AJ272" t="inlineStr">
        <is>
          <t>|</t>
        </is>
      </c>
      <c r="AK272" t="inlineStr">
        <is>
          <t>bijela knjiga</t>
        </is>
      </c>
      <c r="AL272" t="inlineStr">
        <is>
          <t>2</t>
        </is>
      </c>
      <c r="AM272" t="inlineStr">
        <is>
          <t/>
        </is>
      </c>
      <c r="AN272" t="inlineStr">
        <is>
          <t>alapdokumentum|kriptoeszköz-alapdokumentum</t>
        </is>
      </c>
      <c r="AO272" t="inlineStr">
        <is>
          <t>3|3</t>
        </is>
      </c>
      <c r="AP272" t="inlineStr">
        <is>
          <t>|</t>
        </is>
      </c>
      <c r="AQ272" t="inlineStr">
        <is>
          <t>White Paper sulle cripto-attività|White Paper</t>
        </is>
      </c>
      <c r="AR272" t="inlineStr">
        <is>
          <t>3|3</t>
        </is>
      </c>
      <c r="AS272" t="inlineStr">
        <is>
          <t>|</t>
        </is>
      </c>
      <c r="AT272" t="inlineStr">
        <is>
          <t>baltoji knyga</t>
        </is>
      </c>
      <c r="AU272" t="inlineStr">
        <is>
          <t>3</t>
        </is>
      </c>
      <c r="AV272" t="inlineStr">
        <is>
          <t/>
        </is>
      </c>
      <c r="AW272" t="inlineStr">
        <is>
          <t>baltā grāmata</t>
        </is>
      </c>
      <c r="AX272" t="inlineStr">
        <is>
          <t>2</t>
        </is>
      </c>
      <c r="AY272" t="inlineStr">
        <is>
          <t/>
        </is>
      </c>
      <c r="AZ272" t="inlineStr">
        <is>
          <t>whitepaper|white paper</t>
        </is>
      </c>
      <c r="BA272" t="inlineStr">
        <is>
          <t>3|3</t>
        </is>
      </c>
      <c r="BB272" t="inlineStr">
        <is>
          <t>|</t>
        </is>
      </c>
      <c r="BC272" t="inlineStr">
        <is>
          <t>white paper</t>
        </is>
      </c>
      <c r="BD272" t="inlineStr">
        <is>
          <t>3</t>
        </is>
      </c>
      <c r="BE272" t="inlineStr">
        <is>
          <t/>
        </is>
      </c>
      <c r="BF272" t="inlineStr">
        <is>
          <t>white paper|dokument informacyjny</t>
        </is>
      </c>
      <c r="BG272" t="inlineStr">
        <is>
          <t>2|3</t>
        </is>
      </c>
      <c r="BH272" t="inlineStr">
        <is>
          <t>|preferred</t>
        </is>
      </c>
      <c r="BI272" t="inlineStr">
        <is>
          <t>livro branco</t>
        </is>
      </c>
      <c r="BJ272" t="inlineStr">
        <is>
          <t>3</t>
        </is>
      </c>
      <c r="BK272" t="inlineStr">
        <is>
          <t/>
        </is>
      </c>
      <c r="BL272" t="inlineStr">
        <is>
          <t>white paper</t>
        </is>
      </c>
      <c r="BM272" t="inlineStr">
        <is>
          <t>3</t>
        </is>
      </c>
      <c r="BN272" t="inlineStr">
        <is>
          <t/>
        </is>
      </c>
      <c r="BO272" t="inlineStr">
        <is>
          <t>whitepaper o kryptoaktívach|biely doklad o kryptoaktívach</t>
        </is>
      </c>
      <c r="BP272" t="inlineStr">
        <is>
          <t>3|3</t>
        </is>
      </c>
      <c r="BQ272" t="inlineStr">
        <is>
          <t>admitted|</t>
        </is>
      </c>
      <c r="BR272" t="inlineStr">
        <is>
          <t>bela knjiga</t>
        </is>
      </c>
      <c r="BS272" t="inlineStr">
        <is>
          <t>3</t>
        </is>
      </c>
      <c r="BT272" t="inlineStr">
        <is>
          <t/>
        </is>
      </c>
      <c r="BU272" t="inlineStr">
        <is>
          <t>vitbok</t>
        </is>
      </c>
      <c r="BV272" t="inlineStr">
        <is>
          <t>3</t>
        </is>
      </c>
      <c r="BW272" t="inlineStr">
        <is>
          <t/>
        </is>
      </c>
      <c r="BX272" t="inlineStr">
        <is>
          <t/>
        </is>
      </c>
      <c r="BY272" t="inlineStr">
        <is>
          <t>informační dokument o kryptoaktivech, který musí vypracovat a zveřejnit vydavatelé kryptoaktiv</t>
        </is>
      </c>
      <c r="BZ272" t="inlineStr">
        <is>
          <t>oplysningsdokument, der udarbejdes og offentliggøres af udstedere af
kryptoaktiver, når de udfærdiger et offentligt udbud af kryptoaktiver i Unionen
eller søger om optagelse af kryptoaktiver til handel på en handelsplatform</t>
        </is>
      </c>
      <c r="CA272" t="inlineStr">
        <is>
          <t/>
        </is>
      </c>
      <c r="CB272" t="inlineStr">
        <is>
          <t>ενημερωτικό έγγραφο το οποίο οφείλουν να καταρτίζουν και να δημοσιεύουν οι εκδότες &lt;a href="https://iate.europa.eu/entry/result/3581681/en-el" target="_blank"&gt;κρυπτοστοιχείων&lt;/a&gt; πριν προβούν σε δημόσια προσφορά των κρυπτοστοιχείων τους στην ΕΕ ή επιδιώξουν την εισαγωγή των εν λόγω
κρυπτοπεριουσιακών στοιχείων προς διαπραγμάτευση σε μια πλατφόρμα
διαπραγμάτευσης</t>
        </is>
      </c>
      <c r="CC272" t="inlineStr">
        <is>
          <t>information
 document to be produced and published by issuers of &lt;a href="http://iate.europa.eu/entry/result/3581681/en" target="_blank"&gt;crypto-assets&lt;/a&gt; when making
 a public offer of crypto-assets in the EU or when seeking to trade
 these crypto-assets on a&lt;a href="http://iate.europa.eu/entry/result/3548128/en" target="_blank"&gt; trading platform&lt;/a&gt;</t>
        </is>
      </c>
      <c r="CD272" t="inlineStr">
        <is>
          <t>Documento informativo que deberán elaborar y publicar los los emisores de criptoactivos como requisito para ofertar sus criptoactivos en la UE o solicitar su admisión a negociación en una plataforma de negociación.</t>
        </is>
      </c>
      <c r="CE272" t="inlineStr">
        <is>
          <t/>
        </is>
      </c>
      <c r="CF272" t="inlineStr">
        <is>
          <t>tietoasiakirja, joka kryptovaran liikkeeseenlaskijan on laadittava ja julkaistava, kun se tarjoaa kryptovaraa yleisölle Euroopan unioinissa tai kun se hakee kryptovaran ottamista kaupankäynnin kohteeksi kryptovarojen kauppapaikalla</t>
        </is>
      </c>
      <c r="CG272" t="inlineStr">
        <is>
          <t>document
d’information qu’est tenu de publier un émetteur de crypto-actifs avant de proposer des jetons de monnaie électronique au
public dans l’UE ou de solliciter leur admission à la négociation sur une plateforme
de négociation</t>
        </is>
      </c>
      <c r="CH272" t="inlineStr">
        <is>
          <t/>
        </is>
      </c>
      <c r="CI272" t="inlineStr">
        <is>
          <t/>
        </is>
      </c>
      <c r="CJ272" t="inlineStr">
        <is>
          <t>kriptoeszközökre vonatkozó nyilvános ajánlattételre és/vagy 
kriptoeszközök kriptoeszköz-kereskedési platformra történő bevezetésére 
vonatkozó tájékoztató</t>
        </is>
      </c>
      <c r="CK272" t="inlineStr">
        <is>
          <t>documento
informativo che gli emittenti
di cripto-attività sono
tenuti a pubblicare per l'offerta e la
commercializzazione al pubblico di cripto-attività diverse dai &lt;i&gt;token &lt;/i&gt;collegati
ad attività e dai &lt;i&gt;token &lt;/i&gt;di moneta elettronica</t>
        </is>
      </c>
      <c r="CL272" t="inlineStr">
        <is>
          <t/>
        </is>
      </c>
      <c r="CM272" t="inlineStr">
        <is>
          <t/>
        </is>
      </c>
      <c r="CN272" t="inlineStr">
        <is>
          <t>dokument ta' informazzjoni li jiġi prodott u ppubblikat minn dawk li joħorġu l-&lt;a href="http://iate.europa.eu/entry/result/3581681/enhttp://iate.europa.eu/entry/result/3581681/en" target="_blank"&gt;kriptoassi&lt;/a&gt; meta jagħmlu offerta pubblika ta' kriptoassi fl-UE jew meta jfittxu ammissjoni ta' dawn il-kriptoassi biex jiġu nnegozjati fuq &lt;a href="https://iate.europa.eu/entry/result/3548128/en" target="_blank"&gt;pjattaforma ta' negozjar&lt;/a&gt;</t>
        </is>
      </c>
      <c r="CO272" t="inlineStr">
        <is>
          <t>informatiedocument
 met verplicht openbaar te maken informatie dat emittenten van cryptoactiva
 opstellen wanneer zij in de EU cryptoactiva aan het publiek willen aanbieden
 of om toelating van cryptoactiva tot de handel op een handelsplatform voor
 cryptoactiva verzoeken</t>
        </is>
      </c>
      <c r="CP272" t="inlineStr">
        <is>
          <t>dokument sporządzany i publikowany przez emitentów kryptoaktywów, w którym przedstawiaja oni swoje cele oraz korzyści, jakie mogą spotkać inwestorów, a także opis ryzyk związanych z przystąpieniem do projektu</t>
        </is>
      </c>
      <c r="CQ272" t="inlineStr">
        <is>
          <t>Documento de informação que deve ser preparado e publicado pelos emitentes de criptoativos aquando da oferta pública de criptoativos na União Europeia ou ao solicitar a admissão desses criptoativos à negociação numa plataforma de negociação.</t>
        </is>
      </c>
      <c r="CR272" t="inlineStr">
        <is>
          <t/>
        </is>
      </c>
      <c r="CS272" t="inlineStr">
        <is>
          <t>informačný dokument obsahujúci povinne zverejňované údaje, ktorý majú emitenti &lt;a href="https://iate.europa.eu/entry/result/3581681/sk" target="_blank"&gt;kryptoaktív&lt;/a&gt; za povinnosť vypracovať a uverejniť pri uskutočňovaní verejnej ponuky kryptoaktív v Únii alebo pri žiadosti o prijatie
 kryptoaktív na obchodovanie na &lt;a href="https://iate.europa.eu/entry/result/3548128/sk" target="_blank"&gt;obchodnej platforme&lt;/a&gt; pre kryptoaktíva</t>
        </is>
      </c>
      <c r="CT272" t="inlineStr">
        <is>
          <t/>
        </is>
      </c>
      <c r="CU272" t="inlineStr">
        <is>
          <t/>
        </is>
      </c>
    </row>
    <row r="273">
      <c r="A273" s="1" t="str">
        <f>HYPERLINK("https://iate.europa.eu/entry/result/3591043/all", "3591043")</f>
        <v>3591043</v>
      </c>
      <c r="B273" t="inlineStr">
        <is>
          <t>FINANCE;EDUCATION AND COMMUNICATIONS</t>
        </is>
      </c>
      <c r="C273" t="inlineStr">
        <is>
          <t>FINANCE|financial institutions and credit|financial services;FINANCE|free movement of capital|financial market;EDUCATION AND COMMUNICATIONS|information technology and data processing|computer system|information technology applications</t>
        </is>
      </c>
      <c r="D273" t="inlineStr">
        <is>
          <t>горна граница</t>
        </is>
      </c>
      <c r="E273" t="inlineStr">
        <is>
          <t>3</t>
        </is>
      </c>
      <c r="F273" t="inlineStr">
        <is>
          <t/>
        </is>
      </c>
      <c r="G273" t="inlineStr">
        <is>
          <t>hard cap</t>
        </is>
      </c>
      <c r="H273" t="inlineStr">
        <is>
          <t>2</t>
        </is>
      </c>
      <c r="I273" t="inlineStr">
        <is>
          <t/>
        </is>
      </c>
      <c r="J273" t="inlineStr">
        <is>
          <t>øvre beløbsgrænse</t>
        </is>
      </c>
      <c r="K273" t="inlineStr">
        <is>
          <t>2</t>
        </is>
      </c>
      <c r="L273" t="inlineStr">
        <is>
          <t/>
        </is>
      </c>
      <c r="M273" t="inlineStr">
        <is>
          <t>Obergrenze</t>
        </is>
      </c>
      <c r="N273" t="inlineStr">
        <is>
          <t>3</t>
        </is>
      </c>
      <c r="O273" t="inlineStr">
        <is>
          <t/>
        </is>
      </c>
      <c r="P273" t="inlineStr">
        <is>
          <t>ανώτατο όριο</t>
        </is>
      </c>
      <c r="Q273" t="inlineStr">
        <is>
          <t>3</t>
        </is>
      </c>
      <c r="R273" t="inlineStr">
        <is>
          <t/>
        </is>
      </c>
      <c r="S273" t="inlineStr">
        <is>
          <t>hard cap</t>
        </is>
      </c>
      <c r="T273" t="inlineStr">
        <is>
          <t>3</t>
        </is>
      </c>
      <c r="U273" t="inlineStr">
        <is>
          <t/>
        </is>
      </c>
      <c r="V273" t="inlineStr">
        <is>
          <t>tope máximo</t>
        </is>
      </c>
      <c r="W273" t="inlineStr">
        <is>
          <t>3</t>
        </is>
      </c>
      <c r="X273" t="inlineStr">
        <is>
          <t/>
        </is>
      </c>
      <c r="Y273" t="inlineStr">
        <is>
          <t>ülempiir</t>
        </is>
      </c>
      <c r="Z273" t="inlineStr">
        <is>
          <t>2</t>
        </is>
      </c>
      <c r="AA273" t="inlineStr">
        <is>
          <t/>
        </is>
      </c>
      <c r="AB273" t="inlineStr">
        <is>
          <t>maksimiraja</t>
        </is>
      </c>
      <c r="AC273" t="inlineStr">
        <is>
          <t>3</t>
        </is>
      </c>
      <c r="AD273" t="inlineStr">
        <is>
          <t/>
        </is>
      </c>
      <c r="AE273" t="inlineStr">
        <is>
          <t>plafond fixe|hard cap</t>
        </is>
      </c>
      <c r="AF273" t="inlineStr">
        <is>
          <t>3|3</t>
        </is>
      </c>
      <c r="AG273" t="inlineStr">
        <is>
          <t>|</t>
        </is>
      </c>
      <c r="AH273" t="inlineStr">
        <is>
          <t>caidhp chrua|uastairseach</t>
        </is>
      </c>
      <c r="AI273" t="inlineStr">
        <is>
          <t>3|3</t>
        </is>
      </c>
      <c r="AJ273" t="inlineStr">
        <is>
          <t>|</t>
        </is>
      </c>
      <c r="AK273" t="inlineStr">
        <is>
          <t>gornja granica</t>
        </is>
      </c>
      <c r="AL273" t="inlineStr">
        <is>
          <t>2</t>
        </is>
      </c>
      <c r="AM273" t="inlineStr">
        <is>
          <t/>
        </is>
      </c>
      <c r="AN273" t="inlineStr">
        <is>
          <t>felső határ</t>
        </is>
      </c>
      <c r="AO273" t="inlineStr">
        <is>
          <t>2</t>
        </is>
      </c>
      <c r="AP273" t="inlineStr">
        <is>
          <t/>
        </is>
      </c>
      <c r="AQ273" t="inlineStr">
        <is>
          <t>hard cap</t>
        </is>
      </c>
      <c r="AR273" t="inlineStr">
        <is>
          <t>3</t>
        </is>
      </c>
      <c r="AS273" t="inlineStr">
        <is>
          <t/>
        </is>
      </c>
      <c r="AT273" t="inlineStr">
        <is>
          <t>maksimali riba</t>
        </is>
      </c>
      <c r="AU273" t="inlineStr">
        <is>
          <t>2</t>
        </is>
      </c>
      <c r="AV273" t="inlineStr">
        <is>
          <t/>
        </is>
      </c>
      <c r="AW273" t="inlineStr">
        <is>
          <t>maksimālā robežvērtība</t>
        </is>
      </c>
      <c r="AX273" t="inlineStr">
        <is>
          <t>2</t>
        </is>
      </c>
      <c r="AY273" t="inlineStr">
        <is>
          <t/>
        </is>
      </c>
      <c r="AZ273" t="inlineStr">
        <is>
          <t>hard cap</t>
        </is>
      </c>
      <c r="BA273" t="inlineStr">
        <is>
          <t>3</t>
        </is>
      </c>
      <c r="BB273" t="inlineStr">
        <is>
          <t/>
        </is>
      </c>
      <c r="BC273" t="inlineStr">
        <is>
          <t>hard cap</t>
        </is>
      </c>
      <c r="BD273" t="inlineStr">
        <is>
          <t>3</t>
        </is>
      </c>
      <c r="BE273" t="inlineStr">
        <is>
          <t/>
        </is>
      </c>
      <c r="BF273" t="inlineStr">
        <is>
          <t>maksymalny próg emisji</t>
        </is>
      </c>
      <c r="BG273" t="inlineStr">
        <is>
          <t>3</t>
        </is>
      </c>
      <c r="BH273" t="inlineStr">
        <is>
          <t/>
        </is>
      </c>
      <c r="BI273" t="inlineStr">
        <is>
          <t>valor máximo</t>
        </is>
      </c>
      <c r="BJ273" t="inlineStr">
        <is>
          <t>3</t>
        </is>
      </c>
      <c r="BK273" t="inlineStr">
        <is>
          <t/>
        </is>
      </c>
      <c r="BL273" t="inlineStr">
        <is>
          <t>valoare maximă</t>
        </is>
      </c>
      <c r="BM273" t="inlineStr">
        <is>
          <t>2</t>
        </is>
      </c>
      <c r="BN273" t="inlineStr">
        <is>
          <t/>
        </is>
      </c>
      <c r="BO273" t="inlineStr">
        <is>
          <t>maximálny výťažok|hard cap</t>
        </is>
      </c>
      <c r="BP273" t="inlineStr">
        <is>
          <t>3|3</t>
        </is>
      </c>
      <c r="BQ273" t="inlineStr">
        <is>
          <t>|admitted</t>
        </is>
      </c>
      <c r="BR273" t="inlineStr">
        <is>
          <t>zgornja meja</t>
        </is>
      </c>
      <c r="BS273" t="inlineStr">
        <is>
          <t>3</t>
        </is>
      </c>
      <c r="BT273" t="inlineStr">
        <is>
          <t/>
        </is>
      </c>
      <c r="BU273" t="inlineStr">
        <is>
          <t>hard cap</t>
        </is>
      </c>
      <c r="BV273" t="inlineStr">
        <is>
          <t>2</t>
        </is>
      </c>
      <c r="BW273" t="inlineStr">
        <is>
          <t/>
        </is>
      </c>
      <c r="BX273" t="inlineStr">
        <is>
          <t/>
        </is>
      </c>
      <c r="BY273" t="inlineStr">
        <is>
          <t>maximální částka, kterou vydavatel kryptokativ hodlá získat</t>
        </is>
      </c>
      <c r="BZ273" t="inlineStr">
        <is>
          <t>maksimumsbeløb, som en udsteder af kryptoaktiver agter at rejse</t>
        </is>
      </c>
      <c r="CA273" t="inlineStr">
        <is>
          <t>Höchstbetrag des öffentlichen Angebots von Kryptowerten</t>
        </is>
      </c>
      <c r="CB273" t="inlineStr">
        <is>
          <t>μέγιστο
ποσό που ο εκδότης κρυπτοστοιχείων προτίθεται να αντλήσει από τη δημόσια προσφορά
των στοιχείων αυτών</t>
        </is>
      </c>
      <c r="CC273" t="inlineStr">
        <is>
          <t>maximum amount an
issuer of crypto-assets intends to raise</t>
        </is>
      </c>
      <c r="CD273" t="inlineStr">
        <is>
          <t>Importe máximo fijado para una oferta pública de criptoactivos.</t>
        </is>
      </c>
      <c r="CE273" t="inlineStr">
        <is>
          <t>avaliku pakkumise maksimumsumma</t>
        </is>
      </c>
      <c r="CF273" t="inlineStr">
        <is>
          <t>enimmäismäärä, joka kryptovarojen yleisölle tarjoamisella on tarkoitus hankkia</t>
        </is>
      </c>
      <c r="CG273" t="inlineStr">
        <is>
          <t>montant maximal de l’offre de crypto-actifs au public</t>
        </is>
      </c>
      <c r="CH273" t="inlineStr">
        <is>
          <t/>
        </is>
      </c>
      <c r="CI273" t="inlineStr">
        <is>
          <t/>
        </is>
      </c>
      <c r="CJ273" t="inlineStr">
        <is>
          <t>a kriptoeszközökre vonatkozó nyilvános ajánlattétel maximális összege</t>
        </is>
      </c>
      <c r="CK273" t="inlineStr">
        <is>
          <t>importo
fissato per un'offerta al pubblico di cripto-attività corrispondente
all'importo massimo dell'offerta al pubblico</t>
        </is>
      </c>
      <c r="CL273" t="inlineStr">
        <is>
          <t>maksimali suma, kurią galima surinkti pirminio virtualiosios valiutos siūlymo (ICO) metu</t>
        </is>
      </c>
      <c r="CM273" t="inlineStr">
        <is>
          <t/>
        </is>
      </c>
      <c r="CN273" t="inlineStr">
        <is>
          <t>ammont massimu li għandu l-intenzjoni jiġġenera dak li joħroġ il-kriptoassi</t>
        </is>
      </c>
      <c r="CO273" t="inlineStr">
        <is>
          <t>maximumbedrag
 dat een emittent van cryptoactiva met een aanbieding aan het publiek wil
 ophalen</t>
        </is>
      </c>
      <c r="CP273" t="inlineStr">
        <is>
          <t>maksymalna kwota, którą zamierza zebrać emitent kryptoaktywów</t>
        </is>
      </c>
      <c r="CQ273" t="inlineStr">
        <is>
          <t>Montante máximo que um emitente de criptoativos tenciona angariar.</t>
        </is>
      </c>
      <c r="CR273" t="inlineStr">
        <is>
          <t>cuantumul maxim pe care un emitent de criptoactive intenționează să îl colecteze</t>
        </is>
      </c>
      <c r="CS273" t="inlineStr">
        <is>
          <t>maximálna suma prostriedkov, ktorú má emitent &lt;a href="https://iate.europa.eu/entry/slideshow/1603286133433/3581681/sk" target="_blank"&gt;kryptoaktív&lt;/a&gt; v úmysle získať</t>
        </is>
      </c>
      <c r="CT273" t="inlineStr">
        <is>
          <t/>
        </is>
      </c>
      <c r="CU273" t="inlineStr">
        <is>
          <t/>
        </is>
      </c>
    </row>
    <row r="274">
      <c r="A274" s="1" t="str">
        <f>HYPERLINK("https://iate.europa.eu/entry/result/3591000/all", "3591000")</f>
        <v>3591000</v>
      </c>
      <c r="B274" t="inlineStr">
        <is>
          <t>FINANCE;EDUCATION AND COMMUNICATIONS</t>
        </is>
      </c>
      <c r="C274" t="inlineStr">
        <is>
          <t>FINANCE|financial institutions and credit|financial services;FINANCE|free movement of capital|financial market;EDUCATION AND COMMUNICATIONS|information technology and data processing|computer system|information technology applications</t>
        </is>
      </c>
      <c r="D274" t="inlineStr">
        <is>
          <t>регистър на позициите на клиента</t>
        </is>
      </c>
      <c r="E274" t="inlineStr">
        <is>
          <t>3</t>
        </is>
      </c>
      <c r="F274" t="inlineStr">
        <is>
          <t/>
        </is>
      </c>
      <c r="G274" t="inlineStr">
        <is>
          <t>rejstřík pozic zákazníka|rejstřík pozic</t>
        </is>
      </c>
      <c r="H274" t="inlineStr">
        <is>
          <t>2|2</t>
        </is>
      </c>
      <c r="I274" t="inlineStr">
        <is>
          <t>|</t>
        </is>
      </c>
      <c r="J274" t="inlineStr">
        <is>
          <t>fortegnelse over positioner|fortegnelse over kundepositioner</t>
        </is>
      </c>
      <c r="K274" t="inlineStr">
        <is>
          <t>3|3</t>
        </is>
      </c>
      <c r="L274" t="inlineStr">
        <is>
          <t>|</t>
        </is>
      </c>
      <c r="M274" t="inlineStr">
        <is>
          <t>Verzeichnis der Kundenpositionen</t>
        </is>
      </c>
      <c r="N274" t="inlineStr">
        <is>
          <t>3</t>
        </is>
      </c>
      <c r="O274" t="inlineStr">
        <is>
          <t/>
        </is>
      </c>
      <c r="P274" t="inlineStr">
        <is>
          <t>μητρώο θέσεων</t>
        </is>
      </c>
      <c r="Q274" t="inlineStr">
        <is>
          <t>3</t>
        </is>
      </c>
      <c r="R274" t="inlineStr">
        <is>
          <t/>
        </is>
      </c>
      <c r="S274" t="inlineStr">
        <is>
          <t>register of positions|position register|client’s position register</t>
        </is>
      </c>
      <c r="T274" t="inlineStr">
        <is>
          <t>3|3|3</t>
        </is>
      </c>
      <c r="U274" t="inlineStr">
        <is>
          <t>||</t>
        </is>
      </c>
      <c r="V274" t="inlineStr">
        <is>
          <t>registro de posiciones del cliente|registro de posiciones</t>
        </is>
      </c>
      <c r="W274" t="inlineStr">
        <is>
          <t>3|3</t>
        </is>
      </c>
      <c r="X274" t="inlineStr">
        <is>
          <t>|</t>
        </is>
      </c>
      <c r="Y274" t="inlineStr">
        <is>
          <t>positsioonide register</t>
        </is>
      </c>
      <c r="Z274" t="inlineStr">
        <is>
          <t>2</t>
        </is>
      </c>
      <c r="AA274" t="inlineStr">
        <is>
          <t/>
        </is>
      </c>
      <c r="AB274" t="inlineStr">
        <is>
          <t>positiorekisteri</t>
        </is>
      </c>
      <c r="AC274" t="inlineStr">
        <is>
          <t>3</t>
        </is>
      </c>
      <c r="AD274" t="inlineStr">
        <is>
          <t/>
        </is>
      </c>
      <c r="AE274" t="inlineStr">
        <is>
          <t>registre des positions</t>
        </is>
      </c>
      <c r="AF274" t="inlineStr">
        <is>
          <t>3</t>
        </is>
      </c>
      <c r="AG274" t="inlineStr">
        <is>
          <t/>
        </is>
      </c>
      <c r="AH274" t="inlineStr">
        <is>
          <t>clár suíomhanna|clár staid an chliaint|clár staideanna</t>
        </is>
      </c>
      <c r="AI274" t="inlineStr">
        <is>
          <t>3|3|3</t>
        </is>
      </c>
      <c r="AJ274" t="inlineStr">
        <is>
          <t>||</t>
        </is>
      </c>
      <c r="AK274" t="inlineStr">
        <is>
          <t>registar pozicija klijenta|registar pozicija</t>
        </is>
      </c>
      <c r="AL274" t="inlineStr">
        <is>
          <t>3|3</t>
        </is>
      </c>
      <c r="AM274" t="inlineStr">
        <is>
          <t>|</t>
        </is>
      </c>
      <c r="AN274" t="inlineStr">
        <is>
          <t>pozíció-nyilvántartás|az ügyfél pozíció-nyilvántartása</t>
        </is>
      </c>
      <c r="AO274" t="inlineStr">
        <is>
          <t>2|2</t>
        </is>
      </c>
      <c r="AP274" t="inlineStr">
        <is>
          <t>|</t>
        </is>
      </c>
      <c r="AQ274" t="inlineStr">
        <is>
          <t>registro delle posizioni</t>
        </is>
      </c>
      <c r="AR274" t="inlineStr">
        <is>
          <t>3</t>
        </is>
      </c>
      <c r="AS274" t="inlineStr">
        <is>
          <t/>
        </is>
      </c>
      <c r="AT274" t="inlineStr">
        <is>
          <t>pozicijų registras|klientų pozicijų registras</t>
        </is>
      </c>
      <c r="AU274" t="inlineStr">
        <is>
          <t>2|2</t>
        </is>
      </c>
      <c r="AV274" t="inlineStr">
        <is>
          <t>|</t>
        </is>
      </c>
      <c r="AW274" t="inlineStr">
        <is>
          <t>klienta pozīciju reģistrs</t>
        </is>
      </c>
      <c r="AX274" t="inlineStr">
        <is>
          <t>2</t>
        </is>
      </c>
      <c r="AY274" t="inlineStr">
        <is>
          <t/>
        </is>
      </c>
      <c r="AZ274" t="inlineStr">
        <is>
          <t>reġistru tal-pożizzjonijiet|reġistru tal-pożizzjonijiet tal-klijent</t>
        </is>
      </c>
      <c r="BA274" t="inlineStr">
        <is>
          <t>3|3</t>
        </is>
      </c>
      <c r="BB274" t="inlineStr">
        <is>
          <t>|</t>
        </is>
      </c>
      <c r="BC274" t="inlineStr">
        <is>
          <t>positieregister van de cliënt|positieregister</t>
        </is>
      </c>
      <c r="BD274" t="inlineStr">
        <is>
          <t>3|3</t>
        </is>
      </c>
      <c r="BE274" t="inlineStr">
        <is>
          <t>|</t>
        </is>
      </c>
      <c r="BF274" t="inlineStr">
        <is>
          <t>rejestr pozycji</t>
        </is>
      </c>
      <c r="BG274" t="inlineStr">
        <is>
          <t>3</t>
        </is>
      </c>
      <c r="BH274" t="inlineStr">
        <is>
          <t/>
        </is>
      </c>
      <c r="BI274" t="inlineStr">
        <is>
          <t>registo de posições|registo de posições do cliente</t>
        </is>
      </c>
      <c r="BJ274" t="inlineStr">
        <is>
          <t>3|3</t>
        </is>
      </c>
      <c r="BK274" t="inlineStr">
        <is>
          <t>|</t>
        </is>
      </c>
      <c r="BL274" t="inlineStr">
        <is>
          <t>registrul pozițiilor clientului</t>
        </is>
      </c>
      <c r="BM274" t="inlineStr">
        <is>
          <t>2</t>
        </is>
      </c>
      <c r="BN274" t="inlineStr">
        <is>
          <t/>
        </is>
      </c>
      <c r="BO274" t="inlineStr">
        <is>
          <t>register pozícií|register pozícií klienta</t>
        </is>
      </c>
      <c r="BP274" t="inlineStr">
        <is>
          <t>3|3</t>
        </is>
      </c>
      <c r="BQ274" t="inlineStr">
        <is>
          <t>|</t>
        </is>
      </c>
      <c r="BR274" t="inlineStr">
        <is>
          <t>register pozicij stranke|register pozicij</t>
        </is>
      </c>
      <c r="BS274" t="inlineStr">
        <is>
          <t>3|3</t>
        </is>
      </c>
      <c r="BT274" t="inlineStr">
        <is>
          <t>|</t>
        </is>
      </c>
      <c r="BU274" t="inlineStr">
        <is>
          <t>positionsregister</t>
        </is>
      </c>
      <c r="BV274" t="inlineStr">
        <is>
          <t>3</t>
        </is>
      </c>
      <c r="BW274" t="inlineStr">
        <is>
          <t/>
        </is>
      </c>
      <c r="BX274" t="inlineStr">
        <is>
          <t/>
        </is>
      </c>
      <c r="BY274" t="inlineStr">
        <is>
          <t>rejstřík, který vede poskytovatel služeb souvisejících s kryptoaktivy pro každého zákazníka a který dokládá práva zákazníka ke kryptoaktivům</t>
        </is>
      </c>
      <c r="BZ274" t="inlineStr">
        <is>
          <t>fortegnelse, der føres af en udbyder af kryptoaktivtjenester for hver kunde
med henblik på at dokumentere kundens rettigheder til kryptoaktiverne og enhver
begivenhed, der antages at skabe eller ændre kundens rettigheder</t>
        </is>
      </c>
      <c r="CA274" t="inlineStr">
        <is>
          <t/>
        </is>
      </c>
      <c r="CB274" t="inlineStr">
        <is>
          <t>μητρώο που ανοίγει και τηρεί ο πάροχος υπηρεσιών &lt;a href="https://iate.europa.eu/entry/result/3581681/en-el" target="_blank"&gt;κρυπτοστοιχείων&lt;/a&gt; για κάθε πελάτη, με σκοπό την τεκμηρίωση των δικαιωμάτων του πελάτη στα κρυπτοπεριουσιακά στοιχεία και κάθε γεγονότος που ενδέχεται να δημιουργήσει ή να τροποποιήσει δικαιώματα του πελάτη</t>
        </is>
      </c>
      <c r="CC274" t="inlineStr">
        <is>
          <t>register
 opened by a crypto-asset service provider for each client to evidence the
 client’s rights to the crypto-assets and any event likely to create or modify
 the client’s rights</t>
        </is>
      </c>
      <c r="CD274" t="inlineStr">
        <is>
          <t>Registro que deberán llevar los proveedores de servicios de criptoactivos autorizados en el que deberán consignar las posiciones abiertas a nombre de cada cliente y correspondientes a los derechos de cada cliente sobre los criptoactivos, así como cualquier movimiento que se realice siguiendo las instrucciones de sus clientes.</t>
        </is>
      </c>
      <c r="CE274" t="inlineStr">
        <is>
          <t/>
        </is>
      </c>
      <c r="CF274" t="inlineStr">
        <is>
          <t>kryptovarapalvelun tarjoajan kullekin asiakkaalle avaama positiorekisteri, josta ilmenee asiakkaan oikeudet kryptovaroihin ja tapahtumat, jotka todennäköisesti luovat asiakkaalle oikeuksia tai muuttavat asiakkaan oikeuksia</t>
        </is>
      </c>
      <c r="CG274" t="inlineStr">
        <is>
          <t>registre
ouvert au nom de chaque client et correspondant aux droits de chaque client sur
les crypto-actifs par les prestataires de services sur crypto-actifs, qui y
consignent tous mouvements faisant suite à des instructions de leurs clients</t>
        </is>
      </c>
      <c r="CH274" t="inlineStr">
        <is>
          <t/>
        </is>
      </c>
      <c r="CI274" t="inlineStr">
        <is>
          <t/>
        </is>
      </c>
      <c r="CJ274" t="inlineStr">
        <is>
          <t>kriptoeszköz-szolgáltató által vezetett nyilvántartás az ügyfelek kriptoeszközökkel kapcsolatos jogairól és a jogokat befolyásoló eseményekről</t>
        </is>
      </c>
      <c r="CK274" t="inlineStr">
        <is>
          <t>registro delle
posizioni, aperte a nome di ciascun cliente, corrispondenti ai diritti di
ciascun cliente sulle cripto-attività che i fornitori di servizi per le
cripto-attività autorizzati per la custodia e l'amministrazione di
cripto-attività per conto di terzi sono tenuti ad tenere e nel quale sono
tenuti a riportare qualsiasi movimento effettuato seguendo le istruzioni dei
loro clienti</t>
        </is>
      </c>
      <c r="CL274" t="inlineStr">
        <is>
          <t/>
        </is>
      </c>
      <c r="CM274" t="inlineStr">
        <is>
          <t/>
        </is>
      </c>
      <c r="CN274" t="inlineStr">
        <is>
          <t>reġistru miftuħ minn fornitur ta' servizz tal-kriptoassi għal kull klijent bħala evidenza tad-dritt tal-klijent għall-kriptoassi u għal kwalunkwe event li possibilment joħloq jew jibdel id-drittijiet tal-klijent</t>
        </is>
      </c>
      <c r="CO274" t="inlineStr">
        <is>
          <t>register
 dat een aanbieder van cryptoactivadiensten voor elke cliënt opent, waarin
 alle gebeurtenissen, die rechten van de cliënt kunnen doen ontstaan of
 wijzigen, worden vastgelegd</t>
        </is>
      </c>
      <c r="CP274" t="inlineStr">
        <is>
          <t/>
        </is>
      </c>
      <c r="CQ274" t="inlineStr">
        <is>
          <t>Registo aberto por um prestador de serviços de criptoativos para cada cliente para poder provar os direitos desse cliente aos criptoativos e assinalar qualquer acontecimento suscetível de criar ou alterar os direitos do cliente.</t>
        </is>
      </c>
      <c r="CR274" t="inlineStr">
        <is>
          <t>registru creat de furnizorii de servicii în materie de criptoactive pentru fiecare client cu scopul de a ține evidența drepturilor clienților la criptoactive, precum și a oricărui eveniment susceptibil să creeze sau să modifice drepturile clientului la criptoactive</t>
        </is>
      </c>
      <c r="CS274" t="inlineStr">
        <is>
          <t>register otvorený &lt;a href="https://iate.europa.eu/entry/slideshow/1603285820121/3591062/sk" target="_blank"&gt;poskytovateľom služieb kryptoaktív&lt;/a&gt; pre každého zákazníka na účely dokumentácie práv zákazníka na kryptoaktíva a každej udalosti, v dôsledku ktorej sa vytvoria alebo upravia práva zákazníka</t>
        </is>
      </c>
      <c r="CT274" t="inlineStr">
        <is>
          <t/>
        </is>
      </c>
      <c r="CU274" t="inlineStr">
        <is>
          <t/>
        </is>
      </c>
    </row>
    <row r="275">
      <c r="A275" s="1" t="str">
        <f>HYPERLINK("https://iate.europa.eu/entry/result/3590982/all", "3590982")</f>
        <v>3590982</v>
      </c>
      <c r="B275" t="inlineStr">
        <is>
          <t>EDUCATION AND COMMUNICATIONS;FINANCE</t>
        </is>
      </c>
      <c r="C275" t="inlineStr">
        <is>
          <t>EDUCATION AND COMMUNICATIONS|information technology and data processing;FINANCE</t>
        </is>
      </c>
      <c r="D275" t="inlineStr">
        <is>
          <t>европейско партньорство за блокови вериги</t>
        </is>
      </c>
      <c r="E275" t="inlineStr">
        <is>
          <t>3</t>
        </is>
      </c>
      <c r="F275" t="inlineStr">
        <is>
          <t/>
        </is>
      </c>
      <c r="G275" t="inlineStr">
        <is>
          <t>EBP|Evropské partnerství pro blockchain</t>
        </is>
      </c>
      <c r="H275" t="inlineStr">
        <is>
          <t>3|3</t>
        </is>
      </c>
      <c r="I275" t="inlineStr">
        <is>
          <t>|</t>
        </is>
      </c>
      <c r="J275" t="inlineStr">
        <is>
          <t>europæisk blockchainpartnerskab</t>
        </is>
      </c>
      <c r="K275" t="inlineStr">
        <is>
          <t>3</t>
        </is>
      </c>
      <c r="L275" t="inlineStr">
        <is>
          <t/>
        </is>
      </c>
      <c r="M275" t="inlineStr">
        <is>
          <t>Europäische Blockchain-Partnerschaft</t>
        </is>
      </c>
      <c r="N275" t="inlineStr">
        <is>
          <t>3</t>
        </is>
      </c>
      <c r="O275" t="inlineStr">
        <is>
          <t/>
        </is>
      </c>
      <c r="P275" t="inlineStr">
        <is>
          <t>ευρωπαϊκή εταιρική σχέση για την τεχνολογία αλυσίδας συστοιχιών|ευρωπαϊκή εταιρική σχέση για την αλυσίδα συστοιχιών</t>
        </is>
      </c>
      <c r="Q275" t="inlineStr">
        <is>
          <t>3|3</t>
        </is>
      </c>
      <c r="R275" t="inlineStr">
        <is>
          <t>|</t>
        </is>
      </c>
      <c r="S275" t="inlineStr">
        <is>
          <t>EBP|European Blockchain Partnership</t>
        </is>
      </c>
      <c r="T275" t="inlineStr">
        <is>
          <t>3|3</t>
        </is>
      </c>
      <c r="U275" t="inlineStr">
        <is>
          <t>|</t>
        </is>
      </c>
      <c r="V275" t="inlineStr">
        <is>
          <t>Asociación Europea de Cadena de Bloques</t>
        </is>
      </c>
      <c r="W275" t="inlineStr">
        <is>
          <t>3</t>
        </is>
      </c>
      <c r="X275" t="inlineStr">
        <is>
          <t/>
        </is>
      </c>
      <c r="Y275" t="inlineStr">
        <is>
          <t>Euroopa plokiahela partnerlus</t>
        </is>
      </c>
      <c r="Z275" t="inlineStr">
        <is>
          <t>3</t>
        </is>
      </c>
      <c r="AA275" t="inlineStr">
        <is>
          <t/>
        </is>
      </c>
      <c r="AB275" t="inlineStr">
        <is>
          <t>EBP|eurooppalainen lohkoketjukumppanuus</t>
        </is>
      </c>
      <c r="AC275" t="inlineStr">
        <is>
          <t>3|3</t>
        </is>
      </c>
      <c r="AD275" t="inlineStr">
        <is>
          <t>|</t>
        </is>
      </c>
      <c r="AE275" t="inlineStr">
        <is>
          <t>partenariat européen de la chaîne de blocs</t>
        </is>
      </c>
      <c r="AF275" t="inlineStr">
        <is>
          <t>3</t>
        </is>
      </c>
      <c r="AG275" t="inlineStr">
        <is>
          <t/>
        </is>
      </c>
      <c r="AH275" t="inlineStr">
        <is>
          <t>an Chomhpháirtíocht Eorpach Bhlocshlabhra</t>
        </is>
      </c>
      <c r="AI275" t="inlineStr">
        <is>
          <t>3</t>
        </is>
      </c>
      <c r="AJ275" t="inlineStr">
        <is>
          <t/>
        </is>
      </c>
      <c r="AK275" t="inlineStr">
        <is>
          <t>Europsko partnerstvo za lance blokova</t>
        </is>
      </c>
      <c r="AL275" t="inlineStr">
        <is>
          <t>3</t>
        </is>
      </c>
      <c r="AM275" t="inlineStr">
        <is>
          <t/>
        </is>
      </c>
      <c r="AN275" t="inlineStr">
        <is>
          <t>Európai Blokkláncpartnerség</t>
        </is>
      </c>
      <c r="AO275" t="inlineStr">
        <is>
          <t>3</t>
        </is>
      </c>
      <c r="AP275" t="inlineStr">
        <is>
          <t/>
        </is>
      </c>
      <c r="AQ275" t="inlineStr">
        <is>
          <t>partenariato europeo per la blockchain|EBP</t>
        </is>
      </c>
      <c r="AR275" t="inlineStr">
        <is>
          <t>3|3</t>
        </is>
      </c>
      <c r="AS275" t="inlineStr">
        <is>
          <t>|</t>
        </is>
      </c>
      <c r="AT275" t="inlineStr">
        <is>
          <t>Europos blokų grandinės partnerystė|EBGP</t>
        </is>
      </c>
      <c r="AU275" t="inlineStr">
        <is>
          <t>3|3</t>
        </is>
      </c>
      <c r="AV275" t="inlineStr">
        <is>
          <t>|</t>
        </is>
      </c>
      <c r="AW275" t="inlineStr">
        <is>
          <t>Eiropas Blokķēdes partnerība</t>
        </is>
      </c>
      <c r="AX275" t="inlineStr">
        <is>
          <t>3</t>
        </is>
      </c>
      <c r="AY275" t="inlineStr">
        <is>
          <t/>
        </is>
      </c>
      <c r="AZ275" t="inlineStr">
        <is>
          <t>EBP|Sħubija Ewropea tal-Blockchain</t>
        </is>
      </c>
      <c r="BA275" t="inlineStr">
        <is>
          <t>3|3</t>
        </is>
      </c>
      <c r="BB275" t="inlineStr">
        <is>
          <t>|</t>
        </is>
      </c>
      <c r="BC275" t="inlineStr">
        <is>
          <t>Europees blockchainpartnerschap</t>
        </is>
      </c>
      <c r="BD275" t="inlineStr">
        <is>
          <t>3</t>
        </is>
      </c>
      <c r="BE275" t="inlineStr">
        <is>
          <t/>
        </is>
      </c>
      <c r="BF275" t="inlineStr">
        <is>
          <t>EBP|europejskie partnerstwo na rzecz blockchain</t>
        </is>
      </c>
      <c r="BG275" t="inlineStr">
        <is>
          <t>3|3</t>
        </is>
      </c>
      <c r="BH275" t="inlineStr">
        <is>
          <t>|</t>
        </is>
      </c>
      <c r="BI275" t="inlineStr">
        <is>
          <t>Parceria Europeia de Cadeia de Blocos</t>
        </is>
      </c>
      <c r="BJ275" t="inlineStr">
        <is>
          <t>3</t>
        </is>
      </c>
      <c r="BK275" t="inlineStr">
        <is>
          <t/>
        </is>
      </c>
      <c r="BL275" t="inlineStr">
        <is>
          <t>EBP|parteneriatul european privind tehnologia &lt;i&gt;blockchain&lt;/i&gt;</t>
        </is>
      </c>
      <c r="BM275" t="inlineStr">
        <is>
          <t>3|3</t>
        </is>
      </c>
      <c r="BN275" t="inlineStr">
        <is>
          <t>|</t>
        </is>
      </c>
      <c r="BO275" t="inlineStr">
        <is>
          <t>EBP|Európske partnerstvo pre blockchain</t>
        </is>
      </c>
      <c r="BP275" t="inlineStr">
        <is>
          <t>3|3</t>
        </is>
      </c>
      <c r="BQ275" t="inlineStr">
        <is>
          <t>|</t>
        </is>
      </c>
      <c r="BR275" t="inlineStr">
        <is>
          <t>evropsko partnerstvo za blokovne verige</t>
        </is>
      </c>
      <c r="BS275" t="inlineStr">
        <is>
          <t>3</t>
        </is>
      </c>
      <c r="BT275" t="inlineStr">
        <is>
          <t/>
        </is>
      </c>
      <c r="BU275" t="inlineStr">
        <is>
          <t>europeiskt partnerskap för blockkedjeteknik|europeiskt blockkedjepartnerskap</t>
        </is>
      </c>
      <c r="BV275" t="inlineStr">
        <is>
          <t>2|2</t>
        </is>
      </c>
      <c r="BW275" t="inlineStr">
        <is>
          <t>|</t>
        </is>
      </c>
      <c r="BX275" t="inlineStr">
        <is>
          <t/>
        </is>
      </c>
      <c r="BY275" t="inlineStr">
        <is>
          <t>spolupráce evropských zemí mající za cíl vyvinout evropskou infrastrukturu blockchainových služeb</t>
        </is>
      </c>
      <c r="BZ275" t="inlineStr">
        <is>
          <t/>
        </is>
      </c>
      <c r="CA275" t="inlineStr">
        <is>
          <t>Partnerschaft, die gegründet wurde, um eine europäische Blockchain-Dienste-Infrastruktur zu entwickeln, die die Erbringung grenzüberschreitender digitaler öffentlicher Dienste mit den höchsten Sicherheits- und Datenschutzstandards unterstützt</t>
        </is>
      </c>
      <c r="CB275" t="inlineStr">
        <is>
          <t>πλατφόρμα συνεργασίας που δημιουργήθηκε το 2018 με σκοπό την ανάπτυξη υποδομής τεχνολογίας αλυσίδας συστοιχιών που μπορεί να ενισχύσει τις βασιζόμενες σε αξίες, αξιόπιστες και επικεντρωμένες στον χρήστη ψηφιακές υπηρεσίες σε διασυνοριακό επίπεδο εντός της ψηφιακής ενιαίας αγοράς</t>
        </is>
      </c>
      <c r="CC275" t="inlineStr">
        <is>
          <t>cooperation
 platform established in 2018 with a
 view to developing a blockchain infrastructure that can enhance value-based,
 trusted, user-centric digital services across borders within the Digital
 Single Market</t>
        </is>
      </c>
      <c r="CD275" t="inlineStr">
        <is>
          <t>Plataforma de cooperación creada en 2018 por la Comisión, junto con veintiún Estados miembros y Noruega, con el fin de promover una infraestructura de cadena de bloques que sustente servicios públicos digitales transfronterizos con los niveles más altos de seguridad y privacidad.</t>
        </is>
      </c>
      <c r="CE275" t="inlineStr">
        <is>
          <t/>
        </is>
      </c>
      <c r="CF275" t="inlineStr">
        <is>
          <t>vuonna 2018 perustettu yhteistyöfoorumi, jonka tarkoituksena on kehittää lohkoketjuinfrastruktuuria, jolla voidaan edistää arvoon perustuvia, luotettavia ja käyttäjälähtöisiä digitaalisia palveluja maiden rajat ylittävästi digitaalisilla sisämarkkinoilla</t>
        </is>
      </c>
      <c r="CG275" t="inlineStr">
        <is>
          <t>plateforme de coopération entre États créée en 2018 dans le
but de mettre au point une infrastructure de chaîne de blocs qui puisse
renforcer les services numériques afin que ceux-ci soient fondés sur des
valeurs, fiables et centrés sur l’utilisateur, par-delà les frontières et au
sein du marché unique numérique</t>
        </is>
      </c>
      <c r="CH275" t="inlineStr">
        <is>
          <t/>
        </is>
      </c>
      <c r="CI275" t="inlineStr">
        <is>
          <t/>
        </is>
      </c>
      <c r="CJ275" t="inlineStr">
        <is>
          <t>az uniós tagállamokat politikai szinten egyesítő, 2018-ban létrehozott együttműködés, amely a határon átnyúló értékalapú, megbízható, felhasználóközpontú digitális szolgáltatásokat elősegítő blokklánc-infrastruktúra kialakítására törekszik</t>
        </is>
      </c>
      <c r="CK275" t="inlineStr">
        <is>
          <t>partenariato
lanciato il 10 aprile 2018 per consentire agli Stati membri dell’UE e ad altri
Stati europei partecipanti di collaborare con la Commissione europea per trasformare l’enorme
potenziale della tecnologia blockchain in servizi migliori per i cittadini</t>
        </is>
      </c>
      <c r="CL275" t="inlineStr">
        <is>
          <t/>
        </is>
      </c>
      <c r="CM275" t="inlineStr">
        <is>
          <t/>
        </is>
      </c>
      <c r="CN275" t="inlineStr">
        <is>
          <t>pjattaforma ta' kooperazzjoni stabbilita fl-2018 bl-għan li tiġi żviluppata infrastruttura tal-blockchain li tista' ttejjeb is-servizzi diġitali bbażati fuq il-valur, ta' fiduċja u favur l-utent fi ħdan is-Suq Uniku Diġitali</t>
        </is>
      </c>
      <c r="CO275" t="inlineStr">
        <is>
          <t>samenwerking om een Europese blokchaininfrastructuur tot stand te brengen en grensoverschrijdende digitale overheidsdiensten met de hoogste veiligheids- en privacynormen te ondersteunen</t>
        </is>
      </c>
      <c r="CP275" t="inlineStr">
        <is>
          <t>narzędzie współpracy między państwami członkowskimi w celu wymiany doświadczeń, wiedzy fachowej w dziedzinach technicznych i regulacyjnych oraz przygotowania do uruchomienia unijnych aplikacji związanych z blockchainem</t>
        </is>
      </c>
      <c r="CQ275" t="inlineStr">
        <is>
          <t>&lt;div&gt;Plataforma de cooperação que procura desenvolver uma infraestrutura europeia de serviços de cadeia de blocos de confiança, segura e resiliente com elevados padrões em termos de privacidade, cibersegurança, interoperabilidade e eficiência energética e em conformidade com a legislação da União Europeia.&lt;/div&gt;</t>
        </is>
      </c>
      <c r="CR275" t="inlineStr">
        <is>
          <t/>
        </is>
      </c>
      <c r="CS275" t="inlineStr">
        <is>
          <t>platforma vytvorená v roku 2018 na účely spolupráce s cieľom vybudovať infraštruktúru &lt;a href="https://iate.europa.eu/entry/slideshow/1603278396639/3567231/sk" target="_blank"&gt;blockchainu&lt;/a&gt; a zlepšiť cezhraničné, spoľahlivé digitálne služby orientované na používateľa a založené na hodnotách v rámci &lt;a href="https://iate.europa.eu/entry/slideshow/1603278313161/3510729/sk" target="_blank"&gt;digitálneho jednotného trhu&lt;/a&gt;</t>
        </is>
      </c>
      <c r="CT275" t="inlineStr">
        <is>
          <t/>
        </is>
      </c>
      <c r="CU275" t="inlineStr">
        <is>
          <t/>
        </is>
      </c>
    </row>
    <row r="276">
      <c r="A276" s="1" t="str">
        <f>HYPERLINK("https://iate.europa.eu/entry/result/3591006/all", "3591006")</f>
        <v>3591006</v>
      </c>
      <c r="B276" t="inlineStr">
        <is>
          <t>PRODUCTION, TECHNOLOGY AND RESEARCH</t>
        </is>
      </c>
      <c r="C276" t="inlineStr">
        <is>
          <t>PRODUCTION, TECHNOLOGY AND RESEARCH|technology and technical regulations|technology|digital technology</t>
        </is>
      </c>
      <c r="D276" t="inlineStr">
        <is>
          <t>Международна асоциация за надеждни приложения на блоковата верига</t>
        </is>
      </c>
      <c r="E276" t="inlineStr">
        <is>
          <t>3</t>
        </is>
      </c>
      <c r="F276" t="inlineStr">
        <is>
          <t/>
        </is>
      </c>
      <c r="G276" t="inlineStr">
        <is>
          <t>INATBA|Mezinárodní asociace důvěryhodných blockchainových aplikací</t>
        </is>
      </c>
      <c r="H276" t="inlineStr">
        <is>
          <t>3|3</t>
        </is>
      </c>
      <c r="I276" t="inlineStr">
        <is>
          <t>|</t>
        </is>
      </c>
      <c r="J276" t="inlineStr">
        <is>
          <t>international sammenslutning for pålidelige blockchainapplikationer</t>
        </is>
      </c>
      <c r="K276" t="inlineStr">
        <is>
          <t>3</t>
        </is>
      </c>
      <c r="L276" t="inlineStr">
        <is>
          <t/>
        </is>
      </c>
      <c r="M276" t="inlineStr">
        <is>
          <t>Internationale Vereinigung für vertrauenswürdige Blockchain-Anwendungen</t>
        </is>
      </c>
      <c r="N276" t="inlineStr">
        <is>
          <t>3</t>
        </is>
      </c>
      <c r="O276" t="inlineStr">
        <is>
          <t/>
        </is>
      </c>
      <c r="P276" t="inlineStr">
        <is>
          <t>διεθνής ένωση για τις έμπιστες εφαρμογές αλυσίδας συστοιχιών|INATBA</t>
        </is>
      </c>
      <c r="Q276" t="inlineStr">
        <is>
          <t>3|3</t>
        </is>
      </c>
      <c r="R276" t="inlineStr">
        <is>
          <t>|</t>
        </is>
      </c>
      <c r="S276" t="inlineStr">
        <is>
          <t>International Association for Trusted Blockchain Applications|INATBA</t>
        </is>
      </c>
      <c r="T276" t="inlineStr">
        <is>
          <t>3|3</t>
        </is>
      </c>
      <c r="U276" t="inlineStr">
        <is>
          <t>|</t>
        </is>
      </c>
      <c r="V276" t="inlineStr">
        <is>
          <t>Asociación Internacional de Aplicaciones de Cadena de Bloques de Confianza</t>
        </is>
      </c>
      <c r="W276" t="inlineStr">
        <is>
          <t>3</t>
        </is>
      </c>
      <c r="X276" t="inlineStr">
        <is>
          <t/>
        </is>
      </c>
      <c r="Y276" t="inlineStr">
        <is>
          <t>usaldusväärsete plokiahelarakenduste rahvusvaheline ühendus|Rahvusvaheline Usaldusväärsete Plokiahela Kasutusalade Assotsiatsioon|INATBA</t>
        </is>
      </c>
      <c r="Z276" t="inlineStr">
        <is>
          <t>2|2|3</t>
        </is>
      </c>
      <c r="AA276" t="inlineStr">
        <is>
          <t>||</t>
        </is>
      </c>
      <c r="AB276" t="inlineStr">
        <is>
          <t>luotettujen lohkoketjusovellusten kansainvälinen järjestö|INATBA</t>
        </is>
      </c>
      <c r="AC276" t="inlineStr">
        <is>
          <t>3|3</t>
        </is>
      </c>
      <c r="AD276" t="inlineStr">
        <is>
          <t>|</t>
        </is>
      </c>
      <c r="AE276" t="inlineStr">
        <is>
          <t>Association internationale des applications de la chaîne de blocs de confiance</t>
        </is>
      </c>
      <c r="AF276" t="inlineStr">
        <is>
          <t>3</t>
        </is>
      </c>
      <c r="AG276" t="inlineStr">
        <is>
          <t/>
        </is>
      </c>
      <c r="AH276" t="inlineStr">
        <is>
          <t>Cumann Idirnáisiúnta na bhFeidhmeanna Blocshlabhra Iontaofa</t>
        </is>
      </c>
      <c r="AI276" t="inlineStr">
        <is>
          <t>3</t>
        </is>
      </c>
      <c r="AJ276" t="inlineStr">
        <is>
          <t/>
        </is>
      </c>
      <c r="AK276" t="inlineStr">
        <is>
          <t>Međunarodno udruženje za pouzdane aplikacije lanca blokova</t>
        </is>
      </c>
      <c r="AL276" t="inlineStr">
        <is>
          <t>2</t>
        </is>
      </c>
      <c r="AM276" t="inlineStr">
        <is>
          <t/>
        </is>
      </c>
      <c r="AN276" t="inlineStr">
        <is>
          <t>INATBA|Megbízható Blokkláncalkalmazások Nemzetközi Szövetsége</t>
        </is>
      </c>
      <c r="AO276" t="inlineStr">
        <is>
          <t>3|3</t>
        </is>
      </c>
      <c r="AP276" t="inlineStr">
        <is>
          <t>|</t>
        </is>
      </c>
      <c r="AQ276" t="inlineStr">
        <is>
          <t>INATBA|International Association for Trusted Blockchain Applications</t>
        </is>
      </c>
      <c r="AR276" t="inlineStr">
        <is>
          <t>3|3</t>
        </is>
      </c>
      <c r="AS276" t="inlineStr">
        <is>
          <t>|</t>
        </is>
      </c>
      <c r="AT276" t="inlineStr">
        <is>
          <t>Tarptautinė patikimų blokų grandinės prietaikų asociacija|INATBA</t>
        </is>
      </c>
      <c r="AU276" t="inlineStr">
        <is>
          <t>3|3</t>
        </is>
      </c>
      <c r="AV276" t="inlineStr">
        <is>
          <t>|</t>
        </is>
      </c>
      <c r="AW276" t="inlineStr">
        <is>
          <t>&lt;i&gt;INATBA&lt;/i&gt;|Starptautiskā uzticamo blokķēžu lietotņu asociācija</t>
        </is>
      </c>
      <c r="AX276" t="inlineStr">
        <is>
          <t>2|2</t>
        </is>
      </c>
      <c r="AY276" t="inlineStr">
        <is>
          <t>|</t>
        </is>
      </c>
      <c r="AZ276" t="inlineStr">
        <is>
          <t>Assoċjazzjoni Internazzjonali għal Applikazzjonijiet ta’ Fiduċja tal-Blockchain|INATBA</t>
        </is>
      </c>
      <c r="BA276" t="inlineStr">
        <is>
          <t>3|3</t>
        </is>
      </c>
      <c r="BB276" t="inlineStr">
        <is>
          <t>|</t>
        </is>
      </c>
      <c r="BC276" t="inlineStr">
        <is>
          <t>International Association for Trusted Blockchain Applications|Inatba</t>
        </is>
      </c>
      <c r="BD276" t="inlineStr">
        <is>
          <t>3|3</t>
        </is>
      </c>
      <c r="BE276" t="inlineStr">
        <is>
          <t>|</t>
        </is>
      </c>
      <c r="BF276" t="inlineStr">
        <is>
          <t>Międzynarodowe Stowarzyszenie Zaufanych Aplikacji Blockchain|INATBA</t>
        </is>
      </c>
      <c r="BG276" t="inlineStr">
        <is>
          <t>3|3</t>
        </is>
      </c>
      <c r="BH276" t="inlineStr">
        <is>
          <t>|</t>
        </is>
      </c>
      <c r="BI276" t="inlineStr">
        <is>
          <t>Associação Internacional para Aplicações Seguras de Cadeia de Blocos</t>
        </is>
      </c>
      <c r="BJ276" t="inlineStr">
        <is>
          <t>3</t>
        </is>
      </c>
      <c r="BK276" t="inlineStr">
        <is>
          <t/>
        </is>
      </c>
      <c r="BL276" t="inlineStr">
        <is>
          <t>Asociația internațională pentru aplicații blockchain de încredere|INATBA</t>
        </is>
      </c>
      <c r="BM276" t="inlineStr">
        <is>
          <t>3|3</t>
        </is>
      </c>
      <c r="BN276" t="inlineStr">
        <is>
          <t>|</t>
        </is>
      </c>
      <c r="BO276" t="inlineStr">
        <is>
          <t>Medzinárodná asociácia spoľahlivých blockchainových aplikácií|INATBA</t>
        </is>
      </c>
      <c r="BP276" t="inlineStr">
        <is>
          <t>3|3</t>
        </is>
      </c>
      <c r="BQ276" t="inlineStr">
        <is>
          <t>|</t>
        </is>
      </c>
      <c r="BR276" t="inlineStr">
        <is>
          <t>Mednarodno združenje za zaupanja vredno uporabo veriženja blokov</t>
        </is>
      </c>
      <c r="BS276" t="inlineStr">
        <is>
          <t>3</t>
        </is>
      </c>
      <c r="BT276" t="inlineStr">
        <is>
          <t/>
        </is>
      </c>
      <c r="BU276" t="inlineStr">
        <is>
          <t>internationella sammanslutningen för tillförlitliga blockkedjeapplikationer</t>
        </is>
      </c>
      <c r="BV276" t="inlineStr">
        <is>
          <t>3</t>
        </is>
      </c>
      <c r="BW276" t="inlineStr">
        <is>
          <t/>
        </is>
      </c>
      <c r="BX276" t="inlineStr">
        <is>
          <t/>
        </is>
      </c>
      <c r="BY276" t="inlineStr">
        <is>
          <t>iniciativa, jejímž cílem je vytvořit rámec spolupráce veřejného a soukromého sektoru na podporu zavádění technologií blockchainu and DLT</t>
        </is>
      </c>
      <c r="BZ276" t="inlineStr">
        <is>
          <t/>
        </is>
      </c>
      <c r="CA276" t="inlineStr">
        <is>
          <t/>
        </is>
      </c>
      <c r="CB276" t="inlineStr">
        <is>
          <t>πρωτοβουλία που δρομολογήθηκε από την Ευρωπαϊκή Επιτροπή με στόχο τον διάλογο με
τα ευρωπαϊκά θεσμικά όργανα, τις εθνικές κυβερνήσεις, τους ρυθμιστικούς οργανισμούς, την κοινωνία των πολιτών και την &lt;a href="https://iate.europa.eu/entry/result/3590982/en-el" target="_blank"&gt;ευρωπαϊκή εταιρική σχέση για την τεχνολογία αλυσίδας συστοιχιών&lt;/a&gt;, για τη στήριξη της υιοθέτησης και της δημιουργίας ευρωπαϊκών υποδομών &lt;a href="https://iate.europa.eu/entry/result/3571877/en-el" target="_blank"&gt;τεχνολογίας κατανεμημένου καθολικού&lt;/a&gt; και &lt;a href="https://iate.europa.eu/entry/result/3571878/en-el" target="_blank"&gt;τεχνολογίας αλυσίδας συστοιχιών&lt;/a&gt;</t>
        </is>
      </c>
      <c r="CC276" t="inlineStr">
        <is>
          <t>initiative
 launched by the European Commission bringing together industry, startups, SMEs,
 policymakers, international organisations, regulators, civil society and
 standard-setting bodies to support the mainstream adoption of &lt;a href="http://iate.europa.eu/entry/result/3567231/en" target="_blank"&gt;blockchain&lt;/a&gt; and
 &lt;a href="http://iate.europa.eu/entry/result/3571877/all" target="_blank"&gt;distributed ledger technology&lt;/a&gt; (DLT) across multiple sectors</t>
        </is>
      </c>
      <c r="CD276" t="inlineStr">
        <is>
          <t/>
        </is>
      </c>
      <c r="CE276" t="inlineStr">
        <is>
          <t>Euroopa Komisjoni algatus plokiahela ja hajusraamatu tehnoloogia kasutuselevõtu toetamiseks eri sektorites</t>
        </is>
      </c>
      <c r="CF276" t="inlineStr">
        <is>
          <t>Euroopan komission aloite, jolla saatetaan yhteen teollisuus, startup-yritykset, pk-yritykset, poliittiset päättäjät, kansainväliset järjestöt, sääntelyviranomaiset, kansalaisyhteiskunta ja standardointilaitokset tavoitteena tukea lohkoketjuteknologian ja hajautetun tilikirjan teknologian (DLT) kattavaa käyttöönottoa</t>
        </is>
      </c>
      <c r="CG276" t="inlineStr">
        <is>
          <t>association sans but lucratif de droit belge lancée
en 2019 avec l’aide de la Commission européenne réunissant des membres de
l’industrie et de la société civile, des startups, des PME, des responsables
politiques, des organisations internationales, des régulateurs et des organismes
de normalisation et dont le but est de promouvoir la chaîne de blocs et la DLT dans
divers secteurs</t>
        </is>
      </c>
      <c r="CH276" t="inlineStr">
        <is>
          <t/>
        </is>
      </c>
      <c r="CI276" t="inlineStr">
        <is>
          <t/>
        </is>
      </c>
      <c r="CJ276" t="inlineStr">
        <is>
          <t>az ipar, az innovatív induló vállalkozások, a kkv-k, a politikaformálók, a nemzetközi szervezetek, a szabályozók, a civil társadalom és szabványosító szervezetek képviselőit tömörítő, az Európai Bizottság által 2019 áprilisában indított kezdeményezés, amely a blokklánc- és a megosztott könyvelési technológiák ágazatközi felhasználásának bővítését célozza</t>
        </is>
      </c>
      <c r="CK276" t="inlineStr">
        <is>
          <t>associazione
internazionale che riunisce industria, startup, PMI, responsabili politici,
organizzazioni internazionali, regolatori, società civile e organismi di
normazione lanciata il 3 aprile 2019 con il supporto della Commissione europea
allo scopo di promuovere un modello aperto, trasparente e inclusivo di
governance per la blockchain e altre DLT a livello mondiale, sostenere l’adozione
di linee guida setoriali e di interoperabilità e stabilire un dialogo con i
regolatori e le autorità pubbliche a livello mondiale</t>
        </is>
      </c>
      <c r="CL276" t="inlineStr">
        <is>
          <t/>
        </is>
      </c>
      <c r="CM276" t="inlineStr">
        <is>
          <t/>
        </is>
      </c>
      <c r="CN276" t="inlineStr">
        <is>
          <t>inizjattiva varata mill-Kummissjoni Ewropea li tiġbor flimkien l-industrija, in-negozji l-ġodda, l-SMEs, dawk li jfasslu l-politiki, organizzazzjonijiet, regolaturi, is-soċjetà ċivili u korpi li jistabbilixxu l-istandards, biex tiġi appoġġata l-adozzjoni mainstream tal-&lt;a href="https://iate.europa.eu/entry/result/3567231/en" target="_blank"&gt;blockchain&lt;/a&gt;u tat-&lt;a href="https://iate.europa.eu/entry/result/3571877/all" target="_blank"&gt;teknoloġija ta' reġistru distribwit (DLT)&lt;/a&gt; f'setturi multipli</t>
        </is>
      </c>
      <c r="CO276" t="inlineStr">
        <is>
          <t>vereniging die overheidsinstanties, beleidsmakers, ontwikkelaars en gebruikers van blockchaintechnologie samen wil brengen om de ontwikkeling en het gebruik van blockchaintechnologie en andere gedeeldgrootboektechnologie op internationale schaal te bevorderen</t>
        </is>
      </c>
      <c r="CP276" t="inlineStr">
        <is>
          <t>globalne forum wielostronne utworzone przez Komisję Europejską, skupiające programistów, użytkowników technologii blockchain, przedstawicieli władzami publicznymi, a także organów ustalających normy w celu usunięcia przeszkód w skalowaniu innowacyjnych rozwiązań i promowaniu dobrego zarządzania</t>
        </is>
      </c>
      <c r="CQ276" t="inlineStr">
        <is>
          <t/>
        </is>
      </c>
      <c r="CR276" t="inlineStr">
        <is>
          <t/>
        </is>
      </c>
      <c r="CS276" t="inlineStr">
        <is>
          <t>globálna iniciatíva Európskej komisie s cieľom zapojiť odvetvie, startupy, malé a stredné podniky, tvorcov politík, medzinárodné organizácie, regulačné orgány, zástupcov občianskej spoločnosti a normalizačné orgány do podpory širokého zavádzania &lt;a href="https://iate.europa.eu/entry/result/3567231/sk" target="_blank"&gt;blockchainu&lt;/a&gt; a &lt;a href="https://iate.europa.eu/entry/result/3571877/sk" target="_blank"&gt;technológie distribuovaných záznamov (DLT)&lt;/a&gt; vo viacerých odvetviach</t>
        </is>
      </c>
      <c r="CT276" t="inlineStr">
        <is>
          <t/>
        </is>
      </c>
      <c r="CU276" t="inlineStr">
        <is>
          <t/>
        </is>
      </c>
    </row>
    <row r="277">
      <c r="A277" s="1" t="str">
        <f>HYPERLINK("https://iate.europa.eu/entry/result/3591005/all", "3591005")</f>
        <v>3591005</v>
      </c>
      <c r="B277" t="inlineStr">
        <is>
          <t>FINANCE</t>
        </is>
      </c>
      <c r="C277" t="inlineStr">
        <is>
          <t>FINANCE|monetary relations</t>
        </is>
      </c>
      <c r="D277" t="inlineStr">
        <is>
          <t>паричен суверенитет</t>
        </is>
      </c>
      <c r="E277" t="inlineStr">
        <is>
          <t>3</t>
        </is>
      </c>
      <c r="F277" t="inlineStr">
        <is>
          <t/>
        </is>
      </c>
      <c r="G277" t="inlineStr">
        <is>
          <t>měnová suverenita</t>
        </is>
      </c>
      <c r="H277" t="inlineStr">
        <is>
          <t>3</t>
        </is>
      </c>
      <c r="I277" t="inlineStr">
        <is>
          <t/>
        </is>
      </c>
      <c r="J277" t="inlineStr">
        <is>
          <t>monetær suverænitet</t>
        </is>
      </c>
      <c r="K277" t="inlineStr">
        <is>
          <t>3</t>
        </is>
      </c>
      <c r="L277" t="inlineStr">
        <is>
          <t/>
        </is>
      </c>
      <c r="M277" t="inlineStr">
        <is>
          <t>Währungshoheit</t>
        </is>
      </c>
      <c r="N277" t="inlineStr">
        <is>
          <t>3</t>
        </is>
      </c>
      <c r="O277" t="inlineStr">
        <is>
          <t/>
        </is>
      </c>
      <c r="P277" t="inlineStr">
        <is>
          <t>νομισματική κυριαρχία</t>
        </is>
      </c>
      <c r="Q277" t="inlineStr">
        <is>
          <t>3</t>
        </is>
      </c>
      <c r="R277" t="inlineStr">
        <is>
          <t/>
        </is>
      </c>
      <c r="S277" t="inlineStr">
        <is>
          <t>monetary sovereignty</t>
        </is>
      </c>
      <c r="T277" t="inlineStr">
        <is>
          <t>3</t>
        </is>
      </c>
      <c r="U277" t="inlineStr">
        <is>
          <t/>
        </is>
      </c>
      <c r="V277" t="inlineStr">
        <is>
          <t>soberanía monetaria</t>
        </is>
      </c>
      <c r="W277" t="inlineStr">
        <is>
          <t>3</t>
        </is>
      </c>
      <c r="X277" t="inlineStr">
        <is>
          <t/>
        </is>
      </c>
      <c r="Y277" t="inlineStr">
        <is>
          <t>rahaline suveräänsus</t>
        </is>
      </c>
      <c r="Z277" t="inlineStr">
        <is>
          <t>3</t>
        </is>
      </c>
      <c r="AA277" t="inlineStr">
        <is>
          <t/>
        </is>
      </c>
      <c r="AB277" t="inlineStr">
        <is>
          <t>rahapoliittinen suvereniteetti</t>
        </is>
      </c>
      <c r="AC277" t="inlineStr">
        <is>
          <t>3</t>
        </is>
      </c>
      <c r="AD277" t="inlineStr">
        <is>
          <t/>
        </is>
      </c>
      <c r="AE277" t="inlineStr">
        <is>
          <t>souveraineté monétaire</t>
        </is>
      </c>
      <c r="AF277" t="inlineStr">
        <is>
          <t>3</t>
        </is>
      </c>
      <c r="AG277" t="inlineStr">
        <is>
          <t/>
        </is>
      </c>
      <c r="AH277" t="inlineStr">
        <is>
          <t>ceannasacht airgeadaíochta</t>
        </is>
      </c>
      <c r="AI277" t="inlineStr">
        <is>
          <t>3</t>
        </is>
      </c>
      <c r="AJ277" t="inlineStr">
        <is>
          <t/>
        </is>
      </c>
      <c r="AK277" t="inlineStr">
        <is>
          <t>monetarna suverenost</t>
        </is>
      </c>
      <c r="AL277" t="inlineStr">
        <is>
          <t>3</t>
        </is>
      </c>
      <c r="AM277" t="inlineStr">
        <is>
          <t/>
        </is>
      </c>
      <c r="AN277" t="inlineStr">
        <is>
          <t>monetáris szuverenitás</t>
        </is>
      </c>
      <c r="AO277" t="inlineStr">
        <is>
          <t>3</t>
        </is>
      </c>
      <c r="AP277" t="inlineStr">
        <is>
          <t/>
        </is>
      </c>
      <c r="AQ277" t="inlineStr">
        <is>
          <t>sovranità monetaria</t>
        </is>
      </c>
      <c r="AR277" t="inlineStr">
        <is>
          <t>3</t>
        </is>
      </c>
      <c r="AS277" t="inlineStr">
        <is>
          <t/>
        </is>
      </c>
      <c r="AT277" t="inlineStr">
        <is>
          <t>monetarinis nepriklausomumas|monetarinis suverenumas</t>
        </is>
      </c>
      <c r="AU277" t="inlineStr">
        <is>
          <t>3|3</t>
        </is>
      </c>
      <c r="AV277" t="inlineStr">
        <is>
          <t>|</t>
        </is>
      </c>
      <c r="AW277" t="inlineStr">
        <is>
          <t>monetārā suverenitāte</t>
        </is>
      </c>
      <c r="AX277" t="inlineStr">
        <is>
          <t>3</t>
        </is>
      </c>
      <c r="AY277" t="inlineStr">
        <is>
          <t/>
        </is>
      </c>
      <c r="AZ277" t="inlineStr">
        <is>
          <t>sovranità monetarja</t>
        </is>
      </c>
      <c r="BA277" t="inlineStr">
        <is>
          <t>3</t>
        </is>
      </c>
      <c r="BB277" t="inlineStr">
        <is>
          <t/>
        </is>
      </c>
      <c r="BC277" t="inlineStr">
        <is>
          <t>monetaire soevereiniteit</t>
        </is>
      </c>
      <c r="BD277" t="inlineStr">
        <is>
          <t>3</t>
        </is>
      </c>
      <c r="BE277" t="inlineStr">
        <is>
          <t/>
        </is>
      </c>
      <c r="BF277" t="inlineStr">
        <is>
          <t>suwerenność monetarna</t>
        </is>
      </c>
      <c r="BG277" t="inlineStr">
        <is>
          <t>3</t>
        </is>
      </c>
      <c r="BH277" t="inlineStr">
        <is>
          <t/>
        </is>
      </c>
      <c r="BI277" t="inlineStr">
        <is>
          <t>soberania monetária</t>
        </is>
      </c>
      <c r="BJ277" t="inlineStr">
        <is>
          <t>3</t>
        </is>
      </c>
      <c r="BK277" t="inlineStr">
        <is>
          <t/>
        </is>
      </c>
      <c r="BL277" t="inlineStr">
        <is>
          <t>suveranitate monetară</t>
        </is>
      </c>
      <c r="BM277" t="inlineStr">
        <is>
          <t>3</t>
        </is>
      </c>
      <c r="BN277" t="inlineStr">
        <is>
          <t/>
        </is>
      </c>
      <c r="BO277" t="inlineStr">
        <is>
          <t>menová suverenita</t>
        </is>
      </c>
      <c r="BP277" t="inlineStr">
        <is>
          <t>3</t>
        </is>
      </c>
      <c r="BQ277" t="inlineStr">
        <is>
          <t/>
        </is>
      </c>
      <c r="BR277" t="inlineStr">
        <is>
          <t>monetarna suverenost</t>
        </is>
      </c>
      <c r="BS277" t="inlineStr">
        <is>
          <t>3</t>
        </is>
      </c>
      <c r="BT277" t="inlineStr">
        <is>
          <t/>
        </is>
      </c>
      <c r="BU277" t="inlineStr">
        <is>
          <t>penningpolitisk självständighet</t>
        </is>
      </c>
      <c r="BV277" t="inlineStr">
        <is>
          <t>3</t>
        </is>
      </c>
      <c r="BW277" t="inlineStr">
        <is>
          <t/>
        </is>
      </c>
      <c r="BX277" t="inlineStr">
        <is>
          <t/>
        </is>
      </c>
      <c r="BY277" t="inlineStr">
        <is>
          <t>&lt;div&gt;výkon nezadatelných práv nad měnou a nad měnovou politikou na určitém území&lt;/div&gt;</t>
        </is>
      </c>
      <c r="BZ277" t="inlineStr">
        <is>
          <t/>
        </is>
      </c>
      <c r="CA277" t="inlineStr">
        <is>
          <t/>
        </is>
      </c>
      <c r="CB277" t="inlineStr">
        <is>
          <t>ανεξαρτησία από εξωτερικές παρεμβάσεις στη διαχείριση των νομισματικών υποθέσεων</t>
        </is>
      </c>
      <c r="CC277" t="inlineStr">
        <is>
          <t>independence
 from external interference in the management of monetary affairs</t>
        </is>
      </c>
      <c r="CD277" t="inlineStr">
        <is>
          <t>Capacidad de un Estado para decidir y controlar las cuestiones relacionadas con el dinero, incluida la cantidad que hay en circulación, los tipos de interés, los tipos de cambio entre divisas, etc.</t>
        </is>
      </c>
      <c r="CE277" t="inlineStr">
        <is>
          <t>riigi õiguslik ainukontroll oma valuuta üle</t>
        </is>
      </c>
      <c r="CF277" t="inlineStr">
        <is>
          <t>riippumattomuus ulkopuolisten väliintulolta yksittäisen valtion tai rahaliiton rahapoliittisessa päätöksenteossa</t>
        </is>
      </c>
      <c r="CG277" t="inlineStr">
        <is>
          <t>concept selon lequel une entité publique (le plus souvent un
État) dispose de certains privilèges au regard de la monnaie nationale</t>
        </is>
      </c>
      <c r="CH277" t="inlineStr">
        <is>
          <t/>
        </is>
      </c>
      <c r="CI277" t="inlineStr">
        <is>
          <t/>
        </is>
      </c>
      <c r="CJ277" t="inlineStr">
        <is>
          <t>a monetáris politika külső behatásoktól mentes, független irányításának képessége</t>
        </is>
      </c>
      <c r="CK277" t="inlineStr">
        <is>
          <t>diritto o potere da parte di un soggetto giuridico (tipicamente uno Stato) di emettere o stampare moneta in linea con le sue scelte di politica monetaria</t>
        </is>
      </c>
      <c r="CL277" t="inlineStr">
        <is>
          <t/>
        </is>
      </c>
      <c r="CM277" t="inlineStr">
        <is>
          <t/>
        </is>
      </c>
      <c r="CN277" t="inlineStr">
        <is>
          <t>indipendenza minn interferenza esterna fil-ġestjoni ta' affarijiet monetarji</t>
        </is>
      </c>
      <c r="CO277" t="inlineStr">
        <is>
          <t>onafhankelijke geldpolitiek van een overheid die gericht is op de stabiliteit van de eigen munt</t>
        </is>
      </c>
      <c r="CP277" t="inlineStr">
        <is>
          <t>prawo do prowadzenia własnej polityki pieniężnej</t>
        </is>
      </c>
      <c r="CQ277" t="inlineStr">
        <is>
          <t>Independência de um país em relação às interferências externas na gestão dos seus assuntos monetários.</t>
        </is>
      </c>
      <c r="CR277" t="inlineStr">
        <is>
          <t/>
        </is>
      </c>
      <c r="CS277" t="inlineStr">
        <is>
          <t>&lt;div&gt;výkon nedeliteľných
práv nad menou a menovou politikou zo strany štátu na svojom území&lt;/div&gt;</t>
        </is>
      </c>
      <c r="CT277" t="inlineStr">
        <is>
          <t>možnost vodenja samostojne monetarne politike, pogoj za to pa sta lastna centralna banka in lastna valuta, ki omogoča vodenje samostojne deviznotečajne politike</t>
        </is>
      </c>
      <c r="CU277" t="inlineStr">
        <is>
          <t/>
        </is>
      </c>
    </row>
    <row r="278">
      <c r="A278" s="1" t="str">
        <f>HYPERLINK("https://iate.europa.eu/entry/result/3587732/all", "3587732")</f>
        <v>3587732</v>
      </c>
      <c r="B278" t="inlineStr">
        <is>
          <t>EDUCATION AND COMMUNICATIONS;FINANCE</t>
        </is>
      </c>
      <c r="C278" t="inlineStr">
        <is>
          <t>EDUCATION AND COMMUNICATIONS|information technology and data processing|computer system|information security;FINANCE</t>
        </is>
      </c>
      <c r="D278" t="inlineStr">
        <is>
          <t>свързана с цифрови технологии оперативна издръжливост</t>
        </is>
      </c>
      <c r="E278" t="inlineStr">
        <is>
          <t>3</t>
        </is>
      </c>
      <c r="F278" t="inlineStr">
        <is>
          <t/>
        </is>
      </c>
      <c r="G278" t="inlineStr">
        <is>
          <t>digitální provozní odolnost</t>
        </is>
      </c>
      <c r="H278" t="inlineStr">
        <is>
          <t>2</t>
        </is>
      </c>
      <c r="I278" t="inlineStr">
        <is>
          <t/>
        </is>
      </c>
      <c r="J278" t="inlineStr">
        <is>
          <t>digital operationel modstandsdygtighed</t>
        </is>
      </c>
      <c r="K278" t="inlineStr">
        <is>
          <t>3</t>
        </is>
      </c>
      <c r="L278" t="inlineStr">
        <is>
          <t/>
        </is>
      </c>
      <c r="M278" t="inlineStr">
        <is>
          <t>Betriebsstabilität digitaler Systeme</t>
        </is>
      </c>
      <c r="N278" t="inlineStr">
        <is>
          <t>3</t>
        </is>
      </c>
      <c r="O278" t="inlineStr">
        <is>
          <t/>
        </is>
      </c>
      <c r="P278" t="inlineStr">
        <is>
          <t>ψηφιακή λειτουργική ανθεκτικότητα</t>
        </is>
      </c>
      <c r="Q278" t="inlineStr">
        <is>
          <t>3</t>
        </is>
      </c>
      <c r="R278" t="inlineStr">
        <is>
          <t/>
        </is>
      </c>
      <c r="S278" t="inlineStr">
        <is>
          <t>digital operational resilience|digital resilience</t>
        </is>
      </c>
      <c r="T278" t="inlineStr">
        <is>
          <t>3|1</t>
        </is>
      </c>
      <c r="U278" t="inlineStr">
        <is>
          <t>|</t>
        </is>
      </c>
      <c r="V278" t="inlineStr">
        <is>
          <t>resiliencia operativa digital</t>
        </is>
      </c>
      <c r="W278" t="inlineStr">
        <is>
          <t>3</t>
        </is>
      </c>
      <c r="X278" t="inlineStr">
        <is>
          <t/>
        </is>
      </c>
      <c r="Y278" t="inlineStr">
        <is>
          <t>digitaalne tegevuskerksus</t>
        </is>
      </c>
      <c r="Z278" t="inlineStr">
        <is>
          <t>3</t>
        </is>
      </c>
      <c r="AA278" t="inlineStr">
        <is>
          <t/>
        </is>
      </c>
      <c r="AB278" t="inlineStr">
        <is>
          <t>digitaalinen häiriönsietokyky</t>
        </is>
      </c>
      <c r="AC278" t="inlineStr">
        <is>
          <t>3</t>
        </is>
      </c>
      <c r="AD278" t="inlineStr">
        <is>
          <t/>
        </is>
      </c>
      <c r="AE278" t="inlineStr">
        <is>
          <t>résilience opérationnelle numérique</t>
        </is>
      </c>
      <c r="AF278" t="inlineStr">
        <is>
          <t>3</t>
        </is>
      </c>
      <c r="AG278" t="inlineStr">
        <is>
          <t/>
        </is>
      </c>
      <c r="AH278" t="inlineStr">
        <is>
          <t>athléimneacht dhigiteach oibríochtúil|athléimneacht dhigiteach</t>
        </is>
      </c>
      <c r="AI278" t="inlineStr">
        <is>
          <t>3|3</t>
        </is>
      </c>
      <c r="AJ278" t="inlineStr">
        <is>
          <t>|</t>
        </is>
      </c>
      <c r="AK278" t="inlineStr">
        <is>
          <t>digitalna operativna otpornost</t>
        </is>
      </c>
      <c r="AL278" t="inlineStr">
        <is>
          <t>3</t>
        </is>
      </c>
      <c r="AM278" t="inlineStr">
        <is>
          <t/>
        </is>
      </c>
      <c r="AN278" t="inlineStr">
        <is>
          <t>digitális működési reziliencia</t>
        </is>
      </c>
      <c r="AO278" t="inlineStr">
        <is>
          <t>3</t>
        </is>
      </c>
      <c r="AP278" t="inlineStr">
        <is>
          <t/>
        </is>
      </c>
      <c r="AQ278" t="inlineStr">
        <is>
          <t>resilienza operativa digitale</t>
        </is>
      </c>
      <c r="AR278" t="inlineStr">
        <is>
          <t>3</t>
        </is>
      </c>
      <c r="AS278" t="inlineStr">
        <is>
          <t/>
        </is>
      </c>
      <c r="AT278" t="inlineStr">
        <is>
          <t>skaitmeninės veiklos atsparumas</t>
        </is>
      </c>
      <c r="AU278" t="inlineStr">
        <is>
          <t>3</t>
        </is>
      </c>
      <c r="AV278" t="inlineStr">
        <is>
          <t/>
        </is>
      </c>
      <c r="AW278" t="inlineStr">
        <is>
          <t>digitālās darbības noturība</t>
        </is>
      </c>
      <c r="AX278" t="inlineStr">
        <is>
          <t>3</t>
        </is>
      </c>
      <c r="AY278" t="inlineStr">
        <is>
          <t/>
        </is>
      </c>
      <c r="AZ278" t="inlineStr">
        <is>
          <t>reżiljenza operazzjonali diġitali</t>
        </is>
      </c>
      <c r="BA278" t="inlineStr">
        <is>
          <t>3</t>
        </is>
      </c>
      <c r="BB278" t="inlineStr">
        <is>
          <t/>
        </is>
      </c>
      <c r="BC278" t="inlineStr">
        <is>
          <t>digitale operationele veerkracht</t>
        </is>
      </c>
      <c r="BD278" t="inlineStr">
        <is>
          <t>3</t>
        </is>
      </c>
      <c r="BE278" t="inlineStr">
        <is>
          <t/>
        </is>
      </c>
      <c r="BF278" t="inlineStr">
        <is>
          <t>operacyjna odporność cyfrowa</t>
        </is>
      </c>
      <c r="BG278" t="inlineStr">
        <is>
          <t>3</t>
        </is>
      </c>
      <c r="BH278" t="inlineStr">
        <is>
          <t/>
        </is>
      </c>
      <c r="BI278" t="inlineStr">
        <is>
          <t>resiliência operacional digital</t>
        </is>
      </c>
      <c r="BJ278" t="inlineStr">
        <is>
          <t>3</t>
        </is>
      </c>
      <c r="BK278" t="inlineStr">
        <is>
          <t/>
        </is>
      </c>
      <c r="BL278" t="inlineStr">
        <is>
          <t>reziliență operațională digitală</t>
        </is>
      </c>
      <c r="BM278" t="inlineStr">
        <is>
          <t>3</t>
        </is>
      </c>
      <c r="BN278" t="inlineStr">
        <is>
          <t/>
        </is>
      </c>
      <c r="BO278" t="inlineStr">
        <is>
          <t>digitálna prevádzková odolnosť</t>
        </is>
      </c>
      <c r="BP278" t="inlineStr">
        <is>
          <t>3</t>
        </is>
      </c>
      <c r="BQ278" t="inlineStr">
        <is>
          <t/>
        </is>
      </c>
      <c r="BR278" t="inlineStr">
        <is>
          <t>digitalna operativna odpornost</t>
        </is>
      </c>
      <c r="BS278" t="inlineStr">
        <is>
          <t>3</t>
        </is>
      </c>
      <c r="BT278" t="inlineStr">
        <is>
          <t/>
        </is>
      </c>
      <c r="BU278" t="inlineStr">
        <is>
          <t>digital operativ motståndskraft</t>
        </is>
      </c>
      <c r="BV278" t="inlineStr">
        <is>
          <t>2</t>
        </is>
      </c>
      <c r="BW278" t="inlineStr">
        <is>
          <t/>
        </is>
      </c>
      <c r="BX278" t="inlineStr">
        <is>
          <t>способност на финансов субект да изгражда и поддържа оперативния си интегритет и пълния набор от оперативни способности, свързани с всякакви компоненти, инструменти и процеси от цифрови и свързани с данни технологии, които финансовият субект използва за извършване и подкрепа на стопанската си дейност; тя обхваща информационни и комуникационни технологии и управление на рискове, свързани със сигурността</t>
        </is>
      </c>
      <c r="BY278" t="inlineStr">
        <is>
          <t>schopnost finančního subjektu provozovat svou činnost bezpečně v digitálním prostředí</t>
        </is>
      </c>
      <c r="BZ278" t="inlineStr">
        <is>
          <t/>
        </is>
      </c>
      <c r="CA278" t="inlineStr">
        <is>
          <t/>
        </is>
      </c>
      <c r="CB278" t="inlineStr">
        <is>
          <t>ικανότητα μιας χρηματοπιστωτικής επιχείρησης να λειτουργεί πλήρως και με ασφάλεια σε ψηφιακό περιβάλλον και να διαθέτει όλες τις αναγκαίες υποδομές για τη λειτουργία αυτή</t>
        </is>
      </c>
      <c r="CC278" t="inlineStr">
        <is>
          <t>ability of a financial enterprise to operate fully and securely in a digital environment and being in possession of all necessary infrastructure to do so</t>
        </is>
      </c>
      <c r="CD278" t="inlineStr">
        <is>
          <t>Capacidad de una entidad financiera para construir, garantizar y revisar su integridad operativa desde una perspectiva tecnológica garantizando, directa o indirectamente, mediante el uso de servicios de proveedores terceros de TIC, toda la gama de capacidades relacionadas con las TIC necesarias para preservar la seguridad de las redes y los sistemas de información de los que haga uso una entidad financiera y que sustenten la prestación continuada de servicios financieros y su calidad.</t>
        </is>
      </c>
      <c r="CE278" t="inlineStr">
        <is>
          <t>finantsettevõtja võime täielikult ja turvaliselt digitaalses keskkonnas toimida ning selleks vajaliku taristu olemasolu</t>
        </is>
      </c>
      <c r="CF278" t="inlineStr">
        <is>
          <t>finanssiyrityksen kyky toimia myös poikkeustilanteissa täysipainoisesti ja turvallisesti digitaalisessa ympäristössä pitäen hallussaan kaiken tällaiseen toimiseen tarvittavan infrastruktuurin</t>
        </is>
      </c>
      <c r="CG278" t="inlineStr">
        <is>
          <t/>
        </is>
      </c>
      <c r="CH278" t="inlineStr">
        <is>
          <t/>
        </is>
      </c>
      <c r="CI278" t="inlineStr">
        <is>
          <t/>
        </is>
      </c>
      <c r="CJ278" t="inlineStr">
        <is>
          <t>pénzügyi vállalkozás azon képessége, hogy biztonságos és teljes működésre képes a digitális világban, és rendelkezik minden ehhez szükséges rendszerrel</t>
        </is>
      </c>
      <c r="CK278" t="inlineStr">
        <is>
          <t/>
        </is>
      </c>
      <c r="CL278" t="inlineStr">
        <is>
          <t/>
        </is>
      </c>
      <c r="CM278" t="inlineStr">
        <is>
          <t>finanšu nozares uzņēmuma spēja pilnībā un droši darboties digitālajā vidē, tā rīcībā esot visai šim nolūkam nepieciešamajai infrastruktūrai</t>
        </is>
      </c>
      <c r="CN278" t="inlineStr">
        <is>
          <t>il-ħila ta' impriża finanzjarja li topera b'mod sħiħ u sikur f'ambjent diġitali u jkollha l-infrastruttura kollha neċessarja biex tagħmel dan</t>
        </is>
      </c>
      <c r="CO278" t="inlineStr">
        <is>
          <t>vermogen van een financiële entiteit om al haar digitale activiteiten veilig uit te voeren en daartoe over alle noodzakelijke voorzieningen te beschikken</t>
        </is>
      </c>
      <c r="CP278" t="inlineStr">
        <is>
          <t/>
        </is>
      </c>
      <c r="CQ278" t="inlineStr">
        <is>
          <t/>
        </is>
      </c>
      <c r="CR278" t="inlineStr">
        <is>
          <t/>
        </is>
      </c>
      <c r="CS278" t="inlineStr">
        <is>
          <t>schopnosť finančného podniku v plnom rozsahu a bezpečne vyvíjať činnosť v digitálnom prostredí a mať k tomu všetku potrebnú infraštruktúru</t>
        </is>
      </c>
      <c r="CT278" t="inlineStr">
        <is>
          <t/>
        </is>
      </c>
      <c r="CU278" t="inlineStr">
        <is>
          <t/>
        </is>
      </c>
    </row>
    <row r="279">
      <c r="A279" s="1" t="str">
        <f>HYPERLINK("https://iate.europa.eu/entry/result/3591047/all", "3591047")</f>
        <v>3591047</v>
      </c>
      <c r="B279" t="inlineStr">
        <is>
          <t>FINANCE</t>
        </is>
      </c>
      <c r="C279" t="inlineStr">
        <is>
          <t>FINANCE|financial institutions and credit|financial services;FINANCE|free movement of capital|financial market</t>
        </is>
      </c>
      <c r="D279" t="inlineStr">
        <is>
          <t>значим токен, обезпечен с активи</t>
        </is>
      </c>
      <c r="E279" t="inlineStr">
        <is>
          <t>3</t>
        </is>
      </c>
      <c r="F279" t="inlineStr">
        <is>
          <t/>
        </is>
      </c>
      <c r="G279" t="inlineStr">
        <is>
          <t>významný token vázaný na aktiva</t>
        </is>
      </c>
      <c r="H279" t="inlineStr">
        <is>
          <t>2</t>
        </is>
      </c>
      <c r="I279" t="inlineStr">
        <is>
          <t/>
        </is>
      </c>
      <c r="J279" t="inlineStr">
        <is>
          <t>signifikant aktivbaseret token</t>
        </is>
      </c>
      <c r="K279" t="inlineStr">
        <is>
          <t>3</t>
        </is>
      </c>
      <c r="L279" t="inlineStr">
        <is>
          <t/>
        </is>
      </c>
      <c r="M279" t="inlineStr">
        <is>
          <t>signifikantes wertreferenziertes Token</t>
        </is>
      </c>
      <c r="N279" t="inlineStr">
        <is>
          <t>3</t>
        </is>
      </c>
      <c r="O279" t="inlineStr">
        <is>
          <t/>
        </is>
      </c>
      <c r="P279" t="inlineStr">
        <is>
          <t>σημαντικό ψηφιακό κέρμα με εγγύηση περιουσιακών στοιχείων</t>
        </is>
      </c>
      <c r="Q279" t="inlineStr">
        <is>
          <t>3</t>
        </is>
      </c>
      <c r="R279" t="inlineStr">
        <is>
          <t/>
        </is>
      </c>
      <c r="S279" t="inlineStr">
        <is>
          <t>significant asset-referenced token|significant ART</t>
        </is>
      </c>
      <c r="T279" t="inlineStr">
        <is>
          <t>3|1</t>
        </is>
      </c>
      <c r="U279" t="inlineStr">
        <is>
          <t>|</t>
        </is>
      </c>
      <c r="V279" t="inlineStr">
        <is>
          <t>ficha significativa referenciada a activos</t>
        </is>
      </c>
      <c r="W279" t="inlineStr">
        <is>
          <t>3</t>
        </is>
      </c>
      <c r="X279" t="inlineStr">
        <is>
          <t/>
        </is>
      </c>
      <c r="Y279" t="inlineStr">
        <is>
          <t>oluline varapõhine token</t>
        </is>
      </c>
      <c r="Z279" t="inlineStr">
        <is>
          <t>3</t>
        </is>
      </c>
      <c r="AA279" t="inlineStr">
        <is>
          <t/>
        </is>
      </c>
      <c r="AB279" t="inlineStr">
        <is>
          <t>merkittävä referenssivaratoken</t>
        </is>
      </c>
      <c r="AC279" t="inlineStr">
        <is>
          <t>3</t>
        </is>
      </c>
      <c r="AD279" t="inlineStr">
        <is>
          <t/>
        </is>
      </c>
      <c r="AE279" t="inlineStr">
        <is>
          <t>jeton se référant à des actifs et revêtant une importance significative</t>
        </is>
      </c>
      <c r="AF279" t="inlineStr">
        <is>
          <t>3</t>
        </is>
      </c>
      <c r="AG279" t="inlineStr">
        <is>
          <t/>
        </is>
      </c>
      <c r="AH279" t="inlineStr">
        <is>
          <t>comhartha sócmhainn‑tagartha suntasach|licín sócmhainn‑tagartha suntasach</t>
        </is>
      </c>
      <c r="AI279" t="inlineStr">
        <is>
          <t>3|3</t>
        </is>
      </c>
      <c r="AJ279" t="inlineStr">
        <is>
          <t>|</t>
        </is>
      </c>
      <c r="AK279" t="inlineStr">
        <is>
          <t>značajni token vezan uz imovinu</t>
        </is>
      </c>
      <c r="AL279" t="inlineStr">
        <is>
          <t>3</t>
        </is>
      </c>
      <c r="AM279" t="inlineStr">
        <is>
          <t/>
        </is>
      </c>
      <c r="AN279" t="inlineStr">
        <is>
          <t>jelentős eszközalapú token</t>
        </is>
      </c>
      <c r="AO279" t="inlineStr">
        <is>
          <t>3</t>
        </is>
      </c>
      <c r="AP279" t="inlineStr">
        <is>
          <t/>
        </is>
      </c>
      <c r="AQ279" t="inlineStr">
        <is>
          <t>token collegati ad attività significativi</t>
        </is>
      </c>
      <c r="AR279" t="inlineStr">
        <is>
          <t>3</t>
        </is>
      </c>
      <c r="AS279" t="inlineStr">
        <is>
          <t/>
        </is>
      </c>
      <c r="AT279" t="inlineStr">
        <is>
          <t>reikšmingas su turtu susietas žetonas</t>
        </is>
      </c>
      <c r="AU279" t="inlineStr">
        <is>
          <t>3</t>
        </is>
      </c>
      <c r="AV279" t="inlineStr">
        <is>
          <t/>
        </is>
      </c>
      <c r="AW279" t="inlineStr">
        <is>
          <t>nozīmīgs aktīviem piesaistīts žetons</t>
        </is>
      </c>
      <c r="AX279" t="inlineStr">
        <is>
          <t>2</t>
        </is>
      </c>
      <c r="AY279" t="inlineStr">
        <is>
          <t/>
        </is>
      </c>
      <c r="AZ279" t="inlineStr">
        <is>
          <t>token irreferenzjat ma' assi sinfikanti</t>
        </is>
      </c>
      <c r="BA279" t="inlineStr">
        <is>
          <t>3</t>
        </is>
      </c>
      <c r="BB279" t="inlineStr">
        <is>
          <t/>
        </is>
      </c>
      <c r="BC279" t="inlineStr">
        <is>
          <t>significant asset-referenced token</t>
        </is>
      </c>
      <c r="BD279" t="inlineStr">
        <is>
          <t>3</t>
        </is>
      </c>
      <c r="BE279" t="inlineStr">
        <is>
          <t/>
        </is>
      </c>
      <c r="BF279" t="inlineStr">
        <is>
          <t>znaczący token powiązany z aktywami</t>
        </is>
      </c>
      <c r="BG279" t="inlineStr">
        <is>
          <t>3</t>
        </is>
      </c>
      <c r="BH279" t="inlineStr">
        <is>
          <t/>
        </is>
      </c>
      <c r="BI279" t="inlineStr">
        <is>
          <t>criptoficha referenciada a ativos significativa</t>
        </is>
      </c>
      <c r="BJ279" t="inlineStr">
        <is>
          <t>3</t>
        </is>
      </c>
      <c r="BK279" t="inlineStr">
        <is>
          <t/>
        </is>
      </c>
      <c r="BL279" t="inlineStr">
        <is>
          <t>token semnificativ raportat la active</t>
        </is>
      </c>
      <c r="BM279" t="inlineStr">
        <is>
          <t>3</t>
        </is>
      </c>
      <c r="BN279" t="inlineStr">
        <is>
          <t/>
        </is>
      </c>
      <c r="BO279" t="inlineStr">
        <is>
          <t>významný token krytý aktívami</t>
        </is>
      </c>
      <c r="BP279" t="inlineStr">
        <is>
          <t>3</t>
        </is>
      </c>
      <c r="BQ279" t="inlineStr">
        <is>
          <t/>
        </is>
      </c>
      <c r="BR279" t="inlineStr">
        <is>
          <t>pomembni žeton, vezan na sredstva</t>
        </is>
      </c>
      <c r="BS279" t="inlineStr">
        <is>
          <t>3</t>
        </is>
      </c>
      <c r="BT279" t="inlineStr">
        <is>
          <t/>
        </is>
      </c>
      <c r="BU279" t="inlineStr">
        <is>
          <t>betydande tillgångsanknutna token</t>
        </is>
      </c>
      <c r="BV279" t="inlineStr">
        <is>
          <t>3</t>
        </is>
      </c>
      <c r="BW279" t="inlineStr">
        <is>
          <t/>
        </is>
      </c>
      <c r="BX279" t="inlineStr">
        <is>
          <t/>
        </is>
      </c>
      <c r="BY279" t="inlineStr">
        <is>
          <t>token vázaný na aktiva, který může představovat větší rizika pro finanční stabilitu než jiná kryptoaktiva a tokeny vázané na aktiva s omezenější emisí</t>
        </is>
      </c>
      <c r="BZ279" t="inlineStr">
        <is>
          <t>aktivbaseret token af stort omfang, der kan udgøre en større risiko for den
finansielle stabilitet end andre kryptoaktiver og aktivbaserede tokens med en
mere begrænset udstedelse, og som derfor kan være underlagt strengere krav</t>
        </is>
      </c>
      <c r="CA279" t="inlineStr">
        <is>
          <t/>
        </is>
      </c>
      <c r="CB279" t="inlineStr">
        <is>
          <t>μεγάλης κλίμακας &lt;a href="https://iate.europa.eu/entry/result/3591093/en-el" target="_blank"&gt;ψηφιακό κέρμα με εγγύηση περιουσιακών στοιχείων&lt;/a&gt;το οποίο μπορεί να ενέχει μεγαλύτερους κινδύνους για τη χρηματοπιστωτική σταθερότητα σε σύγκριση με άλλα
&lt;a href="https://iate.europa.eu/entry/result/3581681/en-el" target="_blank"&gt;κρυπτοστοιχεία&lt;/a&gt; και ψηφιακά κέρματα με εγγύηση περιουσιακών
στοιχείων πιο περιορισμένης έκδοσης και επομένως θα πρέπει να υπόκειται σε
αυστηρότερες απαιτήσεις</t>
        </is>
      </c>
      <c r="CC279" t="inlineStr">
        <is>
          <t>large-scale &lt;a href="http://iate.europa.eu/entry/result/3591093/en" target="_blank"&gt;asset-referenced token&lt;/a&gt; likely to pose greater risks to financial stability than other &lt;a href="http://iate.europa.eu/entry/result/3581681/en" target="_blank"&gt;crypto-assets&lt;/a&gt; and asset-referenced tokens with more limited issuance, and thus to be subject
to more stringent requirements</t>
        </is>
      </c>
      <c r="CD279" t="inlineStr">
        <is>
          <t>&lt;div&gt;&lt;a href="https://iate.europa.eu/entry/slideshow/1610045048682/3591093/es" target="_blank"&gt;Ficha referenciada a activos&lt;/a&gt; que la Autoridad Bancaria Europea clasifica como significativa sobre la base de los siguientes criterios:&lt;/div&gt;&lt;div&gt;a) las dimensiones de la base de clientes de los promotores de las fichas referenciadas a activos, los accionistas del emisor de fichas referenciadas a activos o de cualquiera de las entidades terceras a que se refiere el artículo 30, apartado 5, letra h), de la propuesta de Reglamento relativo a los mercados de criptoactivos;&lt;/div&gt;&lt;div&gt;b) el valor de las fichas referenciadas a activos emitidas o, en su caso, su capitalización bursátil;&lt;/div&gt;&lt;div&gt;c) el número y el valor de las operaciones realizadas con esas fichas referenciadas a activos;&lt;/div&gt;&lt;div&gt;d)el volumen de la reserva de activos del emisor de las fichas referenciadas a activos;&lt;/div&gt;&lt;div&gt;e) la importancia de las actividades transfronterizas del emisor de las fichas referenciadas a activos, incluido el número de Estados miembros en los que se utilizan las fichas referenciadas a activos, el uso de estas para pagos y envíos de dinero transfronterizos y el número de Estados miembros en los que están establecidas las entidades terceras a que se refiere el artículo 30, apartado 5, letra h), de la propuesta de Reglamento relativo a los mercados de criptoactivos;&lt;/div&gt;&lt;div&gt;f)la interconexión con el sistema financiero.&lt;br&gt;&lt;/div&gt;</t>
        </is>
      </c>
      <c r="CE279" t="inlineStr">
        <is>
          <t/>
        </is>
      </c>
      <c r="CF279" t="inlineStr">
        <is>
          <t>laajassa käytössä oleva referenssivaratoken, johon todennäköisesti liittyy suurempi rahoitusvakauteen kohdistuva riski kuin muihin liikkeeseenlaskulta suppeampiin kryptovaroihin ja referenssivaratokeneihin ja johon tämän vuoksi sovelletaan tiukempia vaatimuksia</t>
        </is>
      </c>
      <c r="CG279" t="inlineStr">
        <is>
          <t>&lt;div&gt;jeton se référant à des actifs classés par l’Autorité
bancaire européenne sur la base des critères suivants: &lt;/div&gt;&lt;div&gt;a) la taille de la clientèle des promoteurs des jetons se
référant à des actifs, des actionnaires de l’émetteur des jetons se référant à
des actifs ou des entités tierces; &lt;/div&gt;&lt;div&gt;b) la valeur des jetons émis ou, le cas échéant, leur
capitalisation boursière; &lt;/div&gt;&lt;div&gt;c) le nombre et la
valeur des transactions portant sur ces jetons; &lt;/div&gt;&lt;div&gt;d) le volume de la
réserve d’actifs de l’émetteur des jetons; &lt;/div&gt;&lt;div&gt;e) l’importance des
activités transfrontières de l’émetteur des jetons, notamment le nombre d’États
membres dans lesquels ils sont utilisés, leur utilisation pour des paiements
transfrontières et des envois de fonds et le nombre d’États membres dans
lesquels les entités tierces sont établies; &lt;/div&gt;&lt;div&gt;f) l’interconnexion avec le système financier&lt;br&gt;&lt;/div&gt;</t>
        </is>
      </c>
      <c r="CH279" t="inlineStr">
        <is>
          <t/>
        </is>
      </c>
      <c r="CI279" t="inlineStr">
        <is>
          <t/>
        </is>
      </c>
      <c r="CJ279" t="inlineStr">
        <is>
          <t>nagy volumenben kibocsátott eszközalapú tokenek, amelyek más kriptoeszközökhöz képest nagyobb kockázatot jelentenek a pénzügyi stabilitásra nézve, emiatt szigorúbb szabályozás alá esnek</t>
        </is>
      </c>
      <c r="CK279" t="inlineStr">
        <is>
          <t>token collegati ad attività considerati significativi a causa della clientela potenzialmente ampia dei loro promotori e azionisti, del livello potenzialmente elevato della loro capitalizzazione di mercato, delle possibili dimensioni della riserva di attività a garanzia del valore di tali token collegati ad attività, del numero potenzialmente elevato di operazioni, della possibile interconnessione con il sistema finanziario o del possibile utilizzo transfrontaliero di tali cripto-attività</t>
        </is>
      </c>
      <c r="CL279" t="inlineStr">
        <is>
          <t>didelio masto su turtu susietas žetonas, galintis kelti didesnę riziką finansiniam stabilumui nei kitas ribotos emisijos kriptoturtas ir su turtu susieti žetonai</t>
        </is>
      </c>
      <c r="CM279" t="inlineStr">
        <is>
          <t/>
        </is>
      </c>
      <c r="CN279" t="inlineStr">
        <is>
          <t>token irreferenzjat ma' assi fuq skala kbira li possibilment joħloq riskji akbar għall-istabbiltà finanzjarja minn kriptoassi jew tokens irreferenzjati ma' assi oħra bi ħruġ iktar limitat, u b'hekk li jkun soġġett għal rekwiżiti iktar stretti</t>
        </is>
      </c>
      <c r="CO279" t="inlineStr">
        <is>
          <t>grootschalig
 token dat grotere risico's voor de financiële stabiliteit inhoudt dan andere
 cryptoactiva en dan asset-referenced tokens met beperktere uitgiften, dat als
 als ruilmiddel kan worden gebruikt en om grote volumes betalingstransacties
 grensoverschrijdend uit te voeren</t>
        </is>
      </c>
      <c r="CP279" t="inlineStr">
        <is>
          <t/>
        </is>
      </c>
      <c r="CQ279" t="inlineStr">
        <is>
          <t>Criptoativo referenciado de grande escala suscetível de apresentar maiores riscos para a estabilidade financeira do que outros criptoativos e criptoativos referenciados com emissão mais limitada e, por conseguinte, sujeito a requisitos mais rigorosos.</t>
        </is>
      </c>
      <c r="CR279" t="inlineStr">
        <is>
          <t>token asociat activelor de mari dimensiuni, susceptibil de a prezenta riscuri mai mari pentru stabilitatea financiară decât alte tokenuri asociate activelor cu emiteri mai limitate și care, prin urmare, face obiectul unor cerințe mai stricte</t>
        </is>
      </c>
      <c r="CS279" t="inlineStr">
        <is>
          <t>token krytý aktívami vyznačujúci sa veľkým rozsahom pravdepodobne predstavujúcim väčšie
 riziká pre finančnú stabilitu než iné &lt;a href="https://iate.europa.eu/entry/result/3581681/sk" target="_blank"&gt;kryptoaktíva&lt;/a&gt; a &lt;a href="https://iate.europa.eu/entry/result/3591093/sk" target="_blank"&gt;tokeny kryté aktívami&lt;/a&gt; s obmedzenejšou
 emisiou</t>
        </is>
      </c>
      <c r="CT279" t="inlineStr">
        <is>
          <t/>
        </is>
      </c>
      <c r="CU279" t="inlineStr">
        <is>
          <t/>
        </is>
      </c>
    </row>
    <row r="280">
      <c r="A280" s="1" t="str">
        <f>HYPERLINK("https://iate.europa.eu/entry/result/3591051/all", "3591051")</f>
        <v>3591051</v>
      </c>
      <c r="B280" t="inlineStr">
        <is>
          <t>FINANCE</t>
        </is>
      </c>
      <c r="C280" t="inlineStr">
        <is>
          <t>FINANCE|financial institutions and credit|financial services;FINANCE|free movement of capital|financial market</t>
        </is>
      </c>
      <c r="D280" t="inlineStr">
        <is>
          <t>пакет за цифровите финансови услуги</t>
        </is>
      </c>
      <c r="E280" t="inlineStr">
        <is>
          <t>3</t>
        </is>
      </c>
      <c r="F280" t="inlineStr">
        <is>
          <t/>
        </is>
      </c>
      <c r="G280" t="inlineStr">
        <is>
          <t>balíček pro oblast digitálních financí</t>
        </is>
      </c>
      <c r="H280" t="inlineStr">
        <is>
          <t>3</t>
        </is>
      </c>
      <c r="I280" t="inlineStr">
        <is>
          <t/>
        </is>
      </c>
      <c r="J280" t="inlineStr">
        <is>
          <t>pakke om digital finans</t>
        </is>
      </c>
      <c r="K280" t="inlineStr">
        <is>
          <t>3</t>
        </is>
      </c>
      <c r="L280" t="inlineStr">
        <is>
          <t/>
        </is>
      </c>
      <c r="M280" t="inlineStr">
        <is>
          <t>Paket zur Digitalisierung des Finanzsektors</t>
        </is>
      </c>
      <c r="N280" t="inlineStr">
        <is>
          <t>3</t>
        </is>
      </c>
      <c r="O280" t="inlineStr">
        <is>
          <t/>
        </is>
      </c>
      <c r="P280" t="inlineStr">
        <is>
          <t>δέσμη μέτρων για τον ψηφιακό χρηματοοικονομικό τομέα</t>
        </is>
      </c>
      <c r="Q280" t="inlineStr">
        <is>
          <t>3</t>
        </is>
      </c>
      <c r="R280" t="inlineStr">
        <is>
          <t/>
        </is>
      </c>
      <c r="S280" t="inlineStr">
        <is>
          <t>digital finance package</t>
        </is>
      </c>
      <c r="T280" t="inlineStr">
        <is>
          <t>3</t>
        </is>
      </c>
      <c r="U280" t="inlineStr">
        <is>
          <t/>
        </is>
      </c>
      <c r="V280" t="inlineStr">
        <is>
          <t>paquete de finanzas digitales</t>
        </is>
      </c>
      <c r="W280" t="inlineStr">
        <is>
          <t>3</t>
        </is>
      </c>
      <c r="X280" t="inlineStr">
        <is>
          <t/>
        </is>
      </c>
      <c r="Y280" t="inlineStr">
        <is>
          <t>digirahanduse pakett</t>
        </is>
      </c>
      <c r="Z280" t="inlineStr">
        <is>
          <t>3</t>
        </is>
      </c>
      <c r="AA280" t="inlineStr">
        <is>
          <t/>
        </is>
      </c>
      <c r="AB280" t="inlineStr">
        <is>
          <t>digitaalisen rahoituksen paketti|digitaalista rahoitusta koskeva paketti</t>
        </is>
      </c>
      <c r="AC280" t="inlineStr">
        <is>
          <t>3|3</t>
        </is>
      </c>
      <c r="AD280" t="inlineStr">
        <is>
          <t>|</t>
        </is>
      </c>
      <c r="AE280" t="inlineStr">
        <is>
          <t/>
        </is>
      </c>
      <c r="AF280" t="inlineStr">
        <is>
          <t/>
        </is>
      </c>
      <c r="AG280" t="inlineStr">
        <is>
          <t/>
        </is>
      </c>
      <c r="AH280" t="inlineStr">
        <is>
          <t>pacáiste airgeadais dhigitigh</t>
        </is>
      </c>
      <c r="AI280" t="inlineStr">
        <is>
          <t>3</t>
        </is>
      </c>
      <c r="AJ280" t="inlineStr">
        <is>
          <t/>
        </is>
      </c>
      <c r="AK280" t="inlineStr">
        <is>
          <t>paket o digitalnim financijama</t>
        </is>
      </c>
      <c r="AL280" t="inlineStr">
        <is>
          <t>3</t>
        </is>
      </c>
      <c r="AM280" t="inlineStr">
        <is>
          <t/>
        </is>
      </c>
      <c r="AN280" t="inlineStr">
        <is>
          <t>digitális pénzügyi csomag</t>
        </is>
      </c>
      <c r="AO280" t="inlineStr">
        <is>
          <t>3</t>
        </is>
      </c>
      <c r="AP280" t="inlineStr">
        <is>
          <t/>
        </is>
      </c>
      <c r="AQ280" t="inlineStr">
        <is>
          <t>pacchetto sulla finanza digitale</t>
        </is>
      </c>
      <c r="AR280" t="inlineStr">
        <is>
          <t>3</t>
        </is>
      </c>
      <c r="AS280" t="inlineStr">
        <is>
          <t/>
        </is>
      </c>
      <c r="AT280" t="inlineStr">
        <is>
          <t>skaitmeninių finansų dokumentų rinkinys</t>
        </is>
      </c>
      <c r="AU280" t="inlineStr">
        <is>
          <t>3</t>
        </is>
      </c>
      <c r="AV280" t="inlineStr">
        <is>
          <t/>
        </is>
      </c>
      <c r="AW280" t="inlineStr">
        <is>
          <t>digitālās finanšu darbības pakete</t>
        </is>
      </c>
      <c r="AX280" t="inlineStr">
        <is>
          <t>2</t>
        </is>
      </c>
      <c r="AY280" t="inlineStr">
        <is>
          <t/>
        </is>
      </c>
      <c r="AZ280" t="inlineStr">
        <is>
          <t>pakkett dwar il-finanzi diġitali</t>
        </is>
      </c>
      <c r="BA280" t="inlineStr">
        <is>
          <t>3</t>
        </is>
      </c>
      <c r="BB280" t="inlineStr">
        <is>
          <t/>
        </is>
      </c>
      <c r="BC280" t="inlineStr">
        <is>
          <t>pakket digitaal geldwezen|pakket digitale financiën</t>
        </is>
      </c>
      <c r="BD280" t="inlineStr">
        <is>
          <t>3|2</t>
        </is>
      </c>
      <c r="BE280" t="inlineStr">
        <is>
          <t>|</t>
        </is>
      </c>
      <c r="BF280" t="inlineStr">
        <is>
          <t>pakiet dotyczący finansów cyfrowych</t>
        </is>
      </c>
      <c r="BG280" t="inlineStr">
        <is>
          <t>3</t>
        </is>
      </c>
      <c r="BH280" t="inlineStr">
        <is>
          <t/>
        </is>
      </c>
      <c r="BI280" t="inlineStr">
        <is>
          <t>pacote Finança Digital|Pacote Finanças Digitais</t>
        </is>
      </c>
      <c r="BJ280" t="inlineStr">
        <is>
          <t>3|3</t>
        </is>
      </c>
      <c r="BK280" t="inlineStr">
        <is>
          <t>preferred|</t>
        </is>
      </c>
      <c r="BL280" t="inlineStr">
        <is>
          <t>pachetul privind finanțele digitale</t>
        </is>
      </c>
      <c r="BM280" t="inlineStr">
        <is>
          <t>3</t>
        </is>
      </c>
      <c r="BN280" t="inlineStr">
        <is>
          <t/>
        </is>
      </c>
      <c r="BO280" t="inlineStr">
        <is>
          <t>balík v oblasti digitálnych financií|balík digitálnych financií</t>
        </is>
      </c>
      <c r="BP280" t="inlineStr">
        <is>
          <t>3|3</t>
        </is>
      </c>
      <c r="BQ280" t="inlineStr">
        <is>
          <t>|</t>
        </is>
      </c>
      <c r="BR280" t="inlineStr">
        <is>
          <t>sveženj o digitalnih financah</t>
        </is>
      </c>
      <c r="BS280" t="inlineStr">
        <is>
          <t>3</t>
        </is>
      </c>
      <c r="BT280" t="inlineStr">
        <is>
          <t/>
        </is>
      </c>
      <c r="BU280" t="inlineStr">
        <is>
          <t>paketet för digitalisering av finanssektorn</t>
        </is>
      </c>
      <c r="BV280" t="inlineStr">
        <is>
          <t>3</t>
        </is>
      </c>
      <c r="BW280" t="inlineStr">
        <is>
          <t/>
        </is>
      </c>
      <c r="BX280" t="inlineStr">
        <is>
          <t/>
        </is>
      </c>
      <c r="BY280" t="inlineStr">
        <is>
          <t>dvě strategie a čtyři návrhy právních předpisů v oblasti digitálních financí, které předložila Evropská komise v září 2020</t>
        </is>
      </c>
      <c r="BZ280" t="inlineStr">
        <is>
          <t/>
        </is>
      </c>
      <c r="CA280" t="inlineStr">
        <is>
          <t>Maßnahmenpaket, das darauf abzielt, das Innovations- und Wettbewerbspotenzial des digitalen Finanzwesens weiter zu erschließen und zu fördern und gleichzeitig mögliche Risiken zu mindern</t>
        </is>
      </c>
      <c r="CB280" t="inlineStr">
        <is>
          <t>δέσμη τεσσάρων νομοθετικών προτάσεων συνοδευόμενη από δύο ανακοινώσεις, σχετικά με μια &lt;a href="https://iate.europa.eu/entry/result/3589037/en-el" target="_blank"&gt;στρατηγική για τον ψηφιακό χρηματοοικονομικό τομέα&lt;/a&gt; και μια &lt;a href="https://iate.europa.eu/entry/result/3589294/en-el" target="_blank"&gt;στρατηγική για τις πληρωμές λιανικής&lt;/a&gt;, που παρουσίασε η Ευρωπαϊκή Επιτροπή το φθινόπωρο του 2020, με στόχο να διασφαλιστεί ότι το κανονιστικό πλαίσιο της ΕΕ για τις χρηματοπιστωτικές υπηρεσίες ευνοεί την καινοτομία και δεν θέτει εμπόδια στην εφαρμογή νέων τεχνολογιών</t>
        </is>
      </c>
      <c r="CC280" t="inlineStr">
        <is>
          <t>set of four
legislative proposals accompanied by two communications, on a &lt;a href="http://iate.europa.eu/entry/result/3589037/en" target="_blank"&gt;digital finance strategy&lt;/a&gt; and on a &lt;a href="http://iate.europa.eu/entry/result/3589294/en" target="_blank"&gt;retail payments strategy&lt;/a&gt;, presented by the European Commission in autumn 2020, aimed at ensuring that the EU
financial services regulatory framework is innovation-friendly and does not
pose obstacles to the application of new technologies</t>
        </is>
      </c>
      <c r="CD280" t="inlineStr">
        <is>
          <t>Conjunto de cuatro propuestas legislativas presentadas por la Comisión Europea en otoño de 2020, a saber, una propuesta de Reglamento relativo a los mercados de criptoactivos; una propuesta de régimen piloto sobre infraestructuras del mercado basadas en la tecnología de registro descentralizado (TRD); una propuesta relativa a la resiliencia operativa digital; y una propuesta para aclarar o modificar determinadas normas conexas de la UE en materia de servicios financieros.</t>
        </is>
      </c>
      <c r="CE280" t="inlineStr">
        <is>
          <t>neljast õigusakti ettepanekust ja kahest teatisest koosnev pakett, mille Euroopa Komisjon esitas 2020. aasta sügisel ja mille eesmärk on tagada, et ELi finantsteenuste õigusraamistik oleks innovatsioonisõbralik ega takistaks uute tehnoloogiate rakendamist</t>
        </is>
      </c>
      <c r="CF280" t="inlineStr">
        <is>
          <t>paketti, joka sisältää digitaalisen rahoituksen strategian ja vähittäismaksustrategian sekä kryptovaroja ja digitaalista häiriönsietokykyä koskevat lainsäädäntöehdotukset</t>
        </is>
      </c>
      <c r="CG280" t="inlineStr">
        <is>
          <t/>
        </is>
      </c>
      <c r="CH280" t="inlineStr">
        <is>
          <t/>
        </is>
      </c>
      <c r="CI280" t="inlineStr">
        <is>
          <t/>
        </is>
      </c>
      <c r="CJ280" t="inlineStr">
        <is>
          <t>az Európai Bizottság által beterjesztett javaslatcsomag, amelynek célja, hogy javítsa Európa 
versenyképességét és fokozza a pénzügyi ágazatba irányuló innovációt, 
több választási lehetőséget biztosítson a fogyasztók számára a pénzügyi 
szolgáltatások és a modern fizetési megoldások terén, egyszersmind 
biztosítsa a fogyasztóvédelmet és a pénzügyi stabilitást</t>
        </is>
      </c>
      <c r="CK280" t="inlineStr">
        <is>
          <t>pacchetto
composto da quattro proposte legislative contenenti misure volte a consentire e
sostenere l'ulteriore sfruttamento del potenziale della finanza digitale in
termini di innovazione e concorrenza, attenuando nel contempo i rischi</t>
        </is>
      </c>
      <c r="CL280" t="inlineStr">
        <is>
          <t>priemonės, kuriomis siekiama toliau sudaryti sąlygas plėtoti ir remti skaitmeninių finansų potencialą skatinti inovacijas ir konkurenciją, kartu mažinant riziką</t>
        </is>
      </c>
      <c r="CM280" t="inlineStr">
        <is>
          <t/>
        </is>
      </c>
      <c r="CN280" t="inlineStr">
        <is>
          <t>sett ta' erba' proposti leġiżlattivi akkumpanjati minn żewġ komunikazzjonijiet, dwar &lt;a href="https://iate.europa.eu/entry/result/3589037/mt" target="_blank"&gt;strateġija dwar il-finanzi diġitali&lt;/a&gt; u dwar &lt;a href="https://iate.europa.eu/entry/result/3589294/mt" target="_blank"&gt;strateġija dwar il-pagamenti bl-imnut&lt;/a&gt;&lt;small&gt;, &lt;/small&gt;ippreżentat mill-Kummissjoni Ewropea fil-ħarifa 2020, bl-għan li l-qafas regolatorju tas-servizzi finanzjarji tal-UE jkun favur l-innovazzjoni u ma joħloqx ostakli fl-applikazzjoni ta' teknoloġiji ġodda</t>
        </is>
      </c>
      <c r="CO280" t="inlineStr">
        <is>
          <t>pakket van vier wetgevingsvoorstellen dat strategieën bevat voor digitale
 financiering en retailbetalingen waarmee de Commissie wil garanderen dat
 consumenten en bedrijven de vruchten van innovatie plukken en tegelijk
 beschermd zijn, waarbij het EU-reguleringskader voor financiële diensten
 zeker geen hinderpaal mag vormen voor de toepassing van nieuwe technologieën</t>
        </is>
      </c>
      <c r="CP280" t="inlineStr">
        <is>
          <t>pakiet czterech wniosków ustawodawczych i dwóch komunikatów przedstawiony przez Komisję Europejską jesienia 2020 r., mający na celu unowocześnienie unijnych ram regulacyjnych dotyczących usług finansowych</t>
        </is>
      </c>
      <c r="CQ280" t="inlineStr">
        <is>
          <t>Conjunto de quatro propostas legislativas, acompanhadas de duas comunicações, sobre uma estratégia de finança digital e uma estratégia de pagamentos de pequeno montante, apresentado pela Comissão Europeia no outono de 2020, destinado a garantir que o quadro regulamentar dos serviços financeiros da UE seja propício à inovação e não coloque obstáculos à aplicação das novas tecnologias.</t>
        </is>
      </c>
      <c r="CR280" t="inlineStr">
        <is>
          <t/>
        </is>
      </c>
      <c r="CS280" t="inlineStr">
        <is>
          <t>súbor štyroch legislatívnych návrhov a dvoch oznámení zaoberajúcich sa &lt;a href="https://iate.europa.eu/entry/result/3589037/sk" target="_blank"&gt;stratégiou v oblasti digitálnych financií&lt;/a&gt; a &lt;a href="https://iate.europa.eu/entry/result/3589294/sk" target="_blank"&gt;stratégiou pre retailové platby&lt;/a&gt; s cieľom zabezpečiť, aby bol regulačný rámec EÚ pre finančné služby priaznivý pre inovácie a nebránil uplatňovaniu nových technológií</t>
        </is>
      </c>
      <c r="CT280" t="inlineStr">
        <is>
          <t/>
        </is>
      </c>
      <c r="CU280" t="inlineStr">
        <is>
          <t/>
        </is>
      </c>
    </row>
    <row r="281">
      <c r="A281" s="1" t="str">
        <f>HYPERLINK("https://iate.europa.eu/entry/result/3591706/all", "3591706")</f>
        <v>3591706</v>
      </c>
      <c r="B281" t="inlineStr">
        <is>
          <t>EDUCATION AND COMMUNICATIONS;FINANCE</t>
        </is>
      </c>
      <c r="C281" t="inlineStr">
        <is>
          <t>EDUCATION AND COMMUNICATIONS|information technology and data processing;FINANCE</t>
        </is>
      </c>
      <c r="D281" t="inlineStr">
        <is>
          <t>PoW|доказателство за работа|доказателство за извършена работа</t>
        </is>
      </c>
      <c r="E281" t="inlineStr">
        <is>
          <t>3|3|3</t>
        </is>
      </c>
      <c r="F281" t="inlineStr">
        <is>
          <t>||</t>
        </is>
      </c>
      <c r="G281" t="inlineStr">
        <is>
          <t>proof of work</t>
        </is>
      </c>
      <c r="H281" t="inlineStr">
        <is>
          <t>3</t>
        </is>
      </c>
      <c r="I281" t="inlineStr">
        <is>
          <t/>
        </is>
      </c>
      <c r="J281" t="inlineStr">
        <is>
          <t>proof-of-work|PoW</t>
        </is>
      </c>
      <c r="K281" t="inlineStr">
        <is>
          <t>3|3</t>
        </is>
      </c>
      <c r="L281" t="inlineStr">
        <is>
          <t>|</t>
        </is>
      </c>
      <c r="M281" t="inlineStr">
        <is>
          <t>Proof-of-Work|PoW</t>
        </is>
      </c>
      <c r="N281" t="inlineStr">
        <is>
          <t>3|3</t>
        </is>
      </c>
      <c r="O281" t="inlineStr">
        <is>
          <t>|</t>
        </is>
      </c>
      <c r="P281" t="inlineStr">
        <is>
          <t>τεκμήριο έργου|απόδειξη εργασίας|PoW</t>
        </is>
      </c>
      <c r="Q281" t="inlineStr">
        <is>
          <t>3|3|3</t>
        </is>
      </c>
      <c r="R281" t="inlineStr">
        <is>
          <t>||</t>
        </is>
      </c>
      <c r="S281" t="inlineStr">
        <is>
          <t>proof-of-work|PoW</t>
        </is>
      </c>
      <c r="T281" t="inlineStr">
        <is>
          <t>3|3</t>
        </is>
      </c>
      <c r="U281" t="inlineStr">
        <is>
          <t>|</t>
        </is>
      </c>
      <c r="V281" t="inlineStr">
        <is>
          <t/>
        </is>
      </c>
      <c r="W281" t="inlineStr">
        <is>
          <t/>
        </is>
      </c>
      <c r="X281" t="inlineStr">
        <is>
          <t/>
        </is>
      </c>
      <c r="Y281" t="inlineStr">
        <is>
          <t>töötõendus|toimingutõendus</t>
        </is>
      </c>
      <c r="Z281" t="inlineStr">
        <is>
          <t>3|2</t>
        </is>
      </c>
      <c r="AA281" t="inlineStr">
        <is>
          <t>|</t>
        </is>
      </c>
      <c r="AB281" t="inlineStr">
        <is>
          <t>todiste työstä|PoW-konsensusmekanismi|PoW-protokolla|PoW</t>
        </is>
      </c>
      <c r="AC281" t="inlineStr">
        <is>
          <t>2|3|3|3</t>
        </is>
      </c>
      <c r="AD281" t="inlineStr">
        <is>
          <t>|||</t>
        </is>
      </c>
      <c r="AE281" t="inlineStr">
        <is>
          <t>preuve de travail</t>
        </is>
      </c>
      <c r="AF281" t="inlineStr">
        <is>
          <t>3</t>
        </is>
      </c>
      <c r="AG281" t="inlineStr">
        <is>
          <t/>
        </is>
      </c>
      <c r="AH281" t="inlineStr">
        <is>
          <t>cruthúnas ar obair</t>
        </is>
      </c>
      <c r="AI281" t="inlineStr">
        <is>
          <t>3</t>
        </is>
      </c>
      <c r="AJ281" t="inlineStr">
        <is>
          <t/>
        </is>
      </c>
      <c r="AK281" t="inlineStr">
        <is>
          <t/>
        </is>
      </c>
      <c r="AL281" t="inlineStr">
        <is>
          <t/>
        </is>
      </c>
      <c r="AM281" t="inlineStr">
        <is>
          <t/>
        </is>
      </c>
      <c r="AN281" t="inlineStr">
        <is>
          <t>munkabizonyíték|proof-of-work</t>
        </is>
      </c>
      <c r="AO281" t="inlineStr">
        <is>
          <t>2|3</t>
        </is>
      </c>
      <c r="AP281" t="inlineStr">
        <is>
          <t>|</t>
        </is>
      </c>
      <c r="AQ281" t="inlineStr">
        <is>
          <t>proof-of-work|PoW</t>
        </is>
      </c>
      <c r="AR281" t="inlineStr">
        <is>
          <t>3|3</t>
        </is>
      </c>
      <c r="AS281" t="inlineStr">
        <is>
          <t>|</t>
        </is>
      </c>
      <c r="AT281" t="inlineStr">
        <is>
          <t>atlikto darbo įrodymas</t>
        </is>
      </c>
      <c r="AU281" t="inlineStr">
        <is>
          <t>2</t>
        </is>
      </c>
      <c r="AV281" t="inlineStr">
        <is>
          <t/>
        </is>
      </c>
      <c r="AW281" t="inlineStr">
        <is>
          <t>darba pierādījums</t>
        </is>
      </c>
      <c r="AX281" t="inlineStr">
        <is>
          <t>3</t>
        </is>
      </c>
      <c r="AY281" t="inlineStr">
        <is>
          <t/>
        </is>
      </c>
      <c r="AZ281" t="inlineStr">
        <is>
          <t>prova tal-ħidma</t>
        </is>
      </c>
      <c r="BA281" t="inlineStr">
        <is>
          <t>3</t>
        </is>
      </c>
      <c r="BB281" t="inlineStr">
        <is>
          <t/>
        </is>
      </c>
      <c r="BC281" t="inlineStr">
        <is>
          <t>proof-of-work|PoW</t>
        </is>
      </c>
      <c r="BD281" t="inlineStr">
        <is>
          <t>3|3</t>
        </is>
      </c>
      <c r="BE281" t="inlineStr">
        <is>
          <t>|</t>
        </is>
      </c>
      <c r="BF281" t="inlineStr">
        <is>
          <t>dowód pracy</t>
        </is>
      </c>
      <c r="BG281" t="inlineStr">
        <is>
          <t>3</t>
        </is>
      </c>
      <c r="BH281" t="inlineStr">
        <is>
          <t/>
        </is>
      </c>
      <c r="BI281" t="inlineStr">
        <is>
          <t>PoW|prova de trabalho</t>
        </is>
      </c>
      <c r="BJ281" t="inlineStr">
        <is>
          <t>3|3</t>
        </is>
      </c>
      <c r="BK281" t="inlineStr">
        <is>
          <t>|</t>
        </is>
      </c>
      <c r="BL281" t="inlineStr">
        <is>
          <t>mecanism de consens pentru dovada muncii|mecanism de consens „proof-of-work”</t>
        </is>
      </c>
      <c r="BM281" t="inlineStr">
        <is>
          <t>2|3</t>
        </is>
      </c>
      <c r="BN281" t="inlineStr">
        <is>
          <t>|</t>
        </is>
      </c>
      <c r="BO281" t="inlineStr">
        <is>
          <t>proof of work</t>
        </is>
      </c>
      <c r="BP281" t="inlineStr">
        <is>
          <t>2</t>
        </is>
      </c>
      <c r="BQ281" t="inlineStr">
        <is>
          <t/>
        </is>
      </c>
      <c r="BR281" t="inlineStr">
        <is>
          <t>dokazilo o delu</t>
        </is>
      </c>
      <c r="BS281" t="inlineStr">
        <is>
          <t>3</t>
        </is>
      </c>
      <c r="BT281" t="inlineStr">
        <is>
          <t/>
        </is>
      </c>
      <c r="BU281" t="inlineStr">
        <is>
          <t/>
        </is>
      </c>
      <c r="BV281" t="inlineStr">
        <is>
          <t/>
        </is>
      </c>
      <c r="BW281" t="inlineStr">
        <is>
          <t/>
        </is>
      </c>
      <c r="BX281" t="inlineStr">
        <is>
          <t>консенсусен алгоритъм за защита срещу злоупотреби при добив на биткойн и други криптовалути, основан на решаване на математически проблем с висока степен на сложност, чието решение, което се проверява лесно и бързо, потвърждава намирането на блока</t>
        </is>
      </c>
      <c r="BY281" t="inlineStr">
        <is>
          <t>důkaz na základě vykonané práce (výpočetního výkonu)</t>
        </is>
      </c>
      <c r="BZ281" t="inlineStr">
        <is>
          <t>en konsensusmekamisme, hvor en tilsyneladende umuligt matematisk gåde, der kræver betydelige computerkræfter, skal løses</t>
        </is>
      </c>
      <c r="CA281" t="inlineStr">
        <is>
          <t/>
        </is>
      </c>
      <c r="CB281" t="inlineStr">
        <is>
          <t/>
        </is>
      </c>
      <c r="CC281" t="inlineStr">
        <is>
          <t>consensus mechanism in which a seemingly impossible mathematical puzzle requiring significant computational power has to be solved</t>
        </is>
      </c>
      <c r="CD281" t="inlineStr">
        <is>
          <t/>
        </is>
      </c>
      <c r="CE281" t="inlineStr">
        <is>
          <t>turvameede, mis tõrjub&lt;br&gt;teenuse kuritarvitust, näiteks&lt;br&gt;ummistusründeks või spämmimiseks</t>
        </is>
      </c>
      <c r="CF281" t="inlineStr">
        <is>
          <t>lohkoketjussa käytettävä konsensusmekanismi, jossa luottamus perustuu suurimpaan laskentatehoon</t>
        </is>
      </c>
      <c r="CG281" t="inlineStr">
        <is>
          <t>&lt;a href="https://iate.europa.eu/entry/result/3579207/all" target="_blank"&gt;mécanisme de consensus&lt;/a&gt; visant à sécuriser une transaction ou un événement, par lequel un appareil informatique démontre de
manière quantifiable qu'il a dépensé
de l'énergie</t>
        </is>
      </c>
      <c r="CH281" t="inlineStr">
        <is>
          <t/>
        </is>
      </c>
      <c r="CI281" t="inlineStr">
        <is>
          <t/>
        </is>
      </c>
      <c r="CJ281" t="inlineStr">
        <is>
          <t/>
        </is>
      </c>
      <c r="CK281" t="inlineStr">
        <is>
          <t>algoritmo di consenso alla base della rete Blockchain utilizzato per
confermare le transazioni e produrre i nuovi blocchi della catena, il quale
incentiva i miner a competere tra loro nell'elaborazione degli scambi ricevendo in cambio una ricompensa</t>
        </is>
      </c>
      <c r="CL281" t="inlineStr">
        <is>
          <t>algoritmu grindžiamas daug išteklių reikalaujančio atlikto darbo, kuriuo sukuriamas, pvz., naujas valiutos vienetas, patvirtinimas</t>
        </is>
      </c>
      <c r="CM281" t="inlineStr">
        <is>
          <t/>
        </is>
      </c>
      <c r="CN281" t="inlineStr">
        <is>
          <t>mekkaniżmu ta' kunsens li fih problema matematika li tidher impossibbli u li tirrikjedi qawwa komputazzjonali sinifikanti trid tiġi solvuta</t>
        </is>
      </c>
      <c r="CO281" t="inlineStr">
        <is>
          <t/>
        </is>
      </c>
      <c r="CP281" t="inlineStr">
        <is>
          <t>jedna z metod (algorytm) osiągania konsensusu w sieci używającej blockchain</t>
        </is>
      </c>
      <c r="CQ281" t="inlineStr">
        <is>
          <t/>
        </is>
      </c>
      <c r="CR281" t="inlineStr">
        <is>
          <t>mecanism de consens în care se cere rezolvarea unei probleme matematice care necesită o putere de calcul semnificativă</t>
        </is>
      </c>
      <c r="CS281" t="inlineStr">
        <is>
          <t/>
        </is>
      </c>
      <c r="CT281" t="inlineStr">
        <is>
          <t/>
        </is>
      </c>
      <c r="CU281" t="inlineStr">
        <is>
          <t/>
        </is>
      </c>
    </row>
    <row r="282">
      <c r="A282" s="1" t="str">
        <f>HYPERLINK("https://iate.europa.eu/entry/result/3591117/all", "3591117")</f>
        <v>3591117</v>
      </c>
      <c r="B282" t="inlineStr">
        <is>
          <t>FINANCE</t>
        </is>
      </c>
      <c r="C282" t="inlineStr">
        <is>
          <t>FINANCE|financial institutions and credit|financial services;FINANCE|free movement of capital|financial market</t>
        </is>
      </c>
      <c r="D282" t="inlineStr">
        <is>
          <t>Популяризиране на цифровите финансови услуги</t>
        </is>
      </c>
      <c r="E282" t="inlineStr">
        <is>
          <t>3</t>
        </is>
      </c>
      <c r="F282" t="inlineStr">
        <is>
          <t/>
        </is>
      </c>
      <c r="G282" t="inlineStr">
        <is>
          <t>Digital Finance Outreach</t>
        </is>
      </c>
      <c r="H282" t="inlineStr">
        <is>
          <t>3</t>
        </is>
      </c>
      <c r="I282" t="inlineStr">
        <is>
          <t/>
        </is>
      </c>
      <c r="J282" t="inlineStr">
        <is>
          <t>Digital Finance Outreach</t>
        </is>
      </c>
      <c r="K282" t="inlineStr">
        <is>
          <t>3</t>
        </is>
      </c>
      <c r="L282" t="inlineStr">
        <is>
          <t/>
        </is>
      </c>
      <c r="M282" t="inlineStr">
        <is>
          <t>DFO|Digital Finance Outreach</t>
        </is>
      </c>
      <c r="N282" t="inlineStr">
        <is>
          <t>3|3</t>
        </is>
      </c>
      <c r="O282" t="inlineStr">
        <is>
          <t>|</t>
        </is>
      </c>
      <c r="P282" t="inlineStr">
        <is>
          <t>Digital Finance Outreach</t>
        </is>
      </c>
      <c r="Q282" t="inlineStr">
        <is>
          <t>3</t>
        </is>
      </c>
      <c r="R282" t="inlineStr">
        <is>
          <t/>
        </is>
      </c>
      <c r="S282" t="inlineStr">
        <is>
          <t>Digital Finance Outreach 2020|Digital Finance Outreach|DFO</t>
        </is>
      </c>
      <c r="T282" t="inlineStr">
        <is>
          <t>1|3|3</t>
        </is>
      </c>
      <c r="U282" t="inlineStr">
        <is>
          <t>||</t>
        </is>
      </c>
      <c r="V282" t="inlineStr">
        <is>
          <t>actos de divulgación de las finanzas digitales</t>
        </is>
      </c>
      <c r="W282" t="inlineStr">
        <is>
          <t>3</t>
        </is>
      </c>
      <c r="X282" t="inlineStr">
        <is>
          <t/>
        </is>
      </c>
      <c r="Y282" t="inlineStr">
        <is>
          <t>digirahanduse teabeürituste sari</t>
        </is>
      </c>
      <c r="Z282" t="inlineStr">
        <is>
          <t>2</t>
        </is>
      </c>
      <c r="AA282" t="inlineStr">
        <is>
          <t/>
        </is>
      </c>
      <c r="AB282" t="inlineStr">
        <is>
          <t>digitaalista rahoitusta käsittelevä tiedotuskampanja</t>
        </is>
      </c>
      <c r="AC282" t="inlineStr">
        <is>
          <t>3</t>
        </is>
      </c>
      <c r="AD282" t="inlineStr">
        <is>
          <t/>
        </is>
      </c>
      <c r="AE282" t="inlineStr">
        <is>
          <t>campagne d’information sur la finance numérique</t>
        </is>
      </c>
      <c r="AF282" t="inlineStr">
        <is>
          <t>3</t>
        </is>
      </c>
      <c r="AG282" t="inlineStr">
        <is>
          <t/>
        </is>
      </c>
      <c r="AH282" t="inlineStr">
        <is>
          <t>For‑Rochtain Airgeadais Dhigitigh</t>
        </is>
      </c>
      <c r="AI282" t="inlineStr">
        <is>
          <t>3</t>
        </is>
      </c>
      <c r="AJ282" t="inlineStr">
        <is>
          <t/>
        </is>
      </c>
      <c r="AK282" t="inlineStr">
        <is>
          <t>informiranje o digitalnim financijama</t>
        </is>
      </c>
      <c r="AL282" t="inlineStr">
        <is>
          <t>3</t>
        </is>
      </c>
      <c r="AM282" t="inlineStr">
        <is>
          <t/>
        </is>
      </c>
      <c r="AN282" t="inlineStr">
        <is>
          <t>digitális pénzügyi tájékoztató rendezvénysorozat</t>
        </is>
      </c>
      <c r="AO282" t="inlineStr">
        <is>
          <t>3</t>
        </is>
      </c>
      <c r="AP282" t="inlineStr">
        <is>
          <t/>
        </is>
      </c>
      <c r="AQ282" t="inlineStr">
        <is>
          <t>Digital Finance Outreach|DFO</t>
        </is>
      </c>
      <c r="AR282" t="inlineStr">
        <is>
          <t>3|3</t>
        </is>
      </c>
      <c r="AS282" t="inlineStr">
        <is>
          <t>|</t>
        </is>
      </c>
      <c r="AT282" t="inlineStr">
        <is>
          <t>informaciniai skaitmeninių finansų renginiai</t>
        </is>
      </c>
      <c r="AU282" t="inlineStr">
        <is>
          <t>2</t>
        </is>
      </c>
      <c r="AV282" t="inlineStr">
        <is>
          <t/>
        </is>
      </c>
      <c r="AW282" t="inlineStr">
        <is>
          <t>digitālājai finanšu darbībai veltīti informatīvie pasākumi</t>
        </is>
      </c>
      <c r="AX282" t="inlineStr">
        <is>
          <t>2</t>
        </is>
      </c>
      <c r="AY282" t="inlineStr">
        <is>
          <t/>
        </is>
      </c>
      <c r="AZ282" t="inlineStr">
        <is>
          <t>Sensibilizzazzjoni dwar il-Finanzi Diġitali</t>
        </is>
      </c>
      <c r="BA282" t="inlineStr">
        <is>
          <t>3</t>
        </is>
      </c>
      <c r="BB282" t="inlineStr">
        <is>
          <t/>
        </is>
      </c>
      <c r="BC282" t="inlineStr">
        <is>
          <t>Digital Finance Outreach|DFO</t>
        </is>
      </c>
      <c r="BD282" t="inlineStr">
        <is>
          <t>3|3</t>
        </is>
      </c>
      <c r="BE282" t="inlineStr">
        <is>
          <t>|</t>
        </is>
      </c>
      <c r="BF282" t="inlineStr">
        <is>
          <t>kampania informacyjna na temat finansów cyfrowych</t>
        </is>
      </c>
      <c r="BG282" t="inlineStr">
        <is>
          <t>3</t>
        </is>
      </c>
      <c r="BH282" t="inlineStr">
        <is>
          <t/>
        </is>
      </c>
      <c r="BI282" t="inlineStr">
        <is>
          <t>sensibilização para a finança digital</t>
        </is>
      </c>
      <c r="BJ282" t="inlineStr">
        <is>
          <t>3</t>
        </is>
      </c>
      <c r="BK282" t="inlineStr">
        <is>
          <t/>
        </is>
      </c>
      <c r="BL282" t="inlineStr">
        <is>
          <t>informare privind finanțele digitale</t>
        </is>
      </c>
      <c r="BM282" t="inlineStr">
        <is>
          <t>3</t>
        </is>
      </c>
      <c r="BN282" t="inlineStr">
        <is>
          <t/>
        </is>
      </c>
      <c r="BO282" t="inlineStr">
        <is>
          <t>osveta v oblasti digitálnych financií</t>
        </is>
      </c>
      <c r="BP282" t="inlineStr">
        <is>
          <t>3</t>
        </is>
      </c>
      <c r="BQ282" t="inlineStr">
        <is>
          <t/>
        </is>
      </c>
      <c r="BR282" t="inlineStr">
        <is>
          <t>javne predstavitve in razprave o digitalnih financah</t>
        </is>
      </c>
      <c r="BS282" t="inlineStr">
        <is>
          <t>2</t>
        </is>
      </c>
      <c r="BT282" t="inlineStr">
        <is>
          <t/>
        </is>
      </c>
      <c r="BU282" t="inlineStr">
        <is>
          <t>evenemangsserie om en digital finanssektor</t>
        </is>
      </c>
      <c r="BV282" t="inlineStr">
        <is>
          <t>3</t>
        </is>
      </c>
      <c r="BW282" t="inlineStr">
        <is>
          <t/>
        </is>
      </c>
      <c r="BX282" t="inlineStr">
        <is>
          <t/>
        </is>
      </c>
      <c r="BY282" t="inlineStr">
        <is>
          <t>série informačních akcí o digitálních financích, které od února do června 2020 organizovala Evropská komise společně s členskými státy EU</t>
        </is>
      </c>
      <c r="BZ282" t="inlineStr">
        <is>
          <t>19 nationale arrangementer inden for finansteknologi og digital innovation
i den finansielle sektor, der blev afholdt af Europa-Kommissionen i samarbejde
med medlemsstaterne fra februar til juni 2020 med henblik på at bane vejen for
den nye EU-strategi for digital finans</t>
        </is>
      </c>
      <c r="CA282" t="inlineStr">
        <is>
          <t/>
        </is>
      </c>
      <c r="CB282" t="inlineStr">
        <is>
          <t>σειρά εκδηλώσεων που διοργάνωσε η Ευρωπαϊκή Επιτροπή σε συνεργασία με τα κράτη μέλη κατά την περίοδο Φεβρουαρίου-Ιουνίου 2020 σχετικά με τη &lt;a href="https://iate.europa.eu/entry/result/3566568/en-el" target="_blank"&gt;χρηματοοικονομική τεχνολογία&lt;/a&gt; και την ψηφιακή καινοτομία στον χρηματοπιστωτικό τομέα για την προετοιμασία της νέας &lt;a href="https://iate.europa.eu/entry/result/3589037/en-el" target="_blank"&gt;στρατηγικής της ΕΕ για τον ψηφιακό χρηματοοικονομικό τομέα&lt;/a&gt;</t>
        </is>
      </c>
      <c r="CC282" t="inlineStr">
        <is>
          <t>series
 of events organised by the European Commission in collaboration with the Member States in February-June
 2020 on &lt;a href="http://iate.europa.eu/entry/result/3566568/en" target="_blank"&gt;fintech&lt;/a&gt; and digital innovation in the financial sector to prepare
 the new EU &lt;a href="http://iate.europa.eu/entry/result/3589037/en" target="_blank"&gt;digital finance strategy&lt;/a&gt;</t>
        </is>
      </c>
      <c r="CD282" t="inlineStr">
        <is>
          <t>Serie de actos organizados por la Comisión Europea conjuntamente con los Estados miembros entre febrero y junio de 2020, que contaron con más de dos mil participantes de los ámbitos de la tecnología financiera y la innovación digital en el sector financiero.</t>
        </is>
      </c>
      <c r="CE282" t="inlineStr">
        <is>
          <t>19 riiklikust üritusest koosnev sari, mis korraldati koos liikmesriikidega ajavahemikus veebruar kuni juuni 2020</t>
        </is>
      </c>
      <c r="CF282" t="inlineStr">
        <is>
          <t>sarja tapahtumia, jotka Euroopan komissio järjesti yhteistyössä jäsenvaltioiden kanssa helmi-kesäkuussa 2020 rahoitusteknologiasta ja digitaalisesta innovoinnista finanssialalla tarkoituksena valmistautua EU:n uuteen digitaalisen rahoituksen strategiaan</t>
        </is>
      </c>
      <c r="CG282" t="inlineStr">
        <is>
          <t>série de 19 sessions d'information organisées au niveau
national en collaboration avec les États membres, qui se sont tenues de février
à juin 2020 et ont rassemblé plus de 2000 participants actifs dans les domaines
des technologies financières (FinTech) et de l'innovation numérique dans le secteur
financier</t>
        </is>
      </c>
      <c r="CH282" t="inlineStr">
        <is>
          <t/>
        </is>
      </c>
      <c r="CI282" t="inlineStr">
        <is>
          <t/>
        </is>
      </c>
      <c r="CJ282" t="inlineStr">
        <is>
          <t>az Európai Bizottság által a tagállamokkal együttműködésben 2020 februárja és júniusa között &lt;small&gt;&lt;a href="https://iate.europa.eu/entry/result/3566568/hu" target="_blank"&gt;fintech&lt;/a&gt; &lt;/small&gt;témakörben a &lt;a href="https://iate.europa.eu/entry/result/3589037/hu" target="_blank"&gt;digitális pénzügyi stratégia&lt;/a&gt; előkészületeként megszervezett eseménysorozat</t>
        </is>
      </c>
      <c r="CK282" t="inlineStr">
        <is>
          <t>serie di eventi di sensibilizzazione sulla finanza digitale tenutisi nel 2020</t>
        </is>
      </c>
      <c r="CL282" t="inlineStr">
        <is>
          <t/>
        </is>
      </c>
      <c r="CM282" t="inlineStr">
        <is>
          <t/>
        </is>
      </c>
      <c r="CN282" t="inlineStr">
        <is>
          <t>serje ta' eventi organizzati mill-Kummissjoni Ewropea b'kollaborazzjoni mal-Istati Membri fi Frar-Ġunju 2020 dwar il-fintech u l-innovazzjoni diġitali fis-settur finanzjarju biex titħejja l-istrateġija l-ġdida dwar il-finanzi diġitali</t>
        </is>
      </c>
      <c r="CO282" t="inlineStr">
        <is>
          <t>reeks van 19 nationale evenementen tussen februari en juni 2020, georganiseerd door de Europese Commissie in samenwerking met de lidstaten, waar meer dan tweeduizend personen aan deelnamen uit de wereld van de financiële technologie (fintech) en digitale innovatie in de financiële sector</t>
        </is>
      </c>
      <c r="CP282" t="inlineStr">
        <is>
          <t>seria organizowanych przez Komisję Europejską wydarzeń na temat technologii finansowej i innowacji cyfrowych w sektorze finansowym</t>
        </is>
      </c>
      <c r="CQ282" t="inlineStr">
        <is>
          <t>Série de eventos organizados pela Comissão Europeia em colaboração com os Estados-Membros de fevereiro a junho de 2020 sobre a tecnologia financeira e a inovação digital no setor financeiro para preparar a nova estratégia da União Europeia de finança digital.</t>
        </is>
      </c>
      <c r="CR282" t="inlineStr">
        <is>
          <t>serie de evenimente organizate în colaborare cu statele membre în perioada februarie - iunie 2020 în domeniul &lt;i&gt;fintech&lt;/i&gt; și al inovării digitale în sectorul financiar în vederea pregătirii strategiei UE privind finanțele digitale</t>
        </is>
      </c>
      <c r="CS282" t="inlineStr">
        <is>
          <t>séria podujatí organizovaných Európskou komisiou v spolupráci s členskými štátmi vo februári až júni 2020 venovaných problematike &lt;a href="https://iate.europa.eu/entry/result/3566568/sk" target="_blank"&gt;finančných technológií&lt;/a&gt; a digitálnych inovácií vo finančnom sektore s cieľom vypracovať novú &lt;a href="https://iate.europa.eu/entry/result/3589037/sk" target="_blank"&gt;stratégiu v oblasti digitálnych financií&lt;/a&gt;</t>
        </is>
      </c>
      <c r="CT282" t="inlineStr">
        <is>
          <t>vrsta dogodkov o finančni tehnologiji in digitalnih inovacijah v finančnem sektorju, ki jih je v prvi polovici leta 2020 organizirala Evropska komisija v sodelovanju z državami članicami, da bi pripravila &lt;a href="https://iate.europa.eu/entry/result/3589037/sl" target="_blank"&gt;strategijo za digitalne finance&lt;/a&gt;</t>
        </is>
      </c>
      <c r="CU282" t="inlineStr">
        <is>
          <t/>
        </is>
      </c>
    </row>
    <row r="283">
      <c r="A283" s="1" t="str">
        <f>HYPERLINK("https://iate.europa.eu/entry/result/3590981/all", "3590981")</f>
        <v>3590981</v>
      </c>
      <c r="B283" t="inlineStr">
        <is>
          <t>FINANCE</t>
        </is>
      </c>
      <c r="C283" t="inlineStr">
        <is>
          <t>FINANCE|financial institutions and credit|financial services;FINANCE|free movement of capital|financial market</t>
        </is>
      </c>
      <c r="D283" t="inlineStr">
        <is>
          <t>собствена проектирана технология на разпределения регистър</t>
        </is>
      </c>
      <c r="E283" t="inlineStr">
        <is>
          <t>3</t>
        </is>
      </c>
      <c r="F283" t="inlineStr">
        <is>
          <t/>
        </is>
      </c>
      <c r="G283" t="inlineStr">
        <is>
          <t>vlastní DLT</t>
        </is>
      </c>
      <c r="H283" t="inlineStr">
        <is>
          <t>2</t>
        </is>
      </c>
      <c r="I283" t="inlineStr">
        <is>
          <t/>
        </is>
      </c>
      <c r="J283" t="inlineStr">
        <is>
          <t>proprietær DLT</t>
        </is>
      </c>
      <c r="K283" t="inlineStr">
        <is>
          <t>3</t>
        </is>
      </c>
      <c r="L283" t="inlineStr">
        <is>
          <t/>
        </is>
      </c>
      <c r="M283" t="inlineStr">
        <is>
          <t>unternehmenseigene DLT</t>
        </is>
      </c>
      <c r="N283" t="inlineStr">
        <is>
          <t>3</t>
        </is>
      </c>
      <c r="O283" t="inlineStr">
        <is>
          <t/>
        </is>
      </c>
      <c r="P283" t="inlineStr">
        <is>
          <t>αποκλειστική DLT|ιδιοσύστημα DLT</t>
        </is>
      </c>
      <c r="Q283" t="inlineStr">
        <is>
          <t>3|3</t>
        </is>
      </c>
      <c r="R283" t="inlineStr">
        <is>
          <t>preferred|</t>
        </is>
      </c>
      <c r="S283" t="inlineStr">
        <is>
          <t>proprietary distributed ledger technology|proprietary DLT</t>
        </is>
      </c>
      <c r="T283" t="inlineStr">
        <is>
          <t>3|3</t>
        </is>
      </c>
      <c r="U283" t="inlineStr">
        <is>
          <t>|</t>
        </is>
      </c>
      <c r="V283" t="inlineStr">
        <is>
          <t>tecnología de registro descentralizado exclusiva|TRD exclusiva</t>
        </is>
      </c>
      <c r="W283" t="inlineStr">
        <is>
          <t>3|3</t>
        </is>
      </c>
      <c r="X283" t="inlineStr">
        <is>
          <t>|</t>
        </is>
      </c>
      <c r="Y283" t="inlineStr">
        <is>
          <t>emitendi omandis olev DLT</t>
        </is>
      </c>
      <c r="Z283" t="inlineStr">
        <is>
          <t>3</t>
        </is>
      </c>
      <c r="AA283" t="inlineStr">
        <is>
          <t/>
        </is>
      </c>
      <c r="AB283" t="inlineStr">
        <is>
          <t>oma DLT-teknologia|omisteinen DLT-teknologia</t>
        </is>
      </c>
      <c r="AC283" t="inlineStr">
        <is>
          <t>3|3</t>
        </is>
      </c>
      <c r="AD283" t="inlineStr">
        <is>
          <t>|</t>
        </is>
      </c>
      <c r="AE283" t="inlineStr">
        <is>
          <t>DLT propriétaire</t>
        </is>
      </c>
      <c r="AF283" t="inlineStr">
        <is>
          <t>3</t>
        </is>
      </c>
      <c r="AG283" t="inlineStr">
        <is>
          <t/>
        </is>
      </c>
      <c r="AH283" t="inlineStr">
        <is>
          <t>DLT dílseánaigh|DLT dílsithe</t>
        </is>
      </c>
      <c r="AI283" t="inlineStr">
        <is>
          <t>3|3</t>
        </is>
      </c>
      <c r="AJ283" t="inlineStr">
        <is>
          <t>|</t>
        </is>
      </c>
      <c r="AK283" t="inlineStr">
        <is>
          <t>DLT izdavatelja</t>
        </is>
      </c>
      <c r="AL283" t="inlineStr">
        <is>
          <t>2</t>
        </is>
      </c>
      <c r="AM283" t="inlineStr">
        <is>
          <t/>
        </is>
      </c>
      <c r="AN283" t="inlineStr">
        <is>
          <t>jogvédett megosztott főkönyvi technológia|jogvédett DLT</t>
        </is>
      </c>
      <c r="AO283" t="inlineStr">
        <is>
          <t>2|2</t>
        </is>
      </c>
      <c r="AP283" t="inlineStr">
        <is>
          <t>|</t>
        </is>
      </c>
      <c r="AQ283" t="inlineStr">
        <is>
          <t>DLT proprietaria</t>
        </is>
      </c>
      <c r="AR283" t="inlineStr">
        <is>
          <t>3</t>
        </is>
      </c>
      <c r="AS283" t="inlineStr">
        <is>
          <t/>
        </is>
      </c>
      <c r="AT283" t="inlineStr">
        <is>
          <t>nuosavybinė PRT|nuosavybinė paskirstytojo registro technologija</t>
        </is>
      </c>
      <c r="AU283" t="inlineStr">
        <is>
          <t>2|2</t>
        </is>
      </c>
      <c r="AV283" t="inlineStr">
        <is>
          <t>|</t>
        </is>
      </c>
      <c r="AW283" t="inlineStr">
        <is>
          <t>ar īpašumtiesībām aizsargāta SVT</t>
        </is>
      </c>
      <c r="AX283" t="inlineStr">
        <is>
          <t>2</t>
        </is>
      </c>
      <c r="AY283" t="inlineStr">
        <is>
          <t/>
        </is>
      </c>
      <c r="AZ283" t="inlineStr">
        <is>
          <t>DLT proprjetarja|teknoloġija ta' reġistru distribwit proprjetarja</t>
        </is>
      </c>
      <c r="BA283" t="inlineStr">
        <is>
          <t>3|3</t>
        </is>
      </c>
      <c r="BB283" t="inlineStr">
        <is>
          <t>|</t>
        </is>
      </c>
      <c r="BC283" t="inlineStr">
        <is>
          <t>gedeeldgrootboektechnologie waaraan eigendomsrechten verbonden zijn|DLT waaraan eigendomsrechten verbonden zijn|eigen DLT</t>
        </is>
      </c>
      <c r="BD283" t="inlineStr">
        <is>
          <t>3|3|3</t>
        </is>
      </c>
      <c r="BE283" t="inlineStr">
        <is>
          <t>||</t>
        </is>
      </c>
      <c r="BF283" t="inlineStr">
        <is>
          <t>własnościowy system DLT</t>
        </is>
      </c>
      <c r="BG283" t="inlineStr">
        <is>
          <t>3</t>
        </is>
      </c>
      <c r="BH283" t="inlineStr">
        <is>
          <t/>
        </is>
      </c>
      <c r="BI283" t="inlineStr">
        <is>
          <t>tecnologia proprietária de registo distribuído</t>
        </is>
      </c>
      <c r="BJ283" t="inlineStr">
        <is>
          <t>3</t>
        </is>
      </c>
      <c r="BK283" t="inlineStr">
        <is>
          <t>preferred</t>
        </is>
      </c>
      <c r="BL283" t="inlineStr">
        <is>
          <t>DLT proprietar|tehnologia registrelor distribuite, supuse drepturilor de proprietate</t>
        </is>
      </c>
      <c r="BM283" t="inlineStr">
        <is>
          <t>2|2</t>
        </is>
      </c>
      <c r="BN283" t="inlineStr">
        <is>
          <t>|</t>
        </is>
      </c>
      <c r="BO283" t="inlineStr">
        <is>
          <t>proprietárna DLT</t>
        </is>
      </c>
      <c r="BP283" t="inlineStr">
        <is>
          <t>3</t>
        </is>
      </c>
      <c r="BQ283" t="inlineStr">
        <is>
          <t/>
        </is>
      </c>
      <c r="BR283" t="inlineStr">
        <is>
          <t>lastniška tehnologija razpršene evidence</t>
        </is>
      </c>
      <c r="BS283" t="inlineStr">
        <is>
          <t>3</t>
        </is>
      </c>
      <c r="BT283" t="inlineStr">
        <is>
          <t/>
        </is>
      </c>
      <c r="BU283" t="inlineStr">
        <is>
          <t>proprietär teknik för distribuerade liggare|proprietär distribuerad databasteknik</t>
        </is>
      </c>
      <c r="BV283" t="inlineStr">
        <is>
          <t>3|3</t>
        </is>
      </c>
      <c r="BW283" t="inlineStr">
        <is>
          <t>|</t>
        </is>
      </c>
      <c r="BX283" t="inlineStr">
        <is>
          <t/>
        </is>
      </c>
      <c r="BY283" t="inlineStr">
        <is>
          <t/>
        </is>
      </c>
      <c r="BZ283" t="inlineStr">
        <is>
          <t/>
        </is>
      </c>
      <c r="CA283" t="inlineStr">
        <is>
          <t/>
        </is>
      </c>
      <c r="CB283" t="inlineStr">
        <is>
          <t/>
        </is>
      </c>
      <c r="CC283" t="inlineStr">
        <is>
          <t>&lt;a href="http://iate.europa.eu/entry/result/3571877/en" target="_blank"&gt;distributed ledger technology&lt;/a&gt; application with an established owner who is responsible for the system and the data
 in the system</t>
        </is>
      </c>
      <c r="CD283" t="inlineStr">
        <is>
          <t>&lt;a href="https://iate.europa.eu/entry/result/3571877/es" target="_blank"&gt;Tecnología de registro descentralizado&lt;/a&gt; cuya explotación está protegida por derechos.</t>
        </is>
      </c>
      <c r="CE283" t="inlineStr">
        <is>
          <t>&lt;i&gt;hajusraamatu tehnoloogia&lt;/i&gt; &lt;a href="/entry/result/3571877/all" id="ENTRY_TO_ENTRY_CONVERTER" target="_blank"&gt;IATE:3571877&lt;/a&gt;, millel on kindlaksmääratud omanik, kes vastutab süsteemi ja selles olevate andmete eest</t>
        </is>
      </c>
      <c r="CF283" t="inlineStr">
        <is>
          <t>hajautetun tilikirjan teknologian sovellus, jolla on virallinen omistaja, joka vastaa järjestelmästä ja järjestelmän datasta</t>
        </is>
      </c>
      <c r="CG283" t="inlineStr">
        <is>
          <t>technologie des registres distribués (DLT) ayant un
propriétaire responsable du système et des données que celui-ci contient</t>
        </is>
      </c>
      <c r="CH283" t="inlineStr">
        <is>
          <t/>
        </is>
      </c>
      <c r="CI283" t="inlineStr">
        <is>
          <t/>
        </is>
      </c>
      <c r="CJ283" t="inlineStr">
        <is>
          <t>olyan &lt;a href="https://iate.europa.eu/entry/result/3571877/hu" target="_blank"&gt;megosztott főkönyvi technológia&lt;/a&gt;, amelynek tulajdonosa egyedül felelős a rendszerért és az abban levő adatokért</t>
        </is>
      </c>
      <c r="CK283" t="inlineStr">
        <is>
          <t>tecnologia di registro distribuito (DLT) con un proprietario responsabile per il sistema e i dati in esso contenuti</t>
        </is>
      </c>
      <c r="CL283" t="inlineStr">
        <is>
          <t/>
        </is>
      </c>
      <c r="CM283" t="inlineStr">
        <is>
          <t/>
        </is>
      </c>
      <c r="CN283" t="inlineStr">
        <is>
          <t>applikazzjoni tat-&lt;a href="https://iate.europa.eu/entry/result/3571877/all" target="_blank"&gt;teknoloġija ta' reġistru distribwit (DLT)&lt;/a&gt; b'sid stabbilit responsabbli għas-sistema u għad-&lt;i&gt;data &lt;/i&gt;fis-sistema</t>
        </is>
      </c>
      <c r="CO283" t="inlineStr">
        <is>
          <t>gedeeldgrootboektechnologie (DLT) waarvan de toepassing wordt beschermd door intellectuele eigendomsrechten</t>
        </is>
      </c>
      <c r="CP283" t="inlineStr">
        <is>
          <t/>
        </is>
      </c>
      <c r="CQ283" t="inlineStr">
        <is>
          <t>Aplicação de tecnologia de registo distribuído que tem um proprietário oficialmente reconhecido que é responsável pelo sistema e pelos dados no sistema.</t>
        </is>
      </c>
      <c r="CR283" t="inlineStr">
        <is>
          <t/>
        </is>
      </c>
      <c r="CS283" t="inlineStr">
        <is>
          <t>aplikácia &lt;a href="https://iate.europa.eu/entry/result/3571877/sk" target="_blank"&gt;DLT&lt;/a&gt; s určeným vlastníkom zodpovedným za systém a údaje v systéme</t>
        </is>
      </c>
      <c r="CT283" t="inlineStr">
        <is>
          <t/>
        </is>
      </c>
      <c r="CU283" t="inlineStr">
        <is>
          <t/>
        </is>
      </c>
    </row>
    <row r="284">
      <c r="A284" s="1" t="str">
        <f>HYPERLINK("https://iate.europa.eu/entry/result/3591118/all", "3591118")</f>
        <v>3591118</v>
      </c>
      <c r="B284" t="inlineStr">
        <is>
          <t>FINANCE;LAW</t>
        </is>
      </c>
      <c r="C284" t="inlineStr">
        <is>
          <t>FINANCE|financial institutions and credit|financial services;LAW;FINANCE|free movement of capital|financial market</t>
        </is>
      </c>
      <c r="D284" t="inlineStr">
        <is>
          <t>принудително възстановяване</t>
        </is>
      </c>
      <c r="E284" t="inlineStr">
        <is>
          <t>3</t>
        </is>
      </c>
      <c r="F284" t="inlineStr">
        <is>
          <t/>
        </is>
      </c>
      <c r="G284" t="inlineStr">
        <is>
          <t>vydání</t>
        </is>
      </c>
      <c r="H284" t="inlineStr">
        <is>
          <t>4</t>
        </is>
      </c>
      <c r="I284" t="inlineStr">
        <is>
          <t/>
        </is>
      </c>
      <c r="J284" t="inlineStr">
        <is>
          <t>tilbagebetaling|udlevering</t>
        </is>
      </c>
      <c r="K284" t="inlineStr">
        <is>
          <t>3|3</t>
        </is>
      </c>
      <c r="L284" t="inlineStr">
        <is>
          <t>|</t>
        </is>
      </c>
      <c r="M284" t="inlineStr">
        <is>
          <t>Einzug</t>
        </is>
      </c>
      <c r="N284" t="inlineStr">
        <is>
          <t>3</t>
        </is>
      </c>
      <c r="O284" t="inlineStr">
        <is>
          <t/>
        </is>
      </c>
      <c r="P284" t="inlineStr">
        <is>
          <t>αποστέρηση</t>
        </is>
      </c>
      <c r="Q284" t="inlineStr">
        <is>
          <t>3</t>
        </is>
      </c>
      <c r="R284" t="inlineStr">
        <is>
          <t/>
        </is>
      </c>
      <c r="S284" t="inlineStr">
        <is>
          <t>disgorgement</t>
        </is>
      </c>
      <c r="T284" t="inlineStr">
        <is>
          <t>3</t>
        </is>
      </c>
      <c r="U284" t="inlineStr">
        <is>
          <t/>
        </is>
      </c>
      <c r="V284" t="inlineStr">
        <is>
          <t>restitución</t>
        </is>
      </c>
      <c r="W284" t="inlineStr">
        <is>
          <t>3</t>
        </is>
      </c>
      <c r="X284" t="inlineStr">
        <is>
          <t/>
        </is>
      </c>
      <c r="Y284" t="inlineStr">
        <is>
          <t>tagastamine</t>
        </is>
      </c>
      <c r="Z284" t="inlineStr">
        <is>
          <t>2</t>
        </is>
      </c>
      <c r="AA284" t="inlineStr">
        <is>
          <t/>
        </is>
      </c>
      <c r="AB284" t="inlineStr">
        <is>
          <t>luovutus|luovuttaminen</t>
        </is>
      </c>
      <c r="AC284" t="inlineStr">
        <is>
          <t>3|3</t>
        </is>
      </c>
      <c r="AD284" t="inlineStr">
        <is>
          <t>|</t>
        </is>
      </c>
      <c r="AE284" t="inlineStr">
        <is>
          <t>restitution</t>
        </is>
      </c>
      <c r="AF284" t="inlineStr">
        <is>
          <t>3</t>
        </is>
      </c>
      <c r="AG284" t="inlineStr">
        <is>
          <t/>
        </is>
      </c>
      <c r="AH284" t="inlineStr">
        <is>
          <t>aisíoc</t>
        </is>
      </c>
      <c r="AI284" t="inlineStr">
        <is>
          <t>3</t>
        </is>
      </c>
      <c r="AJ284" t="inlineStr">
        <is>
          <t/>
        </is>
      </c>
      <c r="AK284" t="inlineStr">
        <is>
          <t>povrat|odricanje</t>
        </is>
      </c>
      <c r="AL284" t="inlineStr">
        <is>
          <t>3|3</t>
        </is>
      </c>
      <c r="AM284" t="inlineStr">
        <is>
          <t>|</t>
        </is>
      </c>
      <c r="AN284" t="inlineStr">
        <is>
          <t>visszaszolgáltatás</t>
        </is>
      </c>
      <c r="AO284" t="inlineStr">
        <is>
          <t>3</t>
        </is>
      </c>
      <c r="AP284" t="inlineStr">
        <is>
          <t/>
        </is>
      </c>
      <c r="AQ284" t="inlineStr">
        <is>
          <t>restituzione</t>
        </is>
      </c>
      <c r="AR284" t="inlineStr">
        <is>
          <t>3</t>
        </is>
      </c>
      <c r="AS284" t="inlineStr">
        <is>
          <t/>
        </is>
      </c>
      <c r="AT284" t="inlineStr">
        <is>
          <t>neteisėtai gautos naudos grąžinimas|žalos atlyginimas</t>
        </is>
      </c>
      <c r="AU284" t="inlineStr">
        <is>
          <t>3|3</t>
        </is>
      </c>
      <c r="AV284" t="inlineStr">
        <is>
          <t>|</t>
        </is>
      </c>
      <c r="AW284" t="inlineStr">
        <is>
          <t>atmaksāšana</t>
        </is>
      </c>
      <c r="AX284" t="inlineStr">
        <is>
          <t>2</t>
        </is>
      </c>
      <c r="AY284" t="inlineStr">
        <is>
          <t/>
        </is>
      </c>
      <c r="AZ284" t="inlineStr">
        <is>
          <t>restituzzjoni|ċediment</t>
        </is>
      </c>
      <c r="BA284" t="inlineStr">
        <is>
          <t>3|2</t>
        </is>
      </c>
      <c r="BB284" t="inlineStr">
        <is>
          <t>|</t>
        </is>
      </c>
      <c r="BC284" t="inlineStr">
        <is>
          <t>terugbetaling</t>
        </is>
      </c>
      <c r="BD284" t="inlineStr">
        <is>
          <t>3</t>
        </is>
      </c>
      <c r="BE284" t="inlineStr">
        <is>
          <t/>
        </is>
      </c>
      <c r="BF284" t="inlineStr">
        <is>
          <t>wyrównanie</t>
        </is>
      </c>
      <c r="BG284" t="inlineStr">
        <is>
          <t>3</t>
        </is>
      </c>
      <c r="BH284" t="inlineStr">
        <is>
          <t/>
        </is>
      </c>
      <c r="BI284" t="inlineStr">
        <is>
          <t>restituição</t>
        </is>
      </c>
      <c r="BJ284" t="inlineStr">
        <is>
          <t>3</t>
        </is>
      </c>
      <c r="BK284" t="inlineStr">
        <is>
          <t/>
        </is>
      </c>
      <c r="BL284" t="inlineStr">
        <is>
          <t>restituire</t>
        </is>
      </c>
      <c r="BM284" t="inlineStr">
        <is>
          <t>3</t>
        </is>
      </c>
      <c r="BN284" t="inlineStr">
        <is>
          <t/>
        </is>
      </c>
      <c r="BO284" t="inlineStr">
        <is>
          <t>vrátenie</t>
        </is>
      </c>
      <c r="BP284" t="inlineStr">
        <is>
          <t>3</t>
        </is>
      </c>
      <c r="BQ284" t="inlineStr">
        <is>
          <t/>
        </is>
      </c>
      <c r="BR284" t="inlineStr">
        <is>
          <t>povrnitev</t>
        </is>
      </c>
      <c r="BS284" t="inlineStr">
        <is>
          <t>3</t>
        </is>
      </c>
      <c r="BT284" t="inlineStr">
        <is>
          <t/>
        </is>
      </c>
      <c r="BU284" t="inlineStr">
        <is>
          <t>återföring</t>
        </is>
      </c>
      <c r="BV284" t="inlineStr">
        <is>
          <t>3</t>
        </is>
      </c>
      <c r="BW284" t="inlineStr">
        <is>
          <t/>
        </is>
      </c>
      <c r="BX284" t="inlineStr">
        <is>
          <t/>
        </is>
      </c>
      <c r="BY284" t="inlineStr">
        <is>
          <t>úkon vzdání se něčeho (např. nezákonného zisku) na požádání nebo právním donucením</t>
        </is>
      </c>
      <c r="BZ284" t="inlineStr">
        <is>
          <t/>
        </is>
      </c>
      <c r="CA284" t="inlineStr">
        <is>
          <t/>
        </is>
      </c>
      <c r="CB284" t="inlineStr">
        <is>
          <t>πράξη παραίτησης από κάτι (όπως παράνομα αποκτηθέντα κέρδη) μέσω συμφωνίας ή νομικού καταναγκασμού</t>
        </is>
      </c>
      <c r="CC284" t="inlineStr">
        <is>
          <t>act of giving up something (such as profits illegally obtained) on demand or by legal compulsion</t>
        </is>
      </c>
      <c r="CD284" t="inlineStr">
        <is>
          <t>Modalidad de satisfacción de la responsabilidad civil derivada del delito que consiste en devolver el mismo bien a su legítimo poseedor o propietario.</t>
        </is>
      </c>
      <c r="CE284" t="inlineStr">
        <is>
          <t/>
        </is>
      </c>
      <c r="CF284" t="inlineStr">
        <is>
          <t>toimi, jolla jostain (kuten laittomasti saaduista voitoista tai vältetyistä tappioista) luovutaan vaadittaessa tai oikeudellisesta pakosta</t>
        </is>
      </c>
      <c r="CG284" t="inlineStr">
        <is>
          <t/>
        </is>
      </c>
      <c r="CH284" t="inlineStr">
        <is>
          <t/>
        </is>
      </c>
      <c r="CI284" t="inlineStr">
        <is>
          <t/>
        </is>
      </c>
      <c r="CJ284" t="inlineStr">
        <is>
          <t>valaminek (pl. jogosulatlanul szerzett nyereségnek) kérésre vagy jogi kötelezettség alapján történő visszaadása</t>
        </is>
      </c>
      <c r="CK284" t="inlineStr">
        <is>
          <t>atto di rendere o cedere qualcosa spesso ottenuta in modo illecito</t>
        </is>
      </c>
      <c r="CL284" t="inlineStr">
        <is>
          <t/>
        </is>
      </c>
      <c r="CM284" t="inlineStr">
        <is>
          <t/>
        </is>
      </c>
      <c r="CN284" t="inlineStr">
        <is>
          <t>l-att li permezz tiegħu wieħed jagħti xi ħaġa lura (bħal profitti miksuba b'mod illegali) meta jintalab jagħmel dan jew konsegwenza ta' kostrinġiment legali</t>
        </is>
      </c>
      <c r="CO284" t="inlineStr">
        <is>
          <t>afstaan van iets (zoals illegaal verkregen winst) op verzoek of door wettelijke dwang</t>
        </is>
      </c>
      <c r="CP284" t="inlineStr">
        <is>
          <t/>
        </is>
      </c>
      <c r="CQ284" t="inlineStr">
        <is>
          <t>Ato de abdicar de algo (tal como lucros obtidos ilegalmente) a pedido ou por coação jurídica.</t>
        </is>
      </c>
      <c r="CR284" t="inlineStr">
        <is>
          <t/>
        </is>
      </c>
      <c r="CS284" t="inlineStr">
        <is>
          <t>vzdanie sa niečoho (napr. protizákonne získaných ziskov) na požiadanie alebo donútením na základe zákona</t>
        </is>
      </c>
      <c r="CT284" t="inlineStr">
        <is>
          <t/>
        </is>
      </c>
      <c r="CU284" t="inlineStr">
        <is>
          <t/>
        </is>
      </c>
    </row>
    <row r="285">
      <c r="A285" s="1" t="str">
        <f>HYPERLINK("https://iate.europa.eu/entry/result/875777/all", "875777")</f>
        <v>875777</v>
      </c>
      <c r="B285" t="inlineStr">
        <is>
          <t>FINANCE;BUSINESS AND COMPETITION</t>
        </is>
      </c>
      <c r="C285" t="inlineStr">
        <is>
          <t>FINANCE|free movement of capital|financial market;BUSINESS AND COMPETITION|accounting</t>
        </is>
      </c>
      <c r="D285" t="inlineStr">
        <is>
          <t>финансов инструмент</t>
        </is>
      </c>
      <c r="E285" t="inlineStr">
        <is>
          <t>4</t>
        </is>
      </c>
      <c r="F285" t="inlineStr">
        <is>
          <t/>
        </is>
      </c>
      <c r="G285" t="inlineStr">
        <is>
          <t>finanční nástroj</t>
        </is>
      </c>
      <c r="H285" t="inlineStr">
        <is>
          <t>3</t>
        </is>
      </c>
      <c r="I285" t="inlineStr">
        <is>
          <t/>
        </is>
      </c>
      <c r="J285" t="inlineStr">
        <is>
          <t>finansielt instrument</t>
        </is>
      </c>
      <c r="K285" t="inlineStr">
        <is>
          <t>4</t>
        </is>
      </c>
      <c r="L285" t="inlineStr">
        <is>
          <t/>
        </is>
      </c>
      <c r="M285" t="inlineStr">
        <is>
          <t>Finanzinstrument</t>
        </is>
      </c>
      <c r="N285" t="inlineStr">
        <is>
          <t>3</t>
        </is>
      </c>
      <c r="O285" t="inlineStr">
        <is>
          <t/>
        </is>
      </c>
      <c r="P285" t="inlineStr">
        <is>
          <t>χρηματοοικονομικό μέσο</t>
        </is>
      </c>
      <c r="Q285" t="inlineStr">
        <is>
          <t>3</t>
        </is>
      </c>
      <c r="R285" t="inlineStr">
        <is>
          <t/>
        </is>
      </c>
      <c r="S285" t="inlineStr">
        <is>
          <t>financial instrument</t>
        </is>
      </c>
      <c r="T285" t="inlineStr">
        <is>
          <t>4</t>
        </is>
      </c>
      <c r="U285" t="inlineStr">
        <is>
          <t/>
        </is>
      </c>
      <c r="V285" t="inlineStr">
        <is>
          <t>instrumento financiero</t>
        </is>
      </c>
      <c r="W285" t="inlineStr">
        <is>
          <t>4</t>
        </is>
      </c>
      <c r="X285" t="inlineStr">
        <is>
          <t/>
        </is>
      </c>
      <c r="Y285" t="inlineStr">
        <is>
          <t>finantsinstrument</t>
        </is>
      </c>
      <c r="Z285" t="inlineStr">
        <is>
          <t>3</t>
        </is>
      </c>
      <c r="AA285" t="inlineStr">
        <is>
          <t/>
        </is>
      </c>
      <c r="AB285" t="inlineStr">
        <is>
          <t>rahoitusväline|rahoitusinstrumentti</t>
        </is>
      </c>
      <c r="AC285" t="inlineStr">
        <is>
          <t>3|3</t>
        </is>
      </c>
      <c r="AD285" t="inlineStr">
        <is>
          <t>|</t>
        </is>
      </c>
      <c r="AE285" t="inlineStr">
        <is>
          <t>instrument financier</t>
        </is>
      </c>
      <c r="AF285" t="inlineStr">
        <is>
          <t>3</t>
        </is>
      </c>
      <c r="AG285" t="inlineStr">
        <is>
          <t/>
        </is>
      </c>
      <c r="AH285" t="inlineStr">
        <is>
          <t>ionstraim airgeadais</t>
        </is>
      </c>
      <c r="AI285" t="inlineStr">
        <is>
          <t>3</t>
        </is>
      </c>
      <c r="AJ285" t="inlineStr">
        <is>
          <t/>
        </is>
      </c>
      <c r="AK285" t="inlineStr">
        <is>
          <t>financijski instrumenti</t>
        </is>
      </c>
      <c r="AL285" t="inlineStr">
        <is>
          <t>3</t>
        </is>
      </c>
      <c r="AM285" t="inlineStr">
        <is>
          <t/>
        </is>
      </c>
      <c r="AN285" t="inlineStr">
        <is>
          <t>pénzügyi instrumentum|pénzügyi eszköz</t>
        </is>
      </c>
      <c r="AO285" t="inlineStr">
        <is>
          <t>4|4</t>
        </is>
      </c>
      <c r="AP285" t="inlineStr">
        <is>
          <t>|preferred</t>
        </is>
      </c>
      <c r="AQ285" t="inlineStr">
        <is>
          <t>strumento finanziario</t>
        </is>
      </c>
      <c r="AR285" t="inlineStr">
        <is>
          <t>4</t>
        </is>
      </c>
      <c r="AS285" t="inlineStr">
        <is>
          <t/>
        </is>
      </c>
      <c r="AT285" t="inlineStr">
        <is>
          <t>finansinė priemonė</t>
        </is>
      </c>
      <c r="AU285" t="inlineStr">
        <is>
          <t>4</t>
        </is>
      </c>
      <c r="AV285" t="inlineStr">
        <is>
          <t/>
        </is>
      </c>
      <c r="AW285" t="inlineStr">
        <is>
          <t>finanšu instruments</t>
        </is>
      </c>
      <c r="AX285" t="inlineStr">
        <is>
          <t>3</t>
        </is>
      </c>
      <c r="AY285" t="inlineStr">
        <is>
          <t/>
        </is>
      </c>
      <c r="AZ285" t="inlineStr">
        <is>
          <t>strument finanzjarju</t>
        </is>
      </c>
      <c r="BA285" t="inlineStr">
        <is>
          <t>3</t>
        </is>
      </c>
      <c r="BB285" t="inlineStr">
        <is>
          <t/>
        </is>
      </c>
      <c r="BC285" t="inlineStr">
        <is>
          <t>financieel instrument</t>
        </is>
      </c>
      <c r="BD285" t="inlineStr">
        <is>
          <t>3</t>
        </is>
      </c>
      <c r="BE285" t="inlineStr">
        <is>
          <t/>
        </is>
      </c>
      <c r="BF285" t="inlineStr">
        <is>
          <t>instrument finansowy</t>
        </is>
      </c>
      <c r="BG285" t="inlineStr">
        <is>
          <t>4</t>
        </is>
      </c>
      <c r="BH285" t="inlineStr">
        <is>
          <t/>
        </is>
      </c>
      <c r="BI285" t="inlineStr">
        <is>
          <t>instrumento financeiro</t>
        </is>
      </c>
      <c r="BJ285" t="inlineStr">
        <is>
          <t>3</t>
        </is>
      </c>
      <c r="BK285" t="inlineStr">
        <is>
          <t/>
        </is>
      </c>
      <c r="BL285" t="inlineStr">
        <is>
          <t>instrument financiar</t>
        </is>
      </c>
      <c r="BM285" t="inlineStr">
        <is>
          <t>3</t>
        </is>
      </c>
      <c r="BN285" t="inlineStr">
        <is>
          <t/>
        </is>
      </c>
      <c r="BO285" t="inlineStr">
        <is>
          <t>finančný nástroj</t>
        </is>
      </c>
      <c r="BP285" t="inlineStr">
        <is>
          <t>3</t>
        </is>
      </c>
      <c r="BQ285" t="inlineStr">
        <is>
          <t/>
        </is>
      </c>
      <c r="BR285" t="inlineStr">
        <is>
          <t>finančni instrument</t>
        </is>
      </c>
      <c r="BS285" t="inlineStr">
        <is>
          <t>3</t>
        </is>
      </c>
      <c r="BT285" t="inlineStr">
        <is>
          <t/>
        </is>
      </c>
      <c r="BU285" t="inlineStr">
        <is>
          <t>finansiellt instrument</t>
        </is>
      </c>
      <c r="BV285" t="inlineStr">
        <is>
          <t>4</t>
        </is>
      </c>
      <c r="BW285" t="inlineStr">
        <is>
          <t/>
        </is>
      </c>
      <c r="BX285" t="inlineStr">
        <is>
          <t>всеки договор, който поражда едновременно както финансов актив в едно предприятие, така и финансов пасив или капиталов инструмент в друго предприятие</t>
        </is>
      </c>
      <c r="BY285" t="inlineStr">
        <is>
          <t>kontrakt, který představuje vznik finančního aktiva jedné jednotky a finančního závazku či kapitálového nástroje jiné jednotky</t>
        </is>
      </c>
      <c r="BZ285" t="inlineStr">
        <is>
          <t>"Finansielle instrumenter, dvs. aktier, obligationer, fondsandele, delejerretter, depotbeviser el. anden rettighed og forpligtelse, som er beregnet til handel på værdipapirmarkedet, giver normaltafkast i form af udbytte (aktier) el. rente (rentebærende instrumenter). Derudover kan prisen (kursen) på instrumentet øges el. mindskes i forhold til prisen, da investeringen blev foretaget." 
&lt;br&gt;... finansielle instrumenter. Dvs optioner, terminskontrakter, FRA og futures m.fl."</t>
        </is>
      </c>
      <c r="CA285" t="inlineStr">
        <is>
          <t>Vertrag, der für eine der beteiligten Seiten einen finanziellen Vermögenswert und für die andere Seite eine finanzielle Verbindlichkeit oder ein Eigenkapitalinstrument schafft</t>
        </is>
      </c>
      <c r="CB285" t="inlineStr">
        <is>
          <t>σύμβαση που δημιουργεί χρηματοοικονομικό περιουσιακό στοιχείο σε μια οντότητα
 και χρηματοοικονομική υποχρέωση ή τίτλο καθαρής θέσης σε μια άλλη οντότητα</t>
        </is>
      </c>
      <c r="CC285" t="inlineStr">
        <is>
          <t>contract that gives rise to both a financial asset of one party and a financial liability or equity instrument of another party. 
&lt;br&gt;A bond, certificate of deposit, treasury bill, or any other method of financing.</t>
        </is>
      </c>
      <c r="CD285" t="inlineStr">
        <is>
          <t>1) «Por "instrumento financiero" se entenderá todo contrato que genere un activo financiero para una parte y un pasivo financiero o acciones o participaciones para otra. Los instrumentos podrán ser tanto: 
&lt;br&gt;— instrumentos primarios, tales como derechos de cobro, obligaciones de pago y renta variable, como 
&lt;br&gt;— instrumentos derivados, tales como opciones, futuros, operaciones a plazo, permutas de tipos de interés y permutas de divisas, cuyo valor se deriva del precio de un instrumento financiero subyacente, de un tipo o de un índice, o del precio de otro elemento subyacente.» 
&lt;br&gt;2) Los valores negociables, instrumentos del mercado monetario, participaciones de organismos de inversión colectiva, ciertos contratos de opciones, futuros, permutas («swaps»), acuerdos de tipos de interés a plazo y otros contratos de derivados, instrumentos derivados para la transferencia del riesgo de crédito, contratos financieros por diferencias.</t>
        </is>
      </c>
      <c r="CE285" t="inlineStr">
        <is>
          <t>igasugused instrumendid, millega ühele tehingu poolele tekib finantsvara ja teisele poolele finantskohustus või omakapitali instrument</t>
        </is>
      </c>
      <c r="CF285" t="inlineStr">
        <is>
          <t>sopimus, "joka on yhdelle osapuolelle rahoitusvarallisuutta ja toiselle vieraan tai oman pääoman ehtoinen rahoitusvelvoite"</t>
        </is>
      </c>
      <c r="CG285" t="inlineStr">
        <is>
          <t>contrat qui est à la fois la source d'un actif financier pour l'un des deux contractants et la source d'un passif financier ou d'un instrument de capitaux propres pour l'autre contractant</t>
        </is>
      </c>
      <c r="CH285" t="inlineStr">
        <is>
          <t>conradh a bhfuil mar thoradh air sócmhainn airgeadais i gcás páirtí amháin agus dliteanas airgeadais nó ionstraim cothromais i gcás an pháirtí eile</t>
        </is>
      </c>
      <c r="CI285" t="inlineStr">
        <is>
          <t>prenosivi vrijednosni papiri, instrumenti tržišta novca, jedinice u subjektima za zajednička ulaganja, izvedenice u koje se ubrajaju: opcije, budućnosnice, zamjene, kamatni unaprijedni ugovori i bilo koji drugi izvedeni financijski instrumenti, financijski indeksi ili financijske mjere koje se mogu namiriti fizički ili u novcu</t>
        </is>
      </c>
      <c r="CJ285" t="inlineStr">
        <is>
          <t>Olyan szerződéses megállapodás, amelynek eredményeként az egyik félnél pénzügyi eszköz, a másik félnél pénzügyi kötelezettség vagy saját tőke (tőkeinstrumentum) keletkezik. Így különösen: a szerződéses megállapodáson alapuló követelés és kötelezettség, a pénzeszköz, az értékpapír (hitelviszonyt megtestesítő értékpapír és tulajdoni részesedést jelentő befektetés), a származékos ügylet.</t>
        </is>
      </c>
      <c r="CK285" t="inlineStr">
        <is>
          <t>qualunque contratto che dia origine contemporaneamente ad un'attività finanziaria per una parte e ad una passività finanziaria o ad un titolo di capitale per un'altra. Gli strumenti finanziari includono: - sia gli strumenti finanziari primari quali crediti, debiti e titoli di capitale, - sia gli strumenti finanziari derivati quali opzioni, future e contratti a termine, come pure swap di tasso di interesse e di valuta il cui valore derivi dal prezzo di uno strumento finanziario sottostante o da un tasso o da un indice o dal prezzo di un altro prodotto sottostante. 
&lt;br&gt;Per quanto riguarda la normativa italiana, l'elenco degli strumenti finanziari figura nel t.u. della finanza, art. 1, c. 2.</t>
        </is>
      </c>
      <c r="CL285" t="inlineStr">
        <is>
          <t>sandoris, pagal kurį viena sandorio šalis įgyja finansinį turtą, o kita – finansinį įsipareigojimą arba nuosavą kapitalą</t>
        </is>
      </c>
      <c r="CM285" t="inlineStr">
        <is>
          <t>jebkura veida līgums, kas vienai pusei rada finanšu aktīvu, bet otrai pusei finanšu pasīvu vai kapitāla instrumentu</t>
        </is>
      </c>
      <c r="CN285" t="inlineStr">
        <is>
          <t>miżuri ta’ sostenn finanzjarju pprovduti fuq bażi komplementari mill-baġit tal-Unjoni Ewropea sabiex jiġi indirizzat objettiv wieħed jew aktar tal-politika</t>
        </is>
      </c>
      <c r="CO285" t="inlineStr">
        <is>
          <t>"Een financieel instrument is een contract dat bij een partij een financieel activum en bij een andere partij een financieel passivum of bewijs van deelneming in het eigen vermogen doet ontstaan."</t>
        </is>
      </c>
      <c r="CP285" t="inlineStr">
        <is>
          <t>Forma lokaty kapitału, wyróżnić można następujące instrumenty finansowe: papiery wartościowe, obca waluta, metale szlachetne, etc. Lokowanie pieniędzy w instrumenty finansowe ma na celu osiągnięcie dochodów.</t>
        </is>
      </c>
      <c r="CQ285" t="inlineStr">
        <is>
          <t>Qualquer contrato que dê origem a um ativo financeiro de uma entidade e a um passivo financeiro ou instrumento de capital próprio de uma outra entidade.</t>
        </is>
      </c>
      <c r="CR285" t="inlineStr">
        <is>
          <t>orice contract ce generează simultan un activ financiar pentru o entitate și o datorie financiară sau un instrument de capitaluri proprii pentru o altă entitate</t>
        </is>
      </c>
      <c r="CS285" t="inlineStr">
        <is>
          <t>zmluva, ktorá má za následok vznik finančného aktíva pre jednu účtovnú jednotku a finančného záväzku alebo nástroja vlastného imania pre druhú účtovnú jednotku</t>
        </is>
      </c>
      <c r="CT285" t="inlineStr">
        <is>
          <t>1) delnice in drugi vrednostni papirji, obveznice in drugi dolžniški vrednostni papirji, namenjeni trgovanju na kapitalskem trgu 2) vsaka pogodba, na podlagi katere nastane finančno sredstvo enega podjetja in finančna obveznost ali kapitalski instrument drugega podjetja.</t>
        </is>
      </c>
      <c r="CU285" t="inlineStr">
        <is>
          <t>1. "finansiellt instrument, fondpapper (aktie eller obligation) och annan rättighet eller förpliktelse som är avsedd för handel på värdepappersmarknaden, t.ex. på börs eller annan organiserad marknadsplats som yrkesmässigt bedriver sådan verksamhet." 
&lt;br&gt;2. "Ett finansiellt instrument definieras som ett avtal som gerupphov till en finansiell tillgång i ett företag och en finansiellskuld eller ett egetkapitalinstrument i ett annat företag."</t>
        </is>
      </c>
    </row>
    <row r="286">
      <c r="A286" s="1" t="str">
        <f>HYPERLINK("https://iate.europa.eu/entry/result/1239605/all", "1239605")</f>
        <v>1239605</v>
      </c>
      <c r="B286" t="inlineStr">
        <is>
          <t>FINANCE;BUSINESS AND COMPETITION</t>
        </is>
      </c>
      <c r="C286" t="inlineStr">
        <is>
          <t>FINANCE|financial institutions and credit|credit;BUSINESS AND COMPETITION|accounting</t>
        </is>
      </c>
      <c r="D286" t="inlineStr">
        <is>
          <t>пасиви|задължения</t>
        </is>
      </c>
      <c r="E286" t="inlineStr">
        <is>
          <t>4|4</t>
        </is>
      </c>
      <c r="F286" t="inlineStr">
        <is>
          <t>|</t>
        </is>
      </c>
      <c r="G286" t="inlineStr">
        <is>
          <t>pasiva</t>
        </is>
      </c>
      <c r="H286" t="inlineStr">
        <is>
          <t>3</t>
        </is>
      </c>
      <c r="I286" t="inlineStr">
        <is>
          <t/>
        </is>
      </c>
      <c r="J286" t="inlineStr">
        <is>
          <t>gæld|fremmedkapital</t>
        </is>
      </c>
      <c r="K286" t="inlineStr">
        <is>
          <t>3|3</t>
        </is>
      </c>
      <c r="L286" t="inlineStr">
        <is>
          <t>|</t>
        </is>
      </c>
      <c r="M286" t="inlineStr">
        <is>
          <t>Fremdgelder|Fremdkapital</t>
        </is>
      </c>
      <c r="N286" t="inlineStr">
        <is>
          <t>3|3</t>
        </is>
      </c>
      <c r="O286" t="inlineStr">
        <is>
          <t>|</t>
        </is>
      </c>
      <c r="P286" t="inlineStr">
        <is>
          <t>καταθέσεις και δανειακα κεφάλαια|εξωτερικά δάνεια|εξωτερικά κεφάλαια</t>
        </is>
      </c>
      <c r="Q286" t="inlineStr">
        <is>
          <t>3|3|3</t>
        </is>
      </c>
      <c r="R286" t="inlineStr">
        <is>
          <t>||</t>
        </is>
      </c>
      <c r="S286" t="inlineStr">
        <is>
          <t>deposits and borrowed funds|credit capit|borrowed capital|loan capital|debt capital</t>
        </is>
      </c>
      <c r="T286" t="inlineStr">
        <is>
          <t>2|1|1|3|3</t>
        </is>
      </c>
      <c r="U286" t="inlineStr">
        <is>
          <t>admitted||||</t>
        </is>
      </c>
      <c r="V286" t="inlineStr">
        <is>
          <t/>
        </is>
      </c>
      <c r="W286" t="inlineStr">
        <is>
          <t/>
        </is>
      </c>
      <c r="X286" t="inlineStr">
        <is>
          <t/>
        </is>
      </c>
      <c r="Y286" t="inlineStr">
        <is>
          <t>kohustised|kohustused</t>
        </is>
      </c>
      <c r="Z286" t="inlineStr">
        <is>
          <t>3|3</t>
        </is>
      </c>
      <c r="AA286" t="inlineStr">
        <is>
          <t>|</t>
        </is>
      </c>
      <c r="AB286" t="inlineStr">
        <is>
          <t>vastuut|vieras pääoma</t>
        </is>
      </c>
      <c r="AC286" t="inlineStr">
        <is>
          <t>3|3</t>
        </is>
      </c>
      <c r="AD286" t="inlineStr">
        <is>
          <t>|</t>
        </is>
      </c>
      <c r="AE286" t="inlineStr">
        <is>
          <t>capital emprunté|financement obligataire|capital d'emprunt</t>
        </is>
      </c>
      <c r="AF286" t="inlineStr">
        <is>
          <t>3|3|3</t>
        </is>
      </c>
      <c r="AG286" t="inlineStr">
        <is>
          <t>||</t>
        </is>
      </c>
      <c r="AH286" t="inlineStr">
        <is>
          <t>dliteanais</t>
        </is>
      </c>
      <c r="AI286" t="inlineStr">
        <is>
          <t>3</t>
        </is>
      </c>
      <c r="AJ286" t="inlineStr">
        <is>
          <t/>
        </is>
      </c>
      <c r="AK286" t="inlineStr">
        <is>
          <t/>
        </is>
      </c>
      <c r="AL286" t="inlineStr">
        <is>
          <t/>
        </is>
      </c>
      <c r="AM286" t="inlineStr">
        <is>
          <t/>
        </is>
      </c>
      <c r="AN286" t="inlineStr">
        <is>
          <t>források|kölcsöntőke|kötelezettségek|idegen tőke</t>
        </is>
      </c>
      <c r="AO286" t="inlineStr">
        <is>
          <t>4|4|4|4</t>
        </is>
      </c>
      <c r="AP286" t="inlineStr">
        <is>
          <t>|||</t>
        </is>
      </c>
      <c r="AQ286" t="inlineStr">
        <is>
          <t>passività|fondi di terzi</t>
        </is>
      </c>
      <c r="AR286" t="inlineStr">
        <is>
          <t>3|3</t>
        </is>
      </c>
      <c r="AS286" t="inlineStr">
        <is>
          <t>|</t>
        </is>
      </c>
      <c r="AT286" t="inlineStr">
        <is>
          <t/>
        </is>
      </c>
      <c r="AU286" t="inlineStr">
        <is>
          <t/>
        </is>
      </c>
      <c r="AV286" t="inlineStr">
        <is>
          <t/>
        </is>
      </c>
      <c r="AW286" t="inlineStr">
        <is>
          <t>saistības</t>
        </is>
      </c>
      <c r="AX286" t="inlineStr">
        <is>
          <t>3</t>
        </is>
      </c>
      <c r="AY286" t="inlineStr">
        <is>
          <t/>
        </is>
      </c>
      <c r="AZ286" t="inlineStr">
        <is>
          <t>obbligazzjonijiet|passivi</t>
        </is>
      </c>
      <c r="BA286" t="inlineStr">
        <is>
          <t>4|3</t>
        </is>
      </c>
      <c r="BB286" t="inlineStr">
        <is>
          <t>|</t>
        </is>
      </c>
      <c r="BC286" t="inlineStr">
        <is>
          <t>vreemde middelen|vreemd kapitaal|vreemd vermogen</t>
        </is>
      </c>
      <c r="BD286" t="inlineStr">
        <is>
          <t>3|3|3</t>
        </is>
      </c>
      <c r="BE286" t="inlineStr">
        <is>
          <t>||</t>
        </is>
      </c>
      <c r="BF286" t="inlineStr">
        <is>
          <t>kapitał pożyczkowy|pasywa|kapitał obcy|zobowiązania</t>
        </is>
      </c>
      <c r="BG286" t="inlineStr">
        <is>
          <t>3|3|3|3</t>
        </is>
      </c>
      <c r="BH286" t="inlineStr">
        <is>
          <t>|||</t>
        </is>
      </c>
      <c r="BI286" t="inlineStr">
        <is>
          <t>dívidas a terceiros</t>
        </is>
      </c>
      <c r="BJ286" t="inlineStr">
        <is>
          <t>3</t>
        </is>
      </c>
      <c r="BK286" t="inlineStr">
        <is>
          <t/>
        </is>
      </c>
      <c r="BL286" t="inlineStr">
        <is>
          <t>pasive|elemente de pasiv</t>
        </is>
      </c>
      <c r="BM286" t="inlineStr">
        <is>
          <t>3|3</t>
        </is>
      </c>
      <c r="BN286" t="inlineStr">
        <is>
          <t>|</t>
        </is>
      </c>
      <c r="BO286" t="inlineStr">
        <is>
          <t/>
        </is>
      </c>
      <c r="BP286" t="inlineStr">
        <is>
          <t/>
        </is>
      </c>
      <c r="BQ286" t="inlineStr">
        <is>
          <t/>
        </is>
      </c>
      <c r="BR286" t="inlineStr">
        <is>
          <t>dolžniški kapital</t>
        </is>
      </c>
      <c r="BS286" t="inlineStr">
        <is>
          <t>3</t>
        </is>
      </c>
      <c r="BT286" t="inlineStr">
        <is>
          <t/>
        </is>
      </c>
      <c r="BU286" t="inlineStr">
        <is>
          <t>skuld|främmande kapital</t>
        </is>
      </c>
      <c r="BV286" t="inlineStr">
        <is>
          <t>3|3</t>
        </is>
      </c>
      <c r="BW286" t="inlineStr">
        <is>
          <t>|</t>
        </is>
      </c>
      <c r="BX286" t="inlineStr">
        <is>
          <t/>
        </is>
      </c>
      <c r="BY286" t="inlineStr">
        <is>
          <t/>
        </is>
      </c>
      <c r="BZ286" t="inlineStr">
        <is>
          <t>summen af gældsforpligtelser; balancen</t>
        </is>
      </c>
      <c r="CA286" t="inlineStr">
        <is>
          <t>Gesamtheit der in der Bilanz eines Unternehmens ausgewiesenen Schulden</t>
        </is>
      </c>
      <c r="CB286" t="inlineStr">
        <is>
          <t/>
        </is>
      </c>
      <c r="CC286" t="inlineStr">
        <is>
          <t>funds that an entity has raised by borrowing from an outside lender</t>
        </is>
      </c>
      <c r="CD286" t="inlineStr">
        <is>
          <t/>
        </is>
      </c>
      <c r="CE286" t="inlineStr">
        <is>
          <t/>
        </is>
      </c>
      <c r="CF286" t="inlineStr">
        <is>
          <t/>
        </is>
      </c>
      <c r="CG286" t="inlineStr">
        <is>
          <t>ressources obtenues par une entreprise auprès de différents créanciers (prêteurs), qui, la plupart du temps, sont des institutions financières (principalement les banques), et destinées à compléter les fonds propres à la disposition de l'entreprise</t>
        </is>
      </c>
      <c r="CH286" t="inlineStr">
        <is>
          <t/>
        </is>
      </c>
      <c r="CI286" t="inlineStr">
        <is>
          <t/>
        </is>
      </c>
      <c r="CJ286" t="inlineStr">
        <is>
          <t/>
        </is>
      </c>
      <c r="CK286" t="inlineStr">
        <is>
          <t>insieme dei debiti verso terzi assunti da un soggetto economico</t>
        </is>
      </c>
      <c r="CL286" t="inlineStr">
        <is>
          <t/>
        </is>
      </c>
      <c r="CM286" t="inlineStr">
        <is>
          <t/>
        </is>
      </c>
      <c r="CN286" t="inlineStr">
        <is>
          <t>kreditu dovut lill-kredituri, taxxi kurrenti, dividendi dikjarati u dovuti, it-total tal-obbligazzjonijiet kollha esterni kif jintwerew fil-karta tal-bilanċi ta' impriża</t>
        </is>
      </c>
      <c r="CO286" t="inlineStr">
        <is>
          <t>deel van de passiva, zijnde kort en lang vreemd vermogen; tot vreemd vermogen op lange termijn behoren langlopende schulden en voorzieningen; tot het kortlopende vreemd overmogen behoren de crediteuren, nog te betalen belastingen en te betalen dividenden; totaal der in de balans opgenomen schulden</t>
        </is>
      </c>
      <c r="CP286" t="inlineStr">
        <is>
          <t>pasywa pokazują źródło finansowania zakupu majątku przedsiębiorstwa; całkowita wartość pasywów równa się całkowitej wartości aktywów przedsiębiorstwie</t>
        </is>
      </c>
      <c r="CQ286" t="inlineStr">
        <is>
          <t>O conjunto de fundos obtidos externamente pela empresa, seja através de empréstimos, seja através do diferimento de pagamentos (aos fornecedores, ao Estado, etc.).</t>
        </is>
      </c>
      <c r="CR286" t="inlineStr">
        <is>
          <t>capitalul și rezervele, provizioanele pentru riscuri și chletuieli, datoriile și veniturile în avans sunt elemente de pasiv</t>
        </is>
      </c>
      <c r="CS286" t="inlineStr">
        <is>
          <t/>
        </is>
      </c>
      <c r="CT286" t="inlineStr">
        <is>
          <t>v poslovnih financah oznaka za dolgoročne dolgove (z vključenimi dolgoročnimi rezervacijami); ima obliko dobljenih dolgoročnih posojil, obveznosti iz prodaje z dolgoročno odloženim plačilom, izdanih dolgoročnih dolgovnih vrednostnic ali celo zunajbilančnega dolgoročnega dolgovnega financiranja</t>
        </is>
      </c>
      <c r="CU286" t="inlineStr">
        <is>
          <t/>
        </is>
      </c>
    </row>
    <row r="287">
      <c r="A287" s="1" t="str">
        <f>HYPERLINK("https://iate.europa.eu/entry/result/1556950/all", "1556950")</f>
        <v>1556950</v>
      </c>
      <c r="B287" t="inlineStr">
        <is>
          <t>FINANCE</t>
        </is>
      </c>
      <c r="C287" t="inlineStr">
        <is>
          <t>FINANCE|financial institutions and credit|financial services</t>
        </is>
      </c>
      <c r="D287" t="inlineStr">
        <is>
          <t>платежна сметка</t>
        </is>
      </c>
      <c r="E287" t="inlineStr">
        <is>
          <t>4</t>
        </is>
      </c>
      <c r="F287" t="inlineStr">
        <is>
          <t/>
        </is>
      </c>
      <c r="G287" t="inlineStr">
        <is>
          <t>platební účet</t>
        </is>
      </c>
      <c r="H287" t="inlineStr">
        <is>
          <t>3</t>
        </is>
      </c>
      <c r="I287" t="inlineStr">
        <is>
          <t/>
        </is>
      </c>
      <c r="J287" t="inlineStr">
        <is>
          <t>betalingskonto</t>
        </is>
      </c>
      <c r="K287" t="inlineStr">
        <is>
          <t>3</t>
        </is>
      </c>
      <c r="L287" t="inlineStr">
        <is>
          <t/>
        </is>
      </c>
      <c r="M287" t="inlineStr">
        <is>
          <t>Zahlungskonto</t>
        </is>
      </c>
      <c r="N287" t="inlineStr">
        <is>
          <t>3</t>
        </is>
      </c>
      <c r="O287" t="inlineStr">
        <is>
          <t/>
        </is>
      </c>
      <c r="P287" t="inlineStr">
        <is>
          <t>λογαριασμός πληρωμών</t>
        </is>
      </c>
      <c r="Q287" t="inlineStr">
        <is>
          <t>3</t>
        </is>
      </c>
      <c r="R287" t="inlineStr">
        <is>
          <t/>
        </is>
      </c>
      <c r="S287" t="inlineStr">
        <is>
          <t>payment account</t>
        </is>
      </c>
      <c r="T287" t="inlineStr">
        <is>
          <t>3</t>
        </is>
      </c>
      <c r="U287" t="inlineStr">
        <is>
          <t/>
        </is>
      </c>
      <c r="V287" t="inlineStr">
        <is>
          <t>cuenta de pago</t>
        </is>
      </c>
      <c r="W287" t="inlineStr">
        <is>
          <t>3</t>
        </is>
      </c>
      <c r="X287" t="inlineStr">
        <is>
          <t/>
        </is>
      </c>
      <c r="Y287" t="inlineStr">
        <is>
          <t>maksekonto</t>
        </is>
      </c>
      <c r="Z287" t="inlineStr">
        <is>
          <t>3</t>
        </is>
      </c>
      <c r="AA287" t="inlineStr">
        <is>
          <t/>
        </is>
      </c>
      <c r="AB287" t="inlineStr">
        <is>
          <t>maksutili</t>
        </is>
      </c>
      <c r="AC287" t="inlineStr">
        <is>
          <t>3</t>
        </is>
      </c>
      <c r="AD287" t="inlineStr">
        <is>
          <t/>
        </is>
      </c>
      <c r="AE287" t="inlineStr">
        <is>
          <t>compte de paiement</t>
        </is>
      </c>
      <c r="AF287" t="inlineStr">
        <is>
          <t>4</t>
        </is>
      </c>
      <c r="AG287" t="inlineStr">
        <is>
          <t/>
        </is>
      </c>
      <c r="AH287" t="inlineStr">
        <is>
          <t>cuntas íocaíochta</t>
        </is>
      </c>
      <c r="AI287" t="inlineStr">
        <is>
          <t>3</t>
        </is>
      </c>
      <c r="AJ287" t="inlineStr">
        <is>
          <t/>
        </is>
      </c>
      <c r="AK287" t="inlineStr">
        <is>
          <t>račun za plaćanje</t>
        </is>
      </c>
      <c r="AL287" t="inlineStr">
        <is>
          <t>3</t>
        </is>
      </c>
      <c r="AM287" t="inlineStr">
        <is>
          <t/>
        </is>
      </c>
      <c r="AN287" t="inlineStr">
        <is>
          <t>fizetési számla</t>
        </is>
      </c>
      <c r="AO287" t="inlineStr">
        <is>
          <t>4</t>
        </is>
      </c>
      <c r="AP287" t="inlineStr">
        <is>
          <t/>
        </is>
      </c>
      <c r="AQ287" t="inlineStr">
        <is>
          <t>conto di pagamento</t>
        </is>
      </c>
      <c r="AR287" t="inlineStr">
        <is>
          <t>3</t>
        </is>
      </c>
      <c r="AS287" t="inlineStr">
        <is>
          <t/>
        </is>
      </c>
      <c r="AT287" t="inlineStr">
        <is>
          <t>mokėjimo sąskaita</t>
        </is>
      </c>
      <c r="AU287" t="inlineStr">
        <is>
          <t>3</t>
        </is>
      </c>
      <c r="AV287" t="inlineStr">
        <is>
          <t/>
        </is>
      </c>
      <c r="AW287" t="inlineStr">
        <is>
          <t>maksājumu konts</t>
        </is>
      </c>
      <c r="AX287" t="inlineStr">
        <is>
          <t>3</t>
        </is>
      </c>
      <c r="AY287" t="inlineStr">
        <is>
          <t/>
        </is>
      </c>
      <c r="AZ287" t="inlineStr">
        <is>
          <t>kont ta' pagament</t>
        </is>
      </c>
      <c r="BA287" t="inlineStr">
        <is>
          <t>3</t>
        </is>
      </c>
      <c r="BB287" t="inlineStr">
        <is>
          <t/>
        </is>
      </c>
      <c r="BC287" t="inlineStr">
        <is>
          <t>betaalrekening</t>
        </is>
      </c>
      <c r="BD287" t="inlineStr">
        <is>
          <t>3</t>
        </is>
      </c>
      <c r="BE287" t="inlineStr">
        <is>
          <t/>
        </is>
      </c>
      <c r="BF287" t="inlineStr">
        <is>
          <t>rachunek płatniczy</t>
        </is>
      </c>
      <c r="BG287" t="inlineStr">
        <is>
          <t>3</t>
        </is>
      </c>
      <c r="BH287" t="inlineStr">
        <is>
          <t/>
        </is>
      </c>
      <c r="BI287" t="inlineStr">
        <is>
          <t>conta de pagamento</t>
        </is>
      </c>
      <c r="BJ287" t="inlineStr">
        <is>
          <t>3</t>
        </is>
      </c>
      <c r="BK287" t="inlineStr">
        <is>
          <t/>
        </is>
      </c>
      <c r="BL287" t="inlineStr">
        <is>
          <t>cont de plăți</t>
        </is>
      </c>
      <c r="BM287" t="inlineStr">
        <is>
          <t>3</t>
        </is>
      </c>
      <c r="BN287" t="inlineStr">
        <is>
          <t/>
        </is>
      </c>
      <c r="BO287" t="inlineStr">
        <is>
          <t>platobný účet</t>
        </is>
      </c>
      <c r="BP287" t="inlineStr">
        <is>
          <t>3</t>
        </is>
      </c>
      <c r="BQ287" t="inlineStr">
        <is>
          <t/>
        </is>
      </c>
      <c r="BR287" t="inlineStr">
        <is>
          <t>plačilni račun</t>
        </is>
      </c>
      <c r="BS287" t="inlineStr">
        <is>
          <t>3</t>
        </is>
      </c>
      <c r="BT287" t="inlineStr">
        <is>
          <t/>
        </is>
      </c>
      <c r="BU287" t="inlineStr">
        <is>
          <t>betalkonto</t>
        </is>
      </c>
      <c r="BV287" t="inlineStr">
        <is>
          <t>3</t>
        </is>
      </c>
      <c r="BW287" t="inlineStr">
        <is>
          <t/>
        </is>
      </c>
      <c r="BX287" t="inlineStr">
        <is>
          <t>сметка, водена на името на един или повече ползватели на платежни услуги, използвана за изпълнението на платежни операции</t>
        </is>
      </c>
      <c r="BY287" t="inlineStr">
        <is>
          <t>účet vedený na jméno jednoho nebo více uživatelů platebních služeb, který je využíván k provádění platebních transakcí</t>
        </is>
      </c>
      <c r="BZ287" t="inlineStr">
        <is>
          <t>konto oprettet i en eller flere betalingstjenestebrugeres navn med henblik på at gennemføre betalingstransaktioner</t>
        </is>
      </c>
      <c r="CA287" t="inlineStr">
        <is>
          <t>ein auf den Namen eines oder mehrerer Zahlungsdienstnutzer &lt;a href="/entry/result/2221651/all" id="ENTRY_TO_ENTRY_CONVERTER" target="_blank"&gt;IATE:2221651&lt;/a&gt; lautendes Konto, das für die Ausführung von Zahlungen genutzt wird</t>
        </is>
      </c>
      <c r="CB287" t="inlineStr">
        <is>
          <t>λογαριασμός που διατηρείται στο όνομα ενός ή περισσότερων χρηστών υπηρεσιών πληρωμών και χρησιμοποιείται για την εκτέλεση των πράξεων πληρωμής</t>
        </is>
      </c>
      <c r="CC287" t="inlineStr">
        <is>
          <t>account held in the name of one or more payment service users which is used for the execution of payment transactions</t>
        </is>
      </c>
      <c r="CD287" t="inlineStr">
        <is>
          <t>Una cuenta a nombre de uno o varios usuarios de servicios de pago &lt;a href="/entry/result/2221651/all" id="ENTRY_TO_ENTRY_CONVERTER" target="_blank"&gt;IATE:2221651&lt;/a&gt; y utilizada para la ejecución de operaciones de pago &lt;a href="/entry/result/879168/all" id="ENTRY_TO_ENTRY_CONVERTER" target="_blank"&gt;IATE:879168&lt;/a&gt; , inclusive mediante cuentas específicas de dinero electrónico &lt;a href="/entry/result/906451/all" id="ENTRY_TO_ENTRY_CONVERTER" target="_blank"&gt;IATE:906451&lt;/a&gt; .</t>
        </is>
      </c>
      <c r="CE287" t="inlineStr">
        <is>
          <t>ühe või mitme makseteenuse kasutaja nimel olev konto, mida kasutatakse maksetehingute tegemiseks</t>
        </is>
      </c>
      <c r="CF287" t="inlineStr">
        <is>
          <t>"talletustili, jota voidaan käyttää maksutapahtumiin"</t>
        </is>
      </c>
      <c r="CG287" t="inlineStr">
        <is>
          <t>compte qui est détenu au nom d'un ou de plusieurs utilisateurs de services de paiement et qui est utilisé aux fins de l'exécution d'opérations de paiement</t>
        </is>
      </c>
      <c r="CH287" t="inlineStr">
        <is>
          <t>cuntas atá sealbhaithe in ainm úsáideora seirbhíse íocaíochta amháin nó níos mó a úsáidtear chun idirbhearta íocaíochta a dhéanamh</t>
        </is>
      </c>
      <c r="CI287" t="inlineStr">
        <is>
          <t>račun koji se vodi u ime jednog ili više korisnika platnih usluga, a koji se koristi za izvršavanje platnih transakcija</t>
        </is>
      </c>
      <c r="CJ287" t="inlineStr">
        <is>
          <t>a pénzforgalmi szolgáltatás egy vagy több igénybe vevőjének a nevére nyitott olyan számla, amely fizetési műveletek teljesítésére szolgál</t>
        </is>
      </c>
      <c r="CK287" t="inlineStr">
        <is>
          <t>conto detenuto a nome di uno o più utilizzatori di servizi di pagamento utilizzato per l'esecuzione di operazioni di pagamento</t>
        </is>
      </c>
      <c r="CL287" t="inlineStr">
        <is>
          <t>vieno ar kelių mokėjimo paslaugų vartotojų vardu atidaryta sąskaita, naudojama mokėjimo operacijoms vykdyti</t>
        </is>
      </c>
      <c r="CM287" t="inlineStr">
        <is>
          <t>tāds konts uz viena vai vairāku maksājumu pakalpojumu lietotāju vārda, ko izmanto maksājumu darījumu izpildei</t>
        </is>
      </c>
      <c r="CN287" t="inlineStr">
        <is>
          <t>kont miżmum f’isem utent wieħed jew aktar ta’ servizzi ta’ pagament li jintuża għall-eżekuzzjoni ta’ tranżazzjonjiet ta’ pagament</t>
        </is>
      </c>
      <c r="CO287" t="inlineStr">
        <is>
          <t>op naam van één of meer betalingsdienstgebruikers aangehouden rekening die voor de uitvoering van betalingstransacties wordt gebruikt</t>
        </is>
      </c>
      <c r="CP287" t="inlineStr">
        <is>
          <t>rachunek prowadzony w imieniu jednego lub większej liczby użytkowników usług płatniczych, który jest wykorzystywany do wykonywania transakcji płatniczych</t>
        </is>
      </c>
      <c r="CQ287" t="inlineStr">
        <is>
          <t>Conta detida em nome de ou mais utilizadores de serviços de pagamento que seja utilizada para a execução de operações de pagamento.</t>
        </is>
      </c>
      <c r="CR287" t="inlineStr">
        <is>
          <t>Prin cont de plăți în sensul DSP se întelege cont ținut în numele unuia sau al mai multor utilizatori de servicii de plată și utilizat în executarea operațiunilor de plată.</t>
        </is>
      </c>
      <c r="CS287" t="inlineStr">
        <is>
          <t>účet, ktorý je vedený na meno jedného alebo viacerých používateľov platobných služieb a ktorý sa používa na vykonávanie platobných transakcií</t>
        </is>
      </c>
      <c r="CT287" t="inlineStr">
        <is>
          <t>račun, ki ga odpre ponudnik plačilnih storitev v imenu enega ali več uporabnikov, in se uporablja za izvršitev plačilnih transakcij</t>
        </is>
      </c>
      <c r="CU287" t="inlineStr">
        <is>
          <t>konto i en eller flera betaltjänstanvändares namn för användning vid genomförandet av betalningstransaktioner</t>
        </is>
      </c>
    </row>
    <row r="288">
      <c r="A288" s="1" t="str">
        <f>HYPERLINK("https://iate.europa.eu/entry/result/893856/all", "893856")</f>
        <v>893856</v>
      </c>
      <c r="B288" t="inlineStr">
        <is>
          <t>FINANCE</t>
        </is>
      </c>
      <c r="C288" t="inlineStr">
        <is>
          <t>FINANCE|monetary relations;FINANCE|monetary economics;FINANCE|financial institutions and credit|financial services</t>
        </is>
      </c>
      <c r="D288" t="inlineStr">
        <is>
          <t>платежна система</t>
        </is>
      </c>
      <c r="E288" t="inlineStr">
        <is>
          <t>3</t>
        </is>
      </c>
      <c r="F288" t="inlineStr">
        <is>
          <t/>
        </is>
      </c>
      <c r="G288" t="inlineStr">
        <is>
          <t>platební systém</t>
        </is>
      </c>
      <c r="H288" t="inlineStr">
        <is>
          <t>3</t>
        </is>
      </c>
      <c r="I288" t="inlineStr">
        <is>
          <t/>
        </is>
      </c>
      <c r="J288" t="inlineStr">
        <is>
          <t>betalingssystem|system til overførsel af midler</t>
        </is>
      </c>
      <c r="K288" t="inlineStr">
        <is>
          <t>3|3</t>
        </is>
      </c>
      <c r="L288" t="inlineStr">
        <is>
          <t>|</t>
        </is>
      </c>
      <c r="M288" t="inlineStr">
        <is>
          <t>Zahlungssystem|System zum Transfer von Geldbeträgen|Überweisungssystem</t>
        </is>
      </c>
      <c r="N288" t="inlineStr">
        <is>
          <t>3|3|3</t>
        </is>
      </c>
      <c r="O288" t="inlineStr">
        <is>
          <t>||</t>
        </is>
      </c>
      <c r="P288" t="inlineStr">
        <is>
          <t>σύστημα πληρωμών|σύστημα μεταφοράς χρηματικών ποσών|σύστημα μεταφοράς κεφαλαίων|FTS</t>
        </is>
      </c>
      <c r="Q288" t="inlineStr">
        <is>
          <t>3|3|3|3</t>
        </is>
      </c>
      <c r="R288" t="inlineStr">
        <is>
          <t>|||</t>
        </is>
      </c>
      <c r="S288" t="inlineStr">
        <is>
          <t>FTS|payment system|funds transfer system</t>
        </is>
      </c>
      <c r="T288" t="inlineStr">
        <is>
          <t>2|3|3</t>
        </is>
      </c>
      <c r="U288" t="inlineStr">
        <is>
          <t>||</t>
        </is>
      </c>
      <c r="V288" t="inlineStr">
        <is>
          <t>sistema de pago|sistema de transferencia de fondos</t>
        </is>
      </c>
      <c r="W288" t="inlineStr">
        <is>
          <t>3|3</t>
        </is>
      </c>
      <c r="X288" t="inlineStr">
        <is>
          <t>|</t>
        </is>
      </c>
      <c r="Y288" t="inlineStr">
        <is>
          <t>rahaliste vahendite edastamise süsteem|maksesüsteem</t>
        </is>
      </c>
      <c r="Z288" t="inlineStr">
        <is>
          <t>3|3</t>
        </is>
      </c>
      <c r="AA288" t="inlineStr">
        <is>
          <t>|</t>
        </is>
      </c>
      <c r="AB288" t="inlineStr">
        <is>
          <t>varojensiirtojärjestelmä|maksujärjestelmä</t>
        </is>
      </c>
      <c r="AC288" t="inlineStr">
        <is>
          <t>3|3</t>
        </is>
      </c>
      <c r="AD288" t="inlineStr">
        <is>
          <t>|</t>
        </is>
      </c>
      <c r="AE288" t="inlineStr">
        <is>
          <t>système de paiement|système de transfert de fonds</t>
        </is>
      </c>
      <c r="AF288" t="inlineStr">
        <is>
          <t>2|3</t>
        </is>
      </c>
      <c r="AG288" t="inlineStr">
        <is>
          <t>|</t>
        </is>
      </c>
      <c r="AH288" t="inlineStr">
        <is>
          <t>córas aistrithe cistí</t>
        </is>
      </c>
      <c r="AI288" t="inlineStr">
        <is>
          <t>3</t>
        </is>
      </c>
      <c r="AJ288" t="inlineStr">
        <is>
          <t/>
        </is>
      </c>
      <c r="AK288" t="inlineStr">
        <is>
          <t>sustav prijenosa novčanih sredstava</t>
        </is>
      </c>
      <c r="AL288" t="inlineStr">
        <is>
          <t>3</t>
        </is>
      </c>
      <c r="AM288" t="inlineStr">
        <is>
          <t/>
        </is>
      </c>
      <c r="AN288" t="inlineStr">
        <is>
          <t>pénzátutalási rendszer|fizetési rendszer</t>
        </is>
      </c>
      <c r="AO288" t="inlineStr">
        <is>
          <t>4|4</t>
        </is>
      </c>
      <c r="AP288" t="inlineStr">
        <is>
          <t>|</t>
        </is>
      </c>
      <c r="AQ288" t="inlineStr">
        <is>
          <t>sistema di trasferimento fondi|sistema di pagamento|FTS</t>
        </is>
      </c>
      <c r="AR288" t="inlineStr">
        <is>
          <t>3|3|3</t>
        </is>
      </c>
      <c r="AS288" t="inlineStr">
        <is>
          <t>||</t>
        </is>
      </c>
      <c r="AT288" t="inlineStr">
        <is>
          <t>lėšų pervedimo sistema|mokėjimo sistema</t>
        </is>
      </c>
      <c r="AU288" t="inlineStr">
        <is>
          <t>3|3</t>
        </is>
      </c>
      <c r="AV288" t="inlineStr">
        <is>
          <t>|</t>
        </is>
      </c>
      <c r="AW288" t="inlineStr">
        <is>
          <t>līdzekļu pārvešanas sistēma|maksājumu sistēma</t>
        </is>
      </c>
      <c r="AX288" t="inlineStr">
        <is>
          <t>3|3</t>
        </is>
      </c>
      <c r="AY288" t="inlineStr">
        <is>
          <t>|</t>
        </is>
      </c>
      <c r="AZ288" t="inlineStr">
        <is>
          <t>sistema ta’ trasferiment ta’ fondi</t>
        </is>
      </c>
      <c r="BA288" t="inlineStr">
        <is>
          <t>3</t>
        </is>
      </c>
      <c r="BB288" t="inlineStr">
        <is>
          <t/>
        </is>
      </c>
      <c r="BC288" t="inlineStr">
        <is>
          <t>betalingssysteem</t>
        </is>
      </c>
      <c r="BD288" t="inlineStr">
        <is>
          <t>3</t>
        </is>
      </c>
      <c r="BE288" t="inlineStr">
        <is>
          <t/>
        </is>
      </c>
      <c r="BF288" t="inlineStr">
        <is>
          <t>system płatności|system transferu środków pieniężnych</t>
        </is>
      </c>
      <c r="BG288" t="inlineStr">
        <is>
          <t>3|3</t>
        </is>
      </c>
      <c r="BH288" t="inlineStr">
        <is>
          <t>|</t>
        </is>
      </c>
      <c r="BI288" t="inlineStr">
        <is>
          <t>STF|sistema de transferência de fundos|sistema de pagamento</t>
        </is>
      </c>
      <c r="BJ288" t="inlineStr">
        <is>
          <t>3|3|3</t>
        </is>
      </c>
      <c r="BK288" t="inlineStr">
        <is>
          <t>||</t>
        </is>
      </c>
      <c r="BL288" t="inlineStr">
        <is>
          <t>sistem de plată</t>
        </is>
      </c>
      <c r="BM288" t="inlineStr">
        <is>
          <t>3</t>
        </is>
      </c>
      <c r="BN288" t="inlineStr">
        <is>
          <t/>
        </is>
      </c>
      <c r="BO288" t="inlineStr">
        <is>
          <t>platobný systém|systém prevodov finančných prostriedkov</t>
        </is>
      </c>
      <c r="BP288" t="inlineStr">
        <is>
          <t>3|3</t>
        </is>
      </c>
      <c r="BQ288" t="inlineStr">
        <is>
          <t>preferred|</t>
        </is>
      </c>
      <c r="BR288" t="inlineStr">
        <is>
          <t>plačilni sistem|sistem za prenos sredstev</t>
        </is>
      </c>
      <c r="BS288" t="inlineStr">
        <is>
          <t>3|3</t>
        </is>
      </c>
      <c r="BT288" t="inlineStr">
        <is>
          <t>|</t>
        </is>
      </c>
      <c r="BU288" t="inlineStr">
        <is>
          <t>betalningssystem|system för överföring av medel</t>
        </is>
      </c>
      <c r="BV288" t="inlineStr">
        <is>
          <t>3|3</t>
        </is>
      </c>
      <c r="BW288" t="inlineStr">
        <is>
          <t>|</t>
        </is>
      </c>
      <c r="BX288" t="inlineStr">
        <is>
          <t>формално споразумение, основано на договор или нормативен акт, с множество участници, общи правила и стандартизирани процедури, с оглед на прехвърлянето, клиринга, нетирането и/или сетълмента на парични задължения между участниците</t>
        </is>
      </c>
      <c r="BY288" t="inlineStr">
        <is>
          <t>formální uspořádání založené na soukromoprávní smlouvě nebo legislativě, které zahrnuje více členů a má společná pravidla a standardizovaná ujednání pro předávání, zúčtování, vzájemné započítávání a vypořádávání peněžních závazků mezi jeho členy</t>
        </is>
      </c>
      <c r="BZ288" t="inlineStr">
        <is>
          <t>formelt arrangement, baseret på private kontrakter eller lovgivning, med flere medlemmer, fælles regler og standardiserede ordninger for overførsel, clearing, netting og/eller afvikling af betalingsforpligtelser mellem arrangementets medlemmer</t>
        </is>
      </c>
      <c r="CA288" t="inlineStr">
        <is>
          <t>formale, auf privaten Verträgen oder gesetzlicher Regelung beruhende Vereinbarung für die Übermittlung und den Ausgleich von Geldverbindlichkeiten zwischen mehreren Mitgliedern nach gemeinsamen Regeln und standardisierten Vorkehrungen</t>
        </is>
      </c>
      <c r="CB288" t="inlineStr">
        <is>
          <t>επίσημη συμφωνία, που βασίζεται σε ιδιωτική σύμβαση ή νόμο, με πολλαπλή συμμετοχή, κοινούς κανόνες και τυποποιημένες συμφωνίες για τη διαβίβαση, την εκκαθάριση, το συμψηφισμό και/ή το διακανονισμό χρηματικών υποχρεώσεων που ανακύπτουν μεταξύ των μερών της</t>
        </is>
      </c>
      <c r="CC288" t="inlineStr">
        <is>
          <t>formal arrangement based on a private contract or legislation, with multiple membership, common rules and standardised arrangements, for the transmission, clearing, netting and/or settlement of monetary obligations arising between its members</t>
        </is>
      </c>
      <c r="CD288" t="inlineStr">
        <is>
          <t>Mecanismo formal, basado en un contrato privado o en el derecho estatutario, con numerosos participantes, reglas comunes y procedimientos normalizados, para la transmisión y liquidación de las obligaciones monetarias surgidas entre dichos miembros.</t>
        </is>
      </c>
      <c r="CE288" t="inlineStr">
        <is>
          <t>eraõiguslikul lepingul või õigusaktil põhinev ametlik kokkulepe, mida iseloomustab osalejate paljusus, ühised reeglid ja standardlepingud ning mis on mõeldud rahaliste kohustuste ülekandmiseks, kliirimiseks, tasaarvestuseks ja/või arveldamiseks osalejate vahel</t>
        </is>
      </c>
      <c r="CF288" t="inlineStr">
        <is>
          <t>"Yksityisoikeudelliseen sopimukseen tai lakiin perustuva virallinen järjestely, jossa on useita jäseniä, yhteiset säännöt ja vakiintuneet menettelytavat ja jonka tarkoituksena on välittää ja suorittaa jäsenten välisiä maksusitoumuksia."</t>
        </is>
      </c>
      <c r="CG288" t="inlineStr">
        <is>
          <t>dispositif formel établi par contrat privé ou en vertu d’un texte officiel impliquant de multiples participants, des règles communes et des modalités normalisées pour la transmission et le règlement d’obligations portant sur une somme d’argent nées entre les participants</t>
        </is>
      </c>
      <c r="CH288" t="inlineStr">
        <is>
          <t/>
        </is>
      </c>
      <c r="CI288" t="inlineStr">
        <is>
          <t>formalni aranžman na temelju privatnog ugovora ili propisa, koji uključuje višestruko članstvo, zajednička pravila i standardizirane aranžmane, obračun, netiranje i/ili namiru novčanih obveza članova</t>
        </is>
      </c>
      <c r="CJ288" t="inlineStr">
        <is>
          <t>megállapodás alapján létrejött együttműködési forma, amely az együttműködő felek közötti fizetési műveleteknek a vonatkozó, szabványban rögzített eljárások alkalmazásával történő feldolgozására, elszámolására és teljesítésére szolgál</t>
        </is>
      </c>
      <c r="CK288" t="inlineStr">
        <is>
          <t>accordo formale, fondato su un contratto di diritto privato ovvero su disposizioni amministrative, caratterizzato da una pluralità di aderenti, norme comuni e procedure standardizzate, per la trasmissione e il regolamento di pagamenti tra i partecipanti</t>
        </is>
      </c>
      <c r="CL288" t="inlineStr">
        <is>
          <t>formalus susitarimas, grindžiamas privačia sutartimi arba teisės aktu, prie kurio prisijungė daug narių, numatantis standartizuotą mokėjimo operacijų apdorojimo, tarpuskaitos ir (arba) atsiskaitymų tvarką bei bendras taisykles</t>
        </is>
      </c>
      <c r="CM288" t="inlineStr">
        <is>
          <t>oficiāls regulējums, kas balstīts uz privātu līgumu vai tiesību aktu un paredzēts maksājumu saistību nodošanai, tīrvērtei, ieskaitam un/vai nokārtošanai starp vairākiem dalībniekiem atbilstīgi kopējiem noteikumiem un standartizētām procedūrām</t>
        </is>
      </c>
      <c r="CN288" t="inlineStr">
        <is>
          <t>arranġament formali bbażat fuq kuntratt privat jew leġislazzjoni, b'diversi sħubiji, regoli komuni u arranġamenti standardizzati, għat-trasmissjoni, l-ipproċessar, l-ikklikkjar u/jew is-saldu ta' obbligi monetarji bejn il-membri tiegħu</t>
        </is>
      </c>
      <c r="CO288" t="inlineStr">
        <is>
          <t>een op een privaatrechtelijke overeenkomst of wettelijke voorschriften gebaseerde formele regeling met meerdere deelnemers, gemeenschappelijke reglementen en gestandaardiseerde procedures ter overmaking en verevening van geldelijke verplichtingen tussende deelnemers</t>
        </is>
      </c>
      <c r="CP288" t="inlineStr">
        <is>
          <t>formalny system ustanowiony na podstawie umowy lub przepisów, oparty na formalnych i znormalizowanych regułach i wspólnych zasadach dotyczących przetwarzania, rozliczania lub rozrachunku zobowiązań pieniężnych między członkami tego systemu</t>
        </is>
      </c>
      <c r="CQ288" t="inlineStr">
        <is>
          <t>Mecanismo formal, baseado num contrato ou em legislação de direito privado, com múltiplos participantes, regras comuns e procedimentos normalizados, para a transmissão, a compensação e a liquidação de obrigações monetárias surgidas entre os seus membros.</t>
        </is>
      </c>
      <c r="CR288" t="inlineStr">
        <is>
          <t>sistem de transfer de fonduri, reglementat de prevederi formale și standardizate și de norme comune pentru procesarea, compensarea și/sau decontarea operațiunilor de plată</t>
        </is>
      </c>
      <c r="CS288" t="inlineStr">
        <is>
          <t>systém na prevod finančných prostriedkov formálnymi a štandardizovanými mechanizmami a so spoločnými pravidlami spracovania, klíringu a/alebo zúčtovania platobných transakcií</t>
        </is>
      </c>
      <c r="CT288" t="inlineStr">
        <is>
          <t>sistem za prenos sredstev s formalnimi in standardiziranimi dogovori ter skupnimi pravili za obdelavo, kliring in/ali poravnavo plačilnih transakcij</t>
        </is>
      </c>
      <c r="CU288" t="inlineStr">
        <is>
          <t>system för överföring av medel med formella och standardiserade rutiner och gemensamma regler för behandling, clearing och/eller avveckling av betalningstransaktioner</t>
        </is>
      </c>
    </row>
    <row r="289">
      <c r="A289" s="1" t="str">
        <f>HYPERLINK("https://iate.europa.eu/entry/result/1557346/all", "1557346")</f>
        <v>1557346</v>
      </c>
      <c r="B289" t="inlineStr">
        <is>
          <t>FINANCE</t>
        </is>
      </c>
      <c r="C289" t="inlineStr">
        <is>
          <t>FINANCE|monetary economics|money market;FINANCE|free movement of capital|financial market</t>
        </is>
      </c>
      <c r="D289" t="inlineStr">
        <is>
          <t>система за отказ от плащане|схема за отказ от плащане</t>
        </is>
      </c>
      <c r="E289" t="inlineStr">
        <is>
          <t>3|3</t>
        </is>
      </c>
      <c r="F289" t="inlineStr">
        <is>
          <t>|</t>
        </is>
      </c>
      <c r="G289" t="inlineStr">
        <is>
          <t>zpětné zúčtování</t>
        </is>
      </c>
      <c r="H289" t="inlineStr">
        <is>
          <t>3</t>
        </is>
      </c>
      <c r="I289" t="inlineStr">
        <is>
          <t/>
        </is>
      </c>
      <c r="J289" t="inlineStr">
        <is>
          <t>tilbageførsel af betaling|chargeback</t>
        </is>
      </c>
      <c r="K289" t="inlineStr">
        <is>
          <t>3|3</t>
        </is>
      </c>
      <c r="L289" t="inlineStr">
        <is>
          <t>|</t>
        </is>
      </c>
      <c r="M289" t="inlineStr">
        <is>
          <t>Chargeback|Ausgleichsbuchung|Rückbelastung|Rückbuchung</t>
        </is>
      </c>
      <c r="N289" t="inlineStr">
        <is>
          <t>3|3|3|3</t>
        </is>
      </c>
      <c r="O289" t="inlineStr">
        <is>
          <t>|||</t>
        </is>
      </c>
      <c r="P289" t="inlineStr">
        <is>
          <t>αντιστροφή χρέωσης|απόρριψη χρεωστικού αιτήματος</t>
        </is>
      </c>
      <c r="Q289" t="inlineStr">
        <is>
          <t>3|3</t>
        </is>
      </c>
      <c r="R289" t="inlineStr">
        <is>
          <t>|</t>
        </is>
      </c>
      <c r="S289" t="inlineStr">
        <is>
          <t>chargeback</t>
        </is>
      </c>
      <c r="T289" t="inlineStr">
        <is>
          <t>3</t>
        </is>
      </c>
      <c r="U289" t="inlineStr">
        <is>
          <t/>
        </is>
      </c>
      <c r="V289" t="inlineStr">
        <is>
          <t>rechazo de débito|contracargo</t>
        </is>
      </c>
      <c r="W289" t="inlineStr">
        <is>
          <t>3|3</t>
        </is>
      </c>
      <c r="X289" t="inlineStr">
        <is>
          <t>|</t>
        </is>
      </c>
      <c r="Y289" t="inlineStr">
        <is>
          <t/>
        </is>
      </c>
      <c r="Z289" t="inlineStr">
        <is>
          <t/>
        </is>
      </c>
      <c r="AA289" t="inlineStr">
        <is>
          <t/>
        </is>
      </c>
      <c r="AB289" t="inlineStr">
        <is>
          <t>chargeback|maksunpalautus</t>
        </is>
      </c>
      <c r="AC289" t="inlineStr">
        <is>
          <t>2|3</t>
        </is>
      </c>
      <c r="AD289" t="inlineStr">
        <is>
          <t>|</t>
        </is>
      </c>
      <c r="AE289" t="inlineStr">
        <is>
          <t>rejet de débit</t>
        </is>
      </c>
      <c r="AF289" t="inlineStr">
        <is>
          <t>3</t>
        </is>
      </c>
      <c r="AG289" t="inlineStr">
        <is>
          <t/>
        </is>
      </c>
      <c r="AH289" t="inlineStr">
        <is>
          <t>aisíocaíocht</t>
        </is>
      </c>
      <c r="AI289" t="inlineStr">
        <is>
          <t>3</t>
        </is>
      </c>
      <c r="AJ289" t="inlineStr">
        <is>
          <t/>
        </is>
      </c>
      <c r="AK289" t="inlineStr">
        <is>
          <t>povrat zaduženja po kartici</t>
        </is>
      </c>
      <c r="AL289" t="inlineStr">
        <is>
          <t>3</t>
        </is>
      </c>
      <c r="AM289" t="inlineStr">
        <is>
          <t/>
        </is>
      </c>
      <c r="AN289" t="inlineStr">
        <is>
          <t>bankkártya-tranzakció törlése</t>
        </is>
      </c>
      <c r="AO289" t="inlineStr">
        <is>
          <t>4</t>
        </is>
      </c>
      <c r="AP289" t="inlineStr">
        <is>
          <t/>
        </is>
      </c>
      <c r="AQ289" t="inlineStr">
        <is>
          <t>rifiuto di addebito</t>
        </is>
      </c>
      <c r="AR289" t="inlineStr">
        <is>
          <t>3</t>
        </is>
      </c>
      <c r="AS289" t="inlineStr">
        <is>
          <t/>
        </is>
      </c>
      <c r="AT289" t="inlineStr">
        <is>
          <t>atgalinis nuskaitymas</t>
        </is>
      </c>
      <c r="AU289" t="inlineStr">
        <is>
          <t>2</t>
        </is>
      </c>
      <c r="AV289" t="inlineStr">
        <is>
          <t/>
        </is>
      </c>
      <c r="AW289" t="inlineStr">
        <is>
          <t>maksājuma atmaksa</t>
        </is>
      </c>
      <c r="AX289" t="inlineStr">
        <is>
          <t>3</t>
        </is>
      </c>
      <c r="AY289" t="inlineStr">
        <is>
          <t/>
        </is>
      </c>
      <c r="AZ289" t="inlineStr">
        <is>
          <t>ċaħda tad-debitu</t>
        </is>
      </c>
      <c r="BA289" t="inlineStr">
        <is>
          <t>3</t>
        </is>
      </c>
      <c r="BB289" t="inlineStr">
        <is>
          <t/>
        </is>
      </c>
      <c r="BC289" t="inlineStr">
        <is>
          <t>terugboeking</t>
        </is>
      </c>
      <c r="BD289" t="inlineStr">
        <is>
          <t>3</t>
        </is>
      </c>
      <c r="BE289" t="inlineStr">
        <is>
          <t/>
        </is>
      </c>
      <c r="BF289" t="inlineStr">
        <is>
          <t>obciążenie zwrotne|[procedura / reklamacja] chargeback</t>
        </is>
      </c>
      <c r="BG289" t="inlineStr">
        <is>
          <t>3|3</t>
        </is>
      </c>
      <c r="BH289" t="inlineStr">
        <is>
          <t>|</t>
        </is>
      </c>
      <c r="BI289" t="inlineStr">
        <is>
          <t>recusa de débito|estorno</t>
        </is>
      </c>
      <c r="BJ289" t="inlineStr">
        <is>
          <t>3|3</t>
        </is>
      </c>
      <c r="BK289" t="inlineStr">
        <is>
          <t>|</t>
        </is>
      </c>
      <c r="BL289" t="inlineStr">
        <is>
          <t>refuz la plată</t>
        </is>
      </c>
      <c r="BM289" t="inlineStr">
        <is>
          <t>3</t>
        </is>
      </c>
      <c r="BN289" t="inlineStr">
        <is>
          <t/>
        </is>
      </c>
      <c r="BO289" t="inlineStr">
        <is>
          <t>spätná úhrada</t>
        </is>
      </c>
      <c r="BP289" t="inlineStr">
        <is>
          <t>3</t>
        </is>
      </c>
      <c r="BQ289" t="inlineStr">
        <is>
          <t/>
        </is>
      </c>
      <c r="BR289" t="inlineStr">
        <is>
          <t>obratna bremenitev|storno knjiženje</t>
        </is>
      </c>
      <c r="BS289" t="inlineStr">
        <is>
          <t>3|2</t>
        </is>
      </c>
      <c r="BT289" t="inlineStr">
        <is>
          <t>|</t>
        </is>
      </c>
      <c r="BU289" t="inlineStr">
        <is>
          <t>chargeback</t>
        </is>
      </c>
      <c r="BV289" t="inlineStr">
        <is>
          <t>2</t>
        </is>
      </c>
      <c r="BW289" t="inlineStr">
        <is>
          <t/>
        </is>
      </c>
      <c r="BX289" t="inlineStr">
        <is>
          <t>схеми, при които до определена стойност потребителите могат да оспорят и да откажат да заплатят за услуга или продукт, които не биха закупили, ако са знаели, че не са автентични</t>
        </is>
      </c>
      <c r="BY289" t="inlineStr">
        <is>
          <t>Definovaný postup reklamace transakce, kterým může vydavatel požadovat od zpracovatelské banky vrácení celé částky transakce nebo její části.</t>
        </is>
      </c>
      <c r="BZ289" t="inlineStr">
        <is>
          <t/>
        </is>
      </c>
      <c r="CA289" t="inlineStr">
        <is>
          <t>Rückforderung eines per Kredit- oder Debitkarte geleisteten Betrags vom Zahlungsempfänger, nachdem der Karteninhaber Einspruch gegen die Transaktion erhoben hat</t>
        </is>
      </c>
      <c r="CB289" t="inlineStr">
        <is>
          <t>αντιστροφή, με πρωτοβουλία του εκδότη, του συνόλου ή μέρους της χρέωσης που έγινε στο λογαριασμό κομιστού κάρτας.</t>
        </is>
      </c>
      <c r="CC289" t="inlineStr">
        <is>
          <t>reversal of a disputed sales transaction on a credit or debit card</t>
        </is>
      </c>
      <c r="CD289" t="inlineStr">
        <is>
          <t>Anulación de un pago con tarjeta de crédito cuando el titular de la tarjeta no acepta la responsabilidad de un cargo.</t>
        </is>
      </c>
      <c r="CE289" t="inlineStr">
        <is>
          <t/>
        </is>
      </c>
      <c r="CF289" t="inlineStr">
        <is>
          <t>Palvelu, jolla pyritään lisäämään verkko-ostamisen turvallisuutta. Jos tuotteessa, palvelussa tai laskussa on virhe tai puute, myös luotonantaja saattaa olla vastuussa suoritetun maksun palauttamisesta.</t>
        </is>
      </c>
      <c r="CG289" t="inlineStr">
        <is>
          <t>mécanisme de protection des consommateurs permettant de rembourser une opération contestée soit au titulaire de la carte bancaire, soit au commerçant, selon le cas</t>
        </is>
      </c>
      <c r="CH289" t="inlineStr">
        <is>
          <t/>
        </is>
      </c>
      <c r="CI289" t="inlineStr">
        <is>
          <t/>
        </is>
      </c>
      <c r="CJ289" t="inlineStr">
        <is>
          <t>A kártyatulajdonos (vásárló) által vitatott, már végrehajtott terhelés visszavonása, és ezzel egyidejűleg a kártyaelfogadó számlájának megterhelése, amit kártyakibocsátó (a vásárló bankja) kezdeményez, ha jogosnak találja a kártyatulajdonos erre irányuló kérését.</t>
        </is>
      </c>
      <c r="CK289" t="inlineStr">
        <is>
          <t>modalità attraverso cui vengono gestiti i movimenti soggetti a contestazioni da parte dei titolari di carte di credito, che rifiutano gli addebiti</t>
        </is>
      </c>
      <c r="CL289" t="inlineStr">
        <is>
          <t>mokėjimo atšaukimas, kai pirkėjas kreipiasi į savo kortelę išdavusią finansinę įstaigą ir ginčija mokėjimą, nepripažindamas jo teisėtu arba turėdamas nusiskundimų dėl prekės ar paslaugos kokybės</t>
        </is>
      </c>
      <c r="CM289" t="inlineStr">
        <is>
          <t>ar debeta karti vai kredītkarti veikta maksājuma atdošana maksājuma veicējam</t>
        </is>
      </c>
      <c r="CN289" t="inlineStr">
        <is>
          <t>iċ-ċaħda ta' tranżazzjoni ta' bejgħ li tiġi kkontestata fuq kard tal-kreditu jew tad-debitu</t>
        </is>
      </c>
      <c r="CO289" t="inlineStr">
        <is>
          <t>de terugbetaling door de creditcardmaatschappij aan de klant, waarbij een reeds goedgekeurde transactie ongedaan wordt gemaakt en het bedrag op de rekening van de klant wordt bijgeschreven</t>
        </is>
      </c>
      <c r="CP289" t="inlineStr">
        <is>
          <t>zwrot pieniędzy z konta usługodawcy na konto posiadacza karty po przeprowadzeniu procesu reklamacyjnego, który rozpoczyna się na wniosek posiadacza karty, gdy złoży on stosowną reklamację w banku</t>
        </is>
      </c>
      <c r="CQ289" t="inlineStr">
        <is>
          <t>Crédito reclamado na sequência do cancelamento ou da contestação de um pagamento efetuado por cartão de débito ou de crédito.</t>
        </is>
      </c>
      <c r="CR289" t="inlineStr">
        <is>
          <t>mecanism de protecție a consumatorilor care permite rambursarea sumelor debitate în cazul unor operațiuni contestate (de exemplu, în cazul în care comerciantul nu respectă drepturile consumatorilor de retragere sau de anulare a contractului, în cazul în care comerciantul a dat faliment sau în cazul în care au avut loc tranzacții neautorizate)</t>
        </is>
      </c>
      <c r="CS289" t="inlineStr">
        <is>
          <t>reklamácia transakcie uskutočnenej platobnou kartou odoslaná vydavateľom platobnej karty partnerskej banke, ktorá spravuje obchodníka, u ktorého bola uskutočnená transakcia, pričom táto reklamácia môže byť spojená s prevodom finančných prostriedkov</t>
        </is>
      </c>
      <c r="CT289" t="inlineStr">
        <is>
          <t>postopek, pri katerem izdajatelj kartice na osnovi pritožbe uporabnika (imetnika) kartice sproži poizvedbo o neki sporni transakciji, ki je bila opravljena z zadevno kartico; če je pritožba upravičena, se neupravičeno odvzeta sredstva vrnejo na uporabnikov račun</t>
        </is>
      </c>
      <c r="CU289" t="inlineStr">
        <is>
          <t/>
        </is>
      </c>
    </row>
    <row r="290">
      <c r="A290" s="1" t="str">
        <f>HYPERLINK("https://iate.europa.eu/entry/result/1077722/all", "1077722")</f>
        <v>1077722</v>
      </c>
      <c r="B290" t="inlineStr">
        <is>
          <t>EUROPEAN UNION;FINANCE</t>
        </is>
      </c>
      <c r="C290" t="inlineStr">
        <is>
          <t>EUROPEAN UNION;FINANCE</t>
        </is>
      </c>
      <c r="D290" t="inlineStr">
        <is>
          <t>контрол</t>
        </is>
      </c>
      <c r="E290" t="inlineStr">
        <is>
          <t>3</t>
        </is>
      </c>
      <c r="F290" t="inlineStr">
        <is>
          <t/>
        </is>
      </c>
      <c r="G290" t="inlineStr">
        <is>
          <t/>
        </is>
      </c>
      <c r="H290" t="inlineStr">
        <is>
          <t/>
        </is>
      </c>
      <c r="I290" t="inlineStr">
        <is>
          <t/>
        </is>
      </c>
      <c r="J290" t="inlineStr">
        <is>
          <t>kontrol</t>
        </is>
      </c>
      <c r="K290" t="inlineStr">
        <is>
          <t>3</t>
        </is>
      </c>
      <c r="L290" t="inlineStr">
        <is>
          <t/>
        </is>
      </c>
      <c r="M290" t="inlineStr">
        <is>
          <t>Kontrolle</t>
        </is>
      </c>
      <c r="N290" t="inlineStr">
        <is>
          <t>3</t>
        </is>
      </c>
      <c r="O290" t="inlineStr">
        <is>
          <t/>
        </is>
      </c>
      <c r="P290" t="inlineStr">
        <is>
          <t>έλεγχος</t>
        </is>
      </c>
      <c r="Q290" t="inlineStr">
        <is>
          <t>3</t>
        </is>
      </c>
      <c r="R290" t="inlineStr">
        <is>
          <t/>
        </is>
      </c>
      <c r="S290" t="inlineStr">
        <is>
          <t>monitoring</t>
        </is>
      </c>
      <c r="T290" t="inlineStr">
        <is>
          <t>3</t>
        </is>
      </c>
      <c r="U290" t="inlineStr">
        <is>
          <t/>
        </is>
      </c>
      <c r="V290" t="inlineStr">
        <is>
          <t/>
        </is>
      </c>
      <c r="W290" t="inlineStr">
        <is>
          <t/>
        </is>
      </c>
      <c r="X290" t="inlineStr">
        <is>
          <t/>
        </is>
      </c>
      <c r="Y290" t="inlineStr">
        <is>
          <t>järelevalve|seire|jälgimine</t>
        </is>
      </c>
      <c r="Z290" t="inlineStr">
        <is>
          <t>3|3|3</t>
        </is>
      </c>
      <c r="AA290" t="inlineStr">
        <is>
          <t>||</t>
        </is>
      </c>
      <c r="AB290" t="inlineStr">
        <is>
          <t/>
        </is>
      </c>
      <c r="AC290" t="inlineStr">
        <is>
          <t/>
        </is>
      </c>
      <c r="AD290" t="inlineStr">
        <is>
          <t/>
        </is>
      </c>
      <c r="AE290" t="inlineStr">
        <is>
          <t>contrôle</t>
        </is>
      </c>
      <c r="AF290" t="inlineStr">
        <is>
          <t>3</t>
        </is>
      </c>
      <c r="AG290" t="inlineStr">
        <is>
          <t/>
        </is>
      </c>
      <c r="AH290" t="inlineStr">
        <is>
          <t/>
        </is>
      </c>
      <c r="AI290" t="inlineStr">
        <is>
          <t/>
        </is>
      </c>
      <c r="AJ290" t="inlineStr">
        <is>
          <t/>
        </is>
      </c>
      <c r="AK290" t="inlineStr">
        <is>
          <t/>
        </is>
      </c>
      <c r="AL290" t="inlineStr">
        <is>
          <t/>
        </is>
      </c>
      <c r="AM290" t="inlineStr">
        <is>
          <t/>
        </is>
      </c>
      <c r="AN290" t="inlineStr">
        <is>
          <t/>
        </is>
      </c>
      <c r="AO290" t="inlineStr">
        <is>
          <t/>
        </is>
      </c>
      <c r="AP290" t="inlineStr">
        <is>
          <t/>
        </is>
      </c>
      <c r="AQ290" t="inlineStr">
        <is>
          <t>controllo</t>
        </is>
      </c>
      <c r="AR290" t="inlineStr">
        <is>
          <t>3</t>
        </is>
      </c>
      <c r="AS290" t="inlineStr">
        <is>
          <t/>
        </is>
      </c>
      <c r="AT290" t="inlineStr">
        <is>
          <t/>
        </is>
      </c>
      <c r="AU290" t="inlineStr">
        <is>
          <t/>
        </is>
      </c>
      <c r="AV290" t="inlineStr">
        <is>
          <t/>
        </is>
      </c>
      <c r="AW290" t="inlineStr">
        <is>
          <t/>
        </is>
      </c>
      <c r="AX290" t="inlineStr">
        <is>
          <t/>
        </is>
      </c>
      <c r="AY290" t="inlineStr">
        <is>
          <t/>
        </is>
      </c>
      <c r="AZ290" t="inlineStr">
        <is>
          <t>monitoraġġ</t>
        </is>
      </c>
      <c r="BA290" t="inlineStr">
        <is>
          <t>3</t>
        </is>
      </c>
      <c r="BB290" t="inlineStr">
        <is>
          <t/>
        </is>
      </c>
      <c r="BC290" t="inlineStr">
        <is>
          <t>controle|interne audit</t>
        </is>
      </c>
      <c r="BD290" t="inlineStr">
        <is>
          <t>3|3</t>
        </is>
      </c>
      <c r="BE290" t="inlineStr">
        <is>
          <t>|</t>
        </is>
      </c>
      <c r="BF290" t="inlineStr">
        <is>
          <t>monitorowanie</t>
        </is>
      </c>
      <c r="BG290" t="inlineStr">
        <is>
          <t>3</t>
        </is>
      </c>
      <c r="BH290" t="inlineStr">
        <is>
          <t/>
        </is>
      </c>
      <c r="BI290" t="inlineStr">
        <is>
          <t>controlo</t>
        </is>
      </c>
      <c r="BJ290" t="inlineStr">
        <is>
          <t>3</t>
        </is>
      </c>
      <c r="BK290" t="inlineStr">
        <is>
          <t/>
        </is>
      </c>
      <c r="BL290" t="inlineStr">
        <is>
          <t/>
        </is>
      </c>
      <c r="BM290" t="inlineStr">
        <is>
          <t/>
        </is>
      </c>
      <c r="BN290" t="inlineStr">
        <is>
          <t/>
        </is>
      </c>
      <c r="BO290" t="inlineStr">
        <is>
          <t/>
        </is>
      </c>
      <c r="BP290" t="inlineStr">
        <is>
          <t/>
        </is>
      </c>
      <c r="BQ290" t="inlineStr">
        <is>
          <t/>
        </is>
      </c>
      <c r="BR290" t="inlineStr">
        <is>
          <t/>
        </is>
      </c>
      <c r="BS290" t="inlineStr">
        <is>
          <t/>
        </is>
      </c>
      <c r="BT290" t="inlineStr">
        <is>
          <t/>
        </is>
      </c>
      <c r="BU290" t="inlineStr">
        <is>
          <t>övervakning</t>
        </is>
      </c>
      <c r="BV290" t="inlineStr">
        <is>
          <t>3</t>
        </is>
      </c>
      <c r="BW290" t="inlineStr">
        <is>
          <t/>
        </is>
      </c>
      <c r="BX290" t="inlineStr">
        <is>
          <t/>
        </is>
      </c>
      <c r="BY290" t="inlineStr">
        <is>
          <t/>
        </is>
      </c>
      <c r="BZ290" t="inlineStr">
        <is>
          <t/>
        </is>
      </c>
      <c r="CA290" t="inlineStr">
        <is>
          <t/>
        </is>
      </c>
      <c r="CB290" t="inlineStr">
        <is>
          <t/>
        </is>
      </c>
      <c r="CC290" t="inlineStr">
        <is>
          <t/>
        </is>
      </c>
      <c r="CD290" t="inlineStr">
        <is>
          <t/>
        </is>
      </c>
      <c r="CE290" t="inlineStr">
        <is>
          <t/>
        </is>
      </c>
      <c r="CF290" t="inlineStr">
        <is>
          <t/>
        </is>
      </c>
      <c r="CG290" t="inlineStr">
        <is>
          <t/>
        </is>
      </c>
      <c r="CH290" t="inlineStr">
        <is>
          <t/>
        </is>
      </c>
      <c r="CI290" t="inlineStr">
        <is>
          <t/>
        </is>
      </c>
      <c r="CJ290" t="inlineStr">
        <is>
          <t/>
        </is>
      </c>
      <c r="CK290" t="inlineStr">
        <is>
          <t>attività svolta dallo Stato o da altra autorità autorizzata per verificare la regolarità delle operazioni finanziarie</t>
        </is>
      </c>
      <c r="CL290" t="inlineStr">
        <is>
          <t/>
        </is>
      </c>
      <c r="CM290" t="inlineStr">
        <is>
          <t/>
        </is>
      </c>
      <c r="CN290" t="inlineStr">
        <is>
          <t>Proċess li jikkomprendi kunsiderazzjoni kontinwa u evalwazzjoni tas-sistema tad-ditta għall-kontroll tal-kwalità, inkluża spezzjoni perjodika ta’ għażla ta’ inkarigi li jkunu tlestew, maħsub biex jipprovdi aċċertament raġonevoli lid-ditta li s-sistema tal-kontroll tal-kwalità tagħha tkun qiegħda taħdem b’mod effikaċi.</t>
        </is>
      </c>
      <c r="CO290" t="inlineStr">
        <is>
          <t>onderzoek en controle binnen een organisatie door financiële controleurs die in dienst zijn van die organisatie; deze controle komt voor bij grote organisaties, instellingen en ondernemingen</t>
        </is>
      </c>
      <c r="CP290" t="inlineStr">
        <is>
          <t/>
        </is>
      </c>
      <c r="CQ290" t="inlineStr">
        <is>
          <t/>
        </is>
      </c>
      <c r="CR290" t="inlineStr">
        <is>
          <t/>
        </is>
      </c>
      <c r="CS290" t="inlineStr">
        <is>
          <t/>
        </is>
      </c>
      <c r="CT290" t="inlineStr">
        <is>
          <t/>
        </is>
      </c>
      <c r="CU290" t="inlineStr">
        <is>
          <t/>
        </is>
      </c>
    </row>
    <row r="291">
      <c r="A291" s="1" t="str">
        <f>HYPERLINK("https://iate.europa.eu/entry/result/3581834/all", "3581834")</f>
        <v>3581834</v>
      </c>
      <c r="B291" t="inlineStr">
        <is>
          <t>EDUCATION AND COMMUNICATIONS;FINANCE</t>
        </is>
      </c>
      <c r="C291" t="inlineStr">
        <is>
          <t>EDUCATION AND COMMUNICATIONS|information and information processing;FINANCE|free movement of capital|financial market|financial supervision</t>
        </is>
      </c>
      <c r="D291" t="inlineStr">
        <is>
          <t>RegTech|регулаторна технология</t>
        </is>
      </c>
      <c r="E291" t="inlineStr">
        <is>
          <t>3|3</t>
        </is>
      </c>
      <c r="F291" t="inlineStr">
        <is>
          <t>|</t>
        </is>
      </c>
      <c r="G291" t="inlineStr">
        <is>
          <t>regulační technologie|RegTech|regulatorní technologie</t>
        </is>
      </c>
      <c r="H291" t="inlineStr">
        <is>
          <t>3|3|3</t>
        </is>
      </c>
      <c r="I291" t="inlineStr">
        <is>
          <t>||</t>
        </is>
      </c>
      <c r="J291" t="inlineStr">
        <is>
          <t>regulatorisk teknologi|RegTech</t>
        </is>
      </c>
      <c r="K291" t="inlineStr">
        <is>
          <t>3|3</t>
        </is>
      </c>
      <c r="L291" t="inlineStr">
        <is>
          <t>|</t>
        </is>
      </c>
      <c r="M291" t="inlineStr">
        <is>
          <t>RegTech|Regulierungstechnologie|Regtech</t>
        </is>
      </c>
      <c r="N291" t="inlineStr">
        <is>
          <t>3|3|3</t>
        </is>
      </c>
      <c r="O291" t="inlineStr">
        <is>
          <t>||</t>
        </is>
      </c>
      <c r="P291" t="inlineStr">
        <is>
          <t>ρυθμιστική τεχνολογία</t>
        </is>
      </c>
      <c r="Q291" t="inlineStr">
        <is>
          <t>3</t>
        </is>
      </c>
      <c r="R291" t="inlineStr">
        <is>
          <t/>
        </is>
      </c>
      <c r="S291" t="inlineStr">
        <is>
          <t>RegTech tool|regulatory technology|RegTech application|RegTech|RegTech instrument|RegTech solution|RegTech service|regtech</t>
        </is>
      </c>
      <c r="T291" t="inlineStr">
        <is>
          <t>1|3|1|3|1|1|1|1</t>
        </is>
      </c>
      <c r="U291" t="inlineStr">
        <is>
          <t>|||||||</t>
        </is>
      </c>
      <c r="V291" t="inlineStr">
        <is>
          <t>tecnología regulatoria</t>
        </is>
      </c>
      <c r="W291" t="inlineStr">
        <is>
          <t>3</t>
        </is>
      </c>
      <c r="X291" t="inlineStr">
        <is>
          <t/>
        </is>
      </c>
      <c r="Y291" t="inlineStr">
        <is>
          <t>regulatiivtehnoloogia|RT</t>
        </is>
      </c>
      <c r="Z291" t="inlineStr">
        <is>
          <t>3|2</t>
        </is>
      </c>
      <c r="AA291" t="inlineStr">
        <is>
          <t>|</t>
        </is>
      </c>
      <c r="AB291" t="inlineStr">
        <is>
          <t>sääntelyteknologia|RegTech</t>
        </is>
      </c>
      <c r="AC291" t="inlineStr">
        <is>
          <t>3|3</t>
        </is>
      </c>
      <c r="AD291" t="inlineStr">
        <is>
          <t>|</t>
        </is>
      </c>
      <c r="AE291" t="inlineStr">
        <is>
          <t>technologie réglementaire|RegTech</t>
        </is>
      </c>
      <c r="AF291" t="inlineStr">
        <is>
          <t>3|3</t>
        </is>
      </c>
      <c r="AG291" t="inlineStr">
        <is>
          <t>|</t>
        </is>
      </c>
      <c r="AH291" t="inlineStr">
        <is>
          <t>teicneolaíocht rialála</t>
        </is>
      </c>
      <c r="AI291" t="inlineStr">
        <is>
          <t>3</t>
        </is>
      </c>
      <c r="AJ291" t="inlineStr">
        <is>
          <t/>
        </is>
      </c>
      <c r="AK291" t="inlineStr">
        <is>
          <t>regulatorna tehnologija</t>
        </is>
      </c>
      <c r="AL291" t="inlineStr">
        <is>
          <t>3</t>
        </is>
      </c>
      <c r="AM291" t="inlineStr">
        <is>
          <t/>
        </is>
      </c>
      <c r="AN291" t="inlineStr">
        <is>
          <t>RegTech|szabályozási technológia</t>
        </is>
      </c>
      <c r="AO291" t="inlineStr">
        <is>
          <t>3|3</t>
        </is>
      </c>
      <c r="AP291" t="inlineStr">
        <is>
          <t>admitted|</t>
        </is>
      </c>
      <c r="AQ291" t="inlineStr">
        <is>
          <t>tecnologia applicata alla regolamentazione|RegTech</t>
        </is>
      </c>
      <c r="AR291" t="inlineStr">
        <is>
          <t>3|3</t>
        </is>
      </c>
      <c r="AS291" t="inlineStr">
        <is>
          <t>|</t>
        </is>
      </c>
      <c r="AT291" t="inlineStr">
        <is>
          <t>reguliavimo technologijos|&lt;em&gt;RegTech&lt;/em&gt;</t>
        </is>
      </c>
      <c r="AU291" t="inlineStr">
        <is>
          <t>3|3</t>
        </is>
      </c>
      <c r="AV291" t="inlineStr">
        <is>
          <t>|</t>
        </is>
      </c>
      <c r="AW291" t="inlineStr">
        <is>
          <t>regulējuma tehnoloģija</t>
        </is>
      </c>
      <c r="AX291" t="inlineStr">
        <is>
          <t>3</t>
        </is>
      </c>
      <c r="AY291" t="inlineStr">
        <is>
          <t/>
        </is>
      </c>
      <c r="AZ291" t="inlineStr">
        <is>
          <t>RegTech|teknoloġija regolatorja</t>
        </is>
      </c>
      <c r="BA291" t="inlineStr">
        <is>
          <t>3|3</t>
        </is>
      </c>
      <c r="BB291" t="inlineStr">
        <is>
          <t>|</t>
        </is>
      </c>
      <c r="BC291" t="inlineStr">
        <is>
          <t>regtech|regulatory technology|regelgevingstechnologie</t>
        </is>
      </c>
      <c r="BD291" t="inlineStr">
        <is>
          <t>3|3|3</t>
        </is>
      </c>
      <c r="BE291" t="inlineStr">
        <is>
          <t>||</t>
        </is>
      </c>
      <c r="BF291" t="inlineStr">
        <is>
          <t>RegTech|technologia regulacyjna</t>
        </is>
      </c>
      <c r="BG291" t="inlineStr">
        <is>
          <t>3|3</t>
        </is>
      </c>
      <c r="BH291" t="inlineStr">
        <is>
          <t>|</t>
        </is>
      </c>
      <c r="BI291" t="inlineStr">
        <is>
          <t>tecnorregulação|tecnologia regulatória</t>
        </is>
      </c>
      <c r="BJ291" t="inlineStr">
        <is>
          <t>3|3</t>
        </is>
      </c>
      <c r="BK291" t="inlineStr">
        <is>
          <t>|</t>
        </is>
      </c>
      <c r="BL291" t="inlineStr">
        <is>
          <t>RegTech|tehnologie în domeniul cerințelor de reglementare</t>
        </is>
      </c>
      <c r="BM291" t="inlineStr">
        <is>
          <t>3|2</t>
        </is>
      </c>
      <c r="BN291" t="inlineStr">
        <is>
          <t>|</t>
        </is>
      </c>
      <c r="BO291" t="inlineStr">
        <is>
          <t>regulačné technológie|RegTech</t>
        </is>
      </c>
      <c r="BP291" t="inlineStr">
        <is>
          <t>3|3</t>
        </is>
      </c>
      <c r="BQ291" t="inlineStr">
        <is>
          <t>|</t>
        </is>
      </c>
      <c r="BR291" t="inlineStr">
        <is>
          <t>regtech|RegTech|regulativna tehnologija</t>
        </is>
      </c>
      <c r="BS291" t="inlineStr">
        <is>
          <t>3|3|3</t>
        </is>
      </c>
      <c r="BT291" t="inlineStr">
        <is>
          <t>||</t>
        </is>
      </c>
      <c r="BU291" t="inlineStr">
        <is>
          <t>regtech|regleringsteknik</t>
        </is>
      </c>
      <c r="BV291" t="inlineStr">
        <is>
          <t>3|3</t>
        </is>
      </c>
      <c r="BW291" t="inlineStr">
        <is>
          <t>|</t>
        </is>
      </c>
      <c r="BX291" t="inlineStr">
        <is>
          <t>ИТ решения (базирани на изчисления в облак, големи данни, ИИ, задълбочено машинно учене, блокчейн и т.н.), които помагат на бизнеса като цяло, и по-специално на дружествата във финансовия сектор, да се съобразяват със законоустановените
изисквания ефективно и евтино</t>
        </is>
      </c>
      <c r="BY291" t="inlineStr">
        <is>
          <t>soubor řešení
informačních technologií (založených na cloud computingu, datech velkého
objemu, umělé inteligenci, hlubokém učení, technologii blockchain atd.), které
mají společnostem ve všech odvětvích, a zejména ve finančním sektoru, pomoci
rychleji, levněji a účinněji plnit regulační požadavky</t>
        </is>
      </c>
      <c r="BZ291" t="inlineStr">
        <is>
          <t>digitale løsninger, der gør det nemmere for virksomheder og organisationer at overholde regler og krav. Kendes særligt fra den finansielle sektor</t>
        </is>
      </c>
      <c r="CA291" t="inlineStr">
        <is>
          <t>Anwendung
innovativer Finanztechnologie durch beaufsichtigte Institute zur Erfüllung
regulatorischer Anforderungen;&lt;div&gt;&lt;div&gt;&lt;div&gt;i.w.S. Sammelbegriff für Innovationen und moderne Technologien im Umfeld von Regulierung, insbesondere Banken- und Finanzmarktregulierung&lt;/div&gt;&lt;/div&gt;&lt;/div&gt;</t>
        </is>
      </c>
      <c r="CB291" t="inlineStr">
        <is>
          <t>σύνολο λύσεων στον τομέα της ΤΠ που αποσκοπούν στο να βοηθούν τις εταιρίες, ιδίως στον χρηματοοικονομικό τομέα, να συμμορφώνονται με τη νομοθεσία γρηγορότερα, φθηνότερα και αποτελεσματικότερα</t>
        </is>
      </c>
      <c r="CC291" t="inlineStr">
        <is>
          <t>set of IT solutions (based in cloud computing, big data, AI, deep learning, blockchain, etc.) designed to help companies in all sectors, and specifically in the financial sector, to comply with regulation in a faster, cheaper and more efficient way</t>
        </is>
      </c>
      <c r="CD291" t="inlineStr">
        <is>
          <t>Conjunto de soluciones tecnológicas innovadoras (basadas en los macrodatos, la computación en la nube, el aprendizaje profundo, etc.) cuya finalidad es facilitar a las empresas de todos los sectores, y sobre todo las del sector financiero, la labor de cumplimiento de la normativa, reduciendo el coste y los recursos asignados a dicha labor.</t>
        </is>
      </c>
      <c r="CE291" t="inlineStr">
        <is>
          <t>infotehnoloogialahendused, mis on töötatud välja eesmärgiga aidata kõigil ettevõtetel, eriti finantstehnoloogia ettevõtetel, järgida kiiremini, odavamalt ja tõhusamalt õigusnorme</t>
        </is>
      </c>
      <c r="CF291" t="inlineStr">
        <is>
          <t>&lt;div&gt;&lt;div&gt;liiketoimintamalli, jossa teknologia tarjoaa yrityksille paremmat mahdollisuudet noudattaa säännöksiä ja joka &lt;div&gt;&lt;div&gt;voi auttaa viranomaisia panemaan säännökset täytäntöön sekä seuraamaan ja valvomaan niiden noudattamista tehokkaammalla, vaikuttavammalla ja käyttäjäystävällisellä tavalla&lt;/div&gt;&lt;/div&gt;&lt;/div&gt;&lt;/div&gt;</t>
        </is>
      </c>
      <c r="CG291" t="inlineStr">
        <is>
          <t>technologies de gestion des contraintes réglementaires</t>
        </is>
      </c>
      <c r="CH291" t="inlineStr">
        <is>
          <t/>
        </is>
      </c>
      <c r="CI291" t="inlineStr">
        <is>
          <t>&lt;em&gt;Regtech&lt;/em&gt; obuhvaća tehnologiju, procese i kompanije čiji je cilj postići usklađivanje sa zakonodavnim zahtjevima na jednostavniji, brži i jeftiniji način, uz uporabu informacijske tehnologije, npr. računarstva u oblaku, strojnog učenja, umjetne inteligencije i sl.</t>
        </is>
      </c>
      <c r="CJ291" t="inlineStr">
        <is>
          <t>a szabályozói követelmények előretekintő, költséghatékony teljesítését célzó és egyben a szabályozás betartásának ellenőrzését elősegítő informatikai megoldások</t>
        </is>
      </c>
      <c r="CK291" t="inlineStr">
        <is>
          <t>insieme di tecnologie che aiutano le imprese a essere in regola con le diverse normative e a comprendere meglio come le regolamentazioni possono essere usate per rendere più efficienti le organizzazioni stesse</t>
        </is>
      </c>
      <c r="CL291" t="inlineStr">
        <is>
          <t>IT sprendimai (grindžiami debesijos kompiuterija, didžiųjų duomenų, dirbtinio intelekto, giliojo mokymosi, blokų grandinės ir kt. technologijomis), padedantys visų sektorių, visų pirma finansų sektoriaus, įmonėms greičiau, pigiau ir efektyviau vykdyti teisės aktų reikalavimus (reguliavimo reikalavimus)</t>
        </is>
      </c>
      <c r="CM291" t="inlineStr">
        <is>
          <t>&lt;a href="https://iate.europa.eu/entry/result/3566568/lv" target="_blank"&gt;finanšu tehnoloģija&lt;/a&gt;, kuras galvenais mērķis ir jauno tehnoloģiju izmantošana tam, lai nodrošinātu atbilstību regulējumam</t>
        </is>
      </c>
      <c r="CN291" t="inlineStr">
        <is>
          <t>sett ta' soluzzjonijiet tal-IT (ibbażati fil-&lt;a href="https://iate.europa.eu/entry/result/2250701/en-la-mt-mul" target="_blank"&gt;cloud computing&lt;/a&gt;,
&lt;a href="https://iate.europa.eu/entry/result/3551299/en-la-mt-mul" target="_blank"&gt;big data&lt;/a&gt;, &lt;a href="https://iate.europa.eu/entry/result/3571274/en-la-mt-mul" target="_blank"&gt;IA&lt;/a&gt;, &lt;a href="https://iate.europa.eu/entry/result/3571580/en-la-mt-mul" target="_blank"&gt;apprendiment profond&lt;/a&gt;, &lt;a href="https://iate.europa.eu/entry/result/3567231/en-la-mt-mul" target="_blank"&gt;blockchain&lt;/a&gt;, eċċ) maħsuba
biex jgħinu lill-kumpanniji fis-setturi kollha, u b'mod speċifiku fis-settur
finanzjarju, biex jikkonformaw mar-regolamentazzjoni b'mod aktar rapidu, irħss
u aktar effiċjenti</t>
        </is>
      </c>
      <c r="CO291" t="inlineStr">
        <is>
          <t>digitale processen en tools voor alle sectoren, maar voornamelijk voor de financiële sector, om op een meer geautomatiseerde en kostenefficiënte manier te kunnen voldoen aan rapportage-eisen vanuit compliance en regelgeving</t>
        </is>
      </c>
      <c r="CP291" t="inlineStr">
        <is>
          <t>technologie i rozwiązania IT służące zapewnianiu zgodności z wymogami prawnymi</t>
        </is>
      </c>
      <c r="CQ291" t="inlineStr">
        <is>
          <t>Conjunto de soluções tecnológicas (baseadas, nomeadamente, na computação em nuvem, nos megadados, na inteligência artificial, na aprendizagem profunda ou nas cadeias de blocos) destinadas a ajudar as empresas em todos os setores, e mais concretamente no setor financeiro, a cumprir a regulamentação aplicável de uma forma mais rápida, mais barata e mais eficiente.</t>
        </is>
      </c>
      <c r="CR291" t="inlineStr">
        <is>
          <t>serie de soluții de gestiune digitalizată automatizată care ajută societățile și instituțiile financiare să îndeplinească cerințele cadrului de reglementare</t>
        </is>
      </c>
      <c r="CS291" t="inlineStr">
        <is>
          <t>škála aplikácií &lt;a href="https://iate.europa.eu/entry/result/3566568/sk" target="_blank"&gt;FinTech &lt;/a&gt;pre regulatórne požiadavky, požiadavky na dodržiavanie súladov a výkazníctvo regulovaných finančných inštitúcií</t>
        </is>
      </c>
      <c r="CT291" t="inlineStr">
        <is>
          <t>upravljanje regulativnih procesov v finančni industriji s pomočjo tehnologije; glavne funkcije vključujejo regulativno spremljanje, poročanje in skladnost</t>
        </is>
      </c>
      <c r="CU291" t="inlineStr">
        <is>
          <t>teknik för att förenkla eller automatisera regulatoriska krav</t>
        </is>
      </c>
    </row>
    <row r="292">
      <c r="A292" s="1" t="str">
        <f>HYPERLINK("https://iate.europa.eu/entry/result/3581703/all", "3581703")</f>
        <v>3581703</v>
      </c>
      <c r="B292" t="inlineStr">
        <is>
          <t>FINANCE;PRODUCTION, TECHNOLOGY AND RESEARCH</t>
        </is>
      </c>
      <c r="C292" t="inlineStr">
        <is>
          <t>FINANCE|insurance;PRODUCTION, TECHNOLOGY AND RESEARCH|technology and technical regulations|technology</t>
        </is>
      </c>
      <c r="D292" t="inlineStr">
        <is>
          <t>InsurTech|застрахователни технологии</t>
        </is>
      </c>
      <c r="E292" t="inlineStr">
        <is>
          <t>3|3</t>
        </is>
      </c>
      <c r="F292" t="inlineStr">
        <is>
          <t>|</t>
        </is>
      </c>
      <c r="G292" t="inlineStr">
        <is>
          <t>technologie v pojišťovnictví|insurtech|pojišťovací technologie</t>
        </is>
      </c>
      <c r="H292" t="inlineStr">
        <is>
          <t>3|3|3</t>
        </is>
      </c>
      <c r="I292" t="inlineStr">
        <is>
          <t>||</t>
        </is>
      </c>
      <c r="J292" t="inlineStr">
        <is>
          <t>forsikringsteknologi|InsurTech</t>
        </is>
      </c>
      <c r="K292" t="inlineStr">
        <is>
          <t>3|3</t>
        </is>
      </c>
      <c r="L292" t="inlineStr">
        <is>
          <t>|</t>
        </is>
      </c>
      <c r="M292" t="inlineStr">
        <is>
          <t>InsurTech|Insurtech|Versicherungstechnologie</t>
        </is>
      </c>
      <c r="N292" t="inlineStr">
        <is>
          <t>2|3|2</t>
        </is>
      </c>
      <c r="O292" t="inlineStr">
        <is>
          <t>||</t>
        </is>
      </c>
      <c r="P292" t="inlineStr">
        <is>
          <t>InsurTech|τεχνολογία στον ασφαλιστικό κλάδο</t>
        </is>
      </c>
      <c r="Q292" t="inlineStr">
        <is>
          <t>3|3</t>
        </is>
      </c>
      <c r="R292" t="inlineStr">
        <is>
          <t>|</t>
        </is>
      </c>
      <c r="S292" t="inlineStr">
        <is>
          <t>insurtech|insurance technology</t>
        </is>
      </c>
      <c r="T292" t="inlineStr">
        <is>
          <t>3|3</t>
        </is>
      </c>
      <c r="U292" t="inlineStr">
        <is>
          <t>|</t>
        </is>
      </c>
      <c r="V292" t="inlineStr">
        <is>
          <t>tecnología aplicada al sector de los seguros|tecnoseguros</t>
        </is>
      </c>
      <c r="W292" t="inlineStr">
        <is>
          <t>3|2</t>
        </is>
      </c>
      <c r="X292" t="inlineStr">
        <is>
          <t>|</t>
        </is>
      </c>
      <c r="Y292" t="inlineStr">
        <is>
          <t>kindlustustehnoloogia|KT</t>
        </is>
      </c>
      <c r="Z292" t="inlineStr">
        <is>
          <t>3|2</t>
        </is>
      </c>
      <c r="AA292" t="inlineStr">
        <is>
          <t>|</t>
        </is>
      </c>
      <c r="AB292" t="inlineStr">
        <is>
          <t>Insurtech|uusi vakuutusteknologia|vakuutusteknologia</t>
        </is>
      </c>
      <c r="AC292" t="inlineStr">
        <is>
          <t>2|2|2</t>
        </is>
      </c>
      <c r="AD292" t="inlineStr">
        <is>
          <t>||</t>
        </is>
      </c>
      <c r="AE292" t="inlineStr">
        <is>
          <t>assurtech|technologie des assurances</t>
        </is>
      </c>
      <c r="AF292" t="inlineStr">
        <is>
          <t>3|3</t>
        </is>
      </c>
      <c r="AG292" t="inlineStr">
        <is>
          <t>|</t>
        </is>
      </c>
      <c r="AH292" t="inlineStr">
        <is>
          <t>teicneolaíocht árachais</t>
        </is>
      </c>
      <c r="AI292" t="inlineStr">
        <is>
          <t>2</t>
        </is>
      </c>
      <c r="AJ292" t="inlineStr">
        <is>
          <t/>
        </is>
      </c>
      <c r="AK292" t="inlineStr">
        <is>
          <t>&lt;i&gt;InsurTech&lt;/i&gt;|tehnologija osiguranja</t>
        </is>
      </c>
      <c r="AL292" t="inlineStr">
        <is>
          <t>3|3</t>
        </is>
      </c>
      <c r="AM292" t="inlineStr">
        <is>
          <t>|</t>
        </is>
      </c>
      <c r="AN292" t="inlineStr">
        <is>
          <t>biztosítási technológia|InsurTech</t>
        </is>
      </c>
      <c r="AO292" t="inlineStr">
        <is>
          <t>3|3</t>
        </is>
      </c>
      <c r="AP292" t="inlineStr">
        <is>
          <t>|admitted</t>
        </is>
      </c>
      <c r="AQ292" t="inlineStr">
        <is>
          <t>Insurtech</t>
        </is>
      </c>
      <c r="AR292" t="inlineStr">
        <is>
          <t>3</t>
        </is>
      </c>
      <c r="AS292" t="inlineStr">
        <is>
          <t/>
        </is>
      </c>
      <c r="AT292" t="inlineStr">
        <is>
          <t>draudimo technologijos|&lt;em&gt;InsurTech&lt;/em&gt;</t>
        </is>
      </c>
      <c r="AU292" t="inlineStr">
        <is>
          <t>3|3</t>
        </is>
      </c>
      <c r="AV292" t="inlineStr">
        <is>
          <t>|</t>
        </is>
      </c>
      <c r="AW292" t="inlineStr">
        <is>
          <t>apdrošināšanas tehnoloģija</t>
        </is>
      </c>
      <c r="AX292" t="inlineStr">
        <is>
          <t>3</t>
        </is>
      </c>
      <c r="AY292" t="inlineStr">
        <is>
          <t/>
        </is>
      </c>
      <c r="AZ292" t="inlineStr">
        <is>
          <t>InsurTech|teknoloġija fil-qasam tal-assigurazzjoni</t>
        </is>
      </c>
      <c r="BA292" t="inlineStr">
        <is>
          <t>3|3</t>
        </is>
      </c>
      <c r="BB292" t="inlineStr">
        <is>
          <t>|</t>
        </is>
      </c>
      <c r="BC292" t="inlineStr">
        <is>
          <t>verzekeringstechnologie|insurtech</t>
        </is>
      </c>
      <c r="BD292" t="inlineStr">
        <is>
          <t>3|3</t>
        </is>
      </c>
      <c r="BE292" t="inlineStr">
        <is>
          <t>|</t>
        </is>
      </c>
      <c r="BF292" t="inlineStr">
        <is>
          <t>InsurTech|technologia ubezpieczeniowa</t>
        </is>
      </c>
      <c r="BG292" t="inlineStr">
        <is>
          <t>2|3</t>
        </is>
      </c>
      <c r="BH292" t="inlineStr">
        <is>
          <t>|</t>
        </is>
      </c>
      <c r="BI292" t="inlineStr">
        <is>
          <t>tecnosseguros|tecnologia dos seguros</t>
        </is>
      </c>
      <c r="BJ292" t="inlineStr">
        <is>
          <t>2|3</t>
        </is>
      </c>
      <c r="BK292" t="inlineStr">
        <is>
          <t>|</t>
        </is>
      </c>
      <c r="BL292" t="inlineStr">
        <is>
          <t>InsurTech|tehnologie în domeniul asigurărilor</t>
        </is>
      </c>
      <c r="BM292" t="inlineStr">
        <is>
          <t>3|3</t>
        </is>
      </c>
      <c r="BN292" t="inlineStr">
        <is>
          <t>|</t>
        </is>
      </c>
      <c r="BO292" t="inlineStr">
        <is>
          <t>poisťovacie technológie|InsurTech|poistné technológie</t>
        </is>
      </c>
      <c r="BP292" t="inlineStr">
        <is>
          <t>3|3|3</t>
        </is>
      </c>
      <c r="BQ292" t="inlineStr">
        <is>
          <t>admitted||preferred</t>
        </is>
      </c>
      <c r="BR292" t="inlineStr">
        <is>
          <t>zavarovalniška tehnologija|InsurTech</t>
        </is>
      </c>
      <c r="BS292" t="inlineStr">
        <is>
          <t>3|3</t>
        </is>
      </c>
      <c r="BT292" t="inlineStr">
        <is>
          <t>|</t>
        </is>
      </c>
      <c r="BU292" t="inlineStr">
        <is>
          <t>insurtech</t>
        </is>
      </c>
      <c r="BV292" t="inlineStr">
        <is>
          <t>2</t>
        </is>
      </c>
      <c r="BW292" t="inlineStr">
        <is>
          <t/>
        </is>
      </c>
      <c r="BX292" t="inlineStr">
        <is>
          <t>нови технологии, които помагат на застрахователните дружества да повишат ефективността и ефикасността на застрахователния процес, напр. посредством автоматизирано консултиране, оценка на риска и големи информационни масиви</t>
        </is>
      </c>
      <c r="BY292" t="inlineStr">
        <is>
          <t>soubor nových
technologií, jejichž účelem je umožnit pojišťovnám zvýšit efektivitu a účinnost
pojišťovacího procesu urychlením digitální transformace pojišťovnictví,
například pomocí automatizovaného poradenství, posuzování rizik a dat velkého
objemu</t>
        </is>
      </c>
      <c r="BZ292" t="inlineStr">
        <is>
          <t>data og teknologi, der anvendes til at forandre forsikringsbranchen, opfylde forbrugernes behov bedre og forbedre brugeroplevelsen. Forbrugeren kan fx ved at gøre brug af åbne offentlige data få et bedre indblik i relevante tilvalgsdækninger eller forsikringstyper</t>
        </is>
      </c>
      <c r="CA292" t="inlineStr">
        <is>
          <t>Sammelbegriff für Innovationen und moderne Technologien im Bereich Versicherungen und Dienstleistungen in der Versicherungsbranche</t>
        </is>
      </c>
      <c r="CB292" t="inlineStr">
        <is>
          <t>ο όρος&lt;b&gt; InsurTech&lt;/b&gt; &lt;i&gt;(χρήση νέων τεχνολογιών στον ασφαλιστικό κλάδο&lt;/i&gt;) αναφέρεται στην ασφάλιση που καθίσταται δυνατή ή παρέχεται μέσω νέων τεχνολογιών, όπως είναι για παράδειγμα οι αυτοματοποιημένες συμβουλές, η αξιολόγηση κινδύνου και τα μαζικά δεδομένα, αλλά και μέσω της ασφάλισης έναντι νέων κινδύνων όπως οι επιθέσεις στον κυβερνοχώρο</t>
        </is>
      </c>
      <c r="CC292" t="inlineStr">
        <is>
          <t>set of new technologies designed to allow insurance companies to increase the efficiency and efficacy of the insurance process by accelerating the digital transformation of the insurance sector, through, for example, automated advice, risk assessment and Big Data</t>
        </is>
      </c>
      <c r="CD292" t="inlineStr">
        <is>
          <t>Conjunto de nuevas tecnologías destinadas a aumentar la eficiencia del proceso asegurador mediante la aceleración de la digitalización del sector, a través del asesoramiento automatizado, la evaluación de los riesgos y los macrodatos, la cobertura de seguro frente a nuevos riesgos como los ciberataques, etc.</t>
        </is>
      </c>
      <c r="CE292" t="inlineStr">
        <is>
          <t>tehnoloogial põhinev kindlustuse uuendus, mille tulemuseks võivad olla uued ärimudelid, rakendused või protsessid, millel on oluline mõju kindlustusteenusele</t>
        </is>
      </c>
      <c r="CF292" t="inlineStr">
        <is>
          <t>uudet teknologiat tai
mallit, joissa digitalisaatiota ja teknologista innovointia hyödyntämällä
parannetaan ja tehostetaan vakuutusalan liiketoimintamalleja</t>
        </is>
      </c>
      <c r="CG292" t="inlineStr">
        <is>
          <t>ensemble de nouvelles technologies conçues pour permettre aux compagnies d'assurance d'accroître l'efficacité du processus d'assurance en accélérant la transformation numérique du secteur des assurances, en recourant, par exemple, au conseil automatisé, à l'évaluation des risques et au Big Data</t>
        </is>
      </c>
      <c r="CH292" t="inlineStr">
        <is>
          <t/>
        </is>
      </c>
      <c r="CI292" t="inlineStr">
        <is>
          <t>osiguranje koje se omogućava ili uvodi novim tehnologijama (na primjer automatiziranim savjetovanjem, procjenom rizika i velikom količinom podataka) te osiguranjem od novih rizika kao što su kibernapadi</t>
        </is>
      </c>
      <c r="CJ292" t="inlineStr">
        <is>
          <t>olyan új digitális megoldások (automatizált tanácsadás, online kockázatelemzés) alkalmazását jelenti, amelyek lehetővé teszik a biztosítótársaságok számára, hogy növeljék a biztosítási folyamat hatékonyságát és eredményességét</t>
        </is>
      </c>
      <c r="CK292" t="inlineStr">
        <is>
          <t>neologismo formato dalle parole
insurance + technology, identifica tutto ciò che è innovazione tecnologica in ambito assicurativo: software, applicazioni, startup, prodotti,
servizi, modelli di business</t>
        </is>
      </c>
      <c r="CL292" t="inlineStr">
        <is>
          <t>naujos technologijos, kurios leidžia draudimo bendrovėms padidinti draudimo proceso veiksmingumą ir efektyvumą spartindamos draudimo sektoriaus pertvarką naudojant tokias technologijas kaip antai automatizuotas konsultavimas, rizikos vertinimas ir didžiųjų duomenų analizė</t>
        </is>
      </c>
      <c r="CM292" t="inlineStr">
        <is>
          <t>jauno tehnoloģiju kopums, kas ir izstrādāts, lai apdrošināšanas kompānijas apdrošināšanas procesu varētu veikt efektīvāk un rentablāk, piemēram, automatizējot konsultēšanu un risku izvērtēšanu un izmantojot lielos datus</t>
        </is>
      </c>
      <c r="CN292" t="inlineStr">
        <is>
          <t>sett ta' teknoloġiji ġodda maħsuba biex jippermettu
lill-kumpaniji tal-assigurazzjoni jżidu l-effiċjenza u l-effikaċja tal-proċess
tal-assigurazzjoni billi jaċċelleraw it-trasformazzjoni diġitali tas-settur
tal-assigurazzjoni, permezz ta', pereżempju, pariri awtomatizzati, valutazzjoni
tar-riskju u &lt;a href="https://iate.europa.eu/entry/result/3551299/en-la-mt-mul" target="_blank"&gt;Big Data&lt;/a&gt;</t>
        </is>
      </c>
      <c r="CO292" t="inlineStr">
        <is>
          <t>verzekeringsdiensten die mogelijk
worden gemaakt door of worden verleend via nieuwe technologieën, bijvoorbeeld
geautomatiseerd advies, risicobeheer en big data, maar ook verzekeringen tegen nieuwe
risico's zoals cyberaanvallen</t>
        </is>
      </c>
      <c r="CP292" t="inlineStr">
        <is>
          <t>innowacyjna technologia usprawniająca działanie branży ubezpieczeniowej</t>
        </is>
      </c>
      <c r="CQ292" t="inlineStr">
        <is>
          <t>Conjunto de novas tecnologias concebidas para permitir às empresas seguradoras aumentar a eficiência e a eficácia do processo de seguros ao acelerar a transformação digital do setor segurador, recorrendo, nomeadamente, ao aconselhamento automatizado, à avaliação dos riscos e aos megadados.</t>
        </is>
      </c>
      <c r="CR292" t="inlineStr">
        <is>
          <t>servicii de asigurare furnizate prin intermediul noilor tehnologii, de exemplu prin consiliere automatizată, evaluarea riscurilor și volumele mari de date</t>
        </is>
      </c>
      <c r="CS292" t="inlineStr">
        <is>
          <t>nové technológie využívané v oblasti poisťovníctva v súvislosti s digitálnou transformáciou s cieľom zvýšiť efektívnosť poisťovania</t>
        </is>
      </c>
      <c r="CT292" t="inlineStr">
        <is>
          <t>nove tehnologije, ki omogočajo učinkovite storitve zavarovanja, na primer z avtomatiziranim svetovanjem, oceno tveganja in velepodatki, pa tudi z zavarovanjem pred novimi tveganji, kot so kibernetski napadi</t>
        </is>
      </c>
      <c r="CU292" t="inlineStr">
        <is>
          <t/>
        </is>
      </c>
    </row>
    <row r="293">
      <c r="A293" s="1" t="str">
        <f>HYPERLINK("https://iate.europa.eu/entry/result/780844/all", "780844")</f>
        <v>780844</v>
      </c>
      <c r="B293" t="inlineStr">
        <is>
          <t>FINANCE;INTERNATIONAL ORGANISATIONS</t>
        </is>
      </c>
      <c r="C293" t="inlineStr">
        <is>
          <t>FINANCE|financial institutions and credit;INTERNATIONAL ORGANISATIONS|world organisations|world organisation</t>
        </is>
      </c>
      <c r="D293" t="inlineStr">
        <is>
          <t>БМР|Банка за международни разплащания</t>
        </is>
      </c>
      <c r="E293" t="inlineStr">
        <is>
          <t>3|3</t>
        </is>
      </c>
      <c r="F293" t="inlineStr">
        <is>
          <t>|</t>
        </is>
      </c>
      <c r="G293" t="inlineStr">
        <is>
          <t>BIS|Banka pro mezinárodní platby</t>
        </is>
      </c>
      <c r="H293" t="inlineStr">
        <is>
          <t>3|3</t>
        </is>
      </c>
      <c r="I293" t="inlineStr">
        <is>
          <t>|</t>
        </is>
      </c>
      <c r="J293" t="inlineStr">
        <is>
          <t>BIS|Den Internationale Betalingsbank|Banken for Internationale Betalinger</t>
        </is>
      </c>
      <c r="K293" t="inlineStr">
        <is>
          <t>4|4|4</t>
        </is>
      </c>
      <c r="L293" t="inlineStr">
        <is>
          <t>||</t>
        </is>
      </c>
      <c r="M293" t="inlineStr">
        <is>
          <t>Bank für Internationalen Zahlungsausgleich|BIZ</t>
        </is>
      </c>
      <c r="N293" t="inlineStr">
        <is>
          <t>3|3</t>
        </is>
      </c>
      <c r="O293" t="inlineStr">
        <is>
          <t>|</t>
        </is>
      </c>
      <c r="P293" t="inlineStr">
        <is>
          <t>ΤΔΔ|Τράπεζα Διεθνών Διακανονισμών</t>
        </is>
      </c>
      <c r="Q293" t="inlineStr">
        <is>
          <t>3|3</t>
        </is>
      </c>
      <c r="R293" t="inlineStr">
        <is>
          <t>|</t>
        </is>
      </c>
      <c r="S293" t="inlineStr">
        <is>
          <t>Bank for International Settlements|BIS</t>
        </is>
      </c>
      <c r="T293" t="inlineStr">
        <is>
          <t>3|3</t>
        </is>
      </c>
      <c r="U293" t="inlineStr">
        <is>
          <t>|</t>
        </is>
      </c>
      <c r="V293" t="inlineStr">
        <is>
          <t>BPI|Banco de Pagos Internacionales</t>
        </is>
      </c>
      <c r="W293" t="inlineStr">
        <is>
          <t>4|4</t>
        </is>
      </c>
      <c r="X293" t="inlineStr">
        <is>
          <t>|</t>
        </is>
      </c>
      <c r="Y293" t="inlineStr">
        <is>
          <t>BIS|Rahvusvaheliste Arvelduste Pank</t>
        </is>
      </c>
      <c r="Z293" t="inlineStr">
        <is>
          <t>2|3</t>
        </is>
      </c>
      <c r="AA293" t="inlineStr">
        <is>
          <t>|</t>
        </is>
      </c>
      <c r="AB293" t="inlineStr">
        <is>
          <t>BIS|Kansainvälinen järjestelypankki</t>
        </is>
      </c>
      <c r="AC293" t="inlineStr">
        <is>
          <t>3|3</t>
        </is>
      </c>
      <c r="AD293" t="inlineStr">
        <is>
          <t>|</t>
        </is>
      </c>
      <c r="AE293" t="inlineStr">
        <is>
          <t>BRI|Banque des règlements internationaux</t>
        </is>
      </c>
      <c r="AF293" t="inlineStr">
        <is>
          <t>4|4</t>
        </is>
      </c>
      <c r="AG293" t="inlineStr">
        <is>
          <t>|</t>
        </is>
      </c>
      <c r="AH293" t="inlineStr">
        <is>
          <t>BIS|an Banc um Shocraíochtaí Idirnáisiúnta</t>
        </is>
      </c>
      <c r="AI293" t="inlineStr">
        <is>
          <t>3|3</t>
        </is>
      </c>
      <c r="AJ293" t="inlineStr">
        <is>
          <t>|</t>
        </is>
      </c>
      <c r="AK293" t="inlineStr">
        <is>
          <t>Banka za međunarodne namire|BIS</t>
        </is>
      </c>
      <c r="AL293" t="inlineStr">
        <is>
          <t>3|3</t>
        </is>
      </c>
      <c r="AM293" t="inlineStr">
        <is>
          <t>|</t>
        </is>
      </c>
      <c r="AN293" t="inlineStr">
        <is>
          <t>Nemzetközi Fizetések Bankja</t>
        </is>
      </c>
      <c r="AO293" t="inlineStr">
        <is>
          <t>4</t>
        </is>
      </c>
      <c r="AP293" t="inlineStr">
        <is>
          <t/>
        </is>
      </c>
      <c r="AQ293" t="inlineStr">
        <is>
          <t>Banca dei regolamenti internazionali|BRI</t>
        </is>
      </c>
      <c r="AR293" t="inlineStr">
        <is>
          <t>4|4</t>
        </is>
      </c>
      <c r="AS293" t="inlineStr">
        <is>
          <t>|</t>
        </is>
      </c>
      <c r="AT293" t="inlineStr">
        <is>
          <t>TAB|Tarptautinių atsiskaitymų bankas</t>
        </is>
      </c>
      <c r="AU293" t="inlineStr">
        <is>
          <t>3|3</t>
        </is>
      </c>
      <c r="AV293" t="inlineStr">
        <is>
          <t>|</t>
        </is>
      </c>
      <c r="AW293" t="inlineStr">
        <is>
          <t>Starptautisko norēķinu banka|&lt;i&gt;BIS&lt;/i&gt;</t>
        </is>
      </c>
      <c r="AX293" t="inlineStr">
        <is>
          <t>3|2</t>
        </is>
      </c>
      <c r="AY293" t="inlineStr">
        <is>
          <t>|</t>
        </is>
      </c>
      <c r="AZ293" t="inlineStr">
        <is>
          <t>BĦI|Bank għall-Ħlasijiet Internazzjonali</t>
        </is>
      </c>
      <c r="BA293" t="inlineStr">
        <is>
          <t>3|3</t>
        </is>
      </c>
      <c r="BB293" t="inlineStr">
        <is>
          <t>|</t>
        </is>
      </c>
      <c r="BC293" t="inlineStr">
        <is>
          <t>Bank voor Internationale Betalingen|BIB</t>
        </is>
      </c>
      <c r="BD293" t="inlineStr">
        <is>
          <t>3|3</t>
        </is>
      </c>
      <c r="BE293" t="inlineStr">
        <is>
          <t>|</t>
        </is>
      </c>
      <c r="BF293" t="inlineStr">
        <is>
          <t>BIS|Bank Rozrachunków Międzynarodowych</t>
        </is>
      </c>
      <c r="BG293" t="inlineStr">
        <is>
          <t>3|3</t>
        </is>
      </c>
      <c r="BH293" t="inlineStr">
        <is>
          <t>|</t>
        </is>
      </c>
      <c r="BI293" t="inlineStr">
        <is>
          <t>BPI|Banco de Pagamentos Internacionais</t>
        </is>
      </c>
      <c r="BJ293" t="inlineStr">
        <is>
          <t>3|3</t>
        </is>
      </c>
      <c r="BK293" t="inlineStr">
        <is>
          <t>|</t>
        </is>
      </c>
      <c r="BL293" t="inlineStr">
        <is>
          <t>Banca Reglementelor Internaționale</t>
        </is>
      </c>
      <c r="BM293" t="inlineStr">
        <is>
          <t>3</t>
        </is>
      </c>
      <c r="BN293" t="inlineStr">
        <is>
          <t/>
        </is>
      </c>
      <c r="BO293" t="inlineStr">
        <is>
          <t>Banka pre medzinárodné zúčtovanie|BIS</t>
        </is>
      </c>
      <c r="BP293" t="inlineStr">
        <is>
          <t>3|3</t>
        </is>
      </c>
      <c r="BQ293" t="inlineStr">
        <is>
          <t>|</t>
        </is>
      </c>
      <c r="BR293" t="inlineStr">
        <is>
          <t>Banka za mednarodne poravnave|BIS</t>
        </is>
      </c>
      <c r="BS293" t="inlineStr">
        <is>
          <t>3|3</t>
        </is>
      </c>
      <c r="BT293" t="inlineStr">
        <is>
          <t>|</t>
        </is>
      </c>
      <c r="BU293" t="inlineStr">
        <is>
          <t>BIS|Banken för internationell betalningsutjämning</t>
        </is>
      </c>
      <c r="BV293" t="inlineStr">
        <is>
          <t>3|3</t>
        </is>
      </c>
      <c r="BW293" t="inlineStr">
        <is>
          <t>|</t>
        </is>
      </c>
      <c r="BX293" t="inlineStr">
        <is>
          <t>Мисията на Банката за международни разплащания (БМР) е да обслужва централните банки в стремежа им към парична и финансова стабилност, да насърчава международното сътрудничество в тези области, както и да действа като банка на банките за централните банки.</t>
        </is>
      </c>
      <c r="BY293" t="inlineStr">
        <is>
          <t>Mezinárodní bankovní instituce, založená v roce 1930 v Basileji, která nyní funguje jako fórum na podporu spolupráce mezi centrálními bankami a na podporu stability mezinárodního finančního systému.</t>
        </is>
      </c>
      <c r="BZ293" t="inlineStr">
        <is>
          <t>"Oprettet i 1930 med sæde i Basel i Schweiz med det formål at koordinere erstatningsbetalingerne efter 1. Verdenskrig. Efter 2. Verdenskrig har BIS udviklet sig til centralbankernes bank, og banken bistår bl.a. ved placeringer af officielle valutareserver samt danner rammen om månedlige konsultationer mellem de større industrilande om pengepolitisk koordination og om udredningsarbejde, som vedrører overvågning af banker."</t>
        </is>
      </c>
      <c r="CA293" t="inlineStr">
        <is>
          <t>Kreditinstitut mit Sitz in Basel, das 1930 gegründet wurde, um die deutschen Reparationszahlungen nach dem ersten Weltkrieg abzuwickeln. Diese Aufgabe entfiel bereits 1931 mit dem Hoover-Moratorium. Die BIZ ist heute die Dachorganisation der Notenbanken. Sie gilt als Zentralbank der beteiligten Zentralbanken. Eine ihrer Aufgaben ist die Verrechnung und der Zahlungsausgleich im Europäischen Währungssystem. Die BIZ wird auch als informelles Kooperations- und Koordinationsgremium von den beteiligten Zentralbanken, z. B. bei Marktinterventionen, genutzt.</t>
        </is>
      </c>
      <c r="CB293" t="inlineStr">
        <is>
          <t>Σκοπός της η ενθάρρυνση της συνεργασίας μεταξύ των κεντρικών τραπεζών, η προσφορά ευκαιριών επένδυσης μεταξύ κυβερνήσεων και η διευκόλυνση μεταφοράς κεφαλαίων.</t>
        </is>
      </c>
      <c r="CC293" t="inlineStr">
        <is>
          <t>International financial organisation, based in Basel, which acts as a bank for central banks and promotes international cooperation in pursuit of monetary and financial stability</t>
        </is>
      </c>
      <c r="CD293" t="inlineStr">
        <is>
          <t>Organismo internacional de cooperación monetaria fundado en 1930. Tiene sede en Basilea. Sus clientes son bancos centrales y organizaciones internacionales. El fin que persigue es la cooperación entre bancos centrales, actuando como banco de bancos y como centro de cooperación internacional.</t>
        </is>
      </c>
      <c r="CE293" t="inlineStr">
        <is>
          <t>vanim raha- ja finantspoliitika alast koostööd edendav rahvusvaheline organisatsioon, millesse kuulub praegu 60 keskpanka üle kogu maailma ning mille kohtumistel käsitletakse rahvusvaheliselt kõige päevakajalisemaid rahapoliitilisi küsimusi, eri maailmajagude majandus-ja finantsturgude olukorda ning finantssektori juhtimist ja järelevalvet</t>
        </is>
      </c>
      <c r="CF293" t="inlineStr">
        <is>
          <t/>
        </is>
      </c>
      <c r="CG293" t="inlineStr">
        <is>
          <t>organisation financière internationale ayant pour mission d’assister les banques centrales dans leurs efforts en faveur de la stabilité monétaire et financière, de favoriser la coopération internationale dans ce domaine et de faire office de banque des banques centrales.</t>
        </is>
      </c>
      <c r="CH293" t="inlineStr">
        <is>
          <t/>
        </is>
      </c>
      <c r="CI293" t="inlineStr">
        <is>
          <t/>
        </is>
      </c>
      <c r="CJ293" t="inlineStr">
        <is>
          <t>1930-ban létrehozott nemzetközi pénzügyi szervezet, 56 ország központi bankjának tulajdonában áll; feladatai: közgazdasági és monetáris kutatás, nemzetközi pénzügyi statisztikai adatgyűjtés, javaslattétel a nemzetközi pénzügyi rendszer további erősítése érdekében, valamint banki funkciók ellátása a központi bankok és nemzetközi szervezetek számára</t>
        </is>
      </c>
      <c r="CK293" t="inlineStr">
        <is>
          <t>organismo finanziario internazionale che promuove la cooperazione monetaria e finanziaria tra le banche centrali, fornisce servizi di gestione delle riserve in valuta a numerose banche centrali e svolge attività di ricerca economica e monetaria, producendo altresì statistiche sul sistema bancario e finanziario internazionale</t>
        </is>
      </c>
      <c r="CL293" t="inlineStr">
        <is>
          <t>tarptautinė centrinių bankų organizacija, skatinanti ir prižiūrinti tarptautinį bendradarbiavimą pinigų srityje ir finansinį bendradarbiavimą</t>
        </is>
      </c>
      <c r="CM293" t="inlineStr">
        <is>
          <t>Bāzelē 1930. gadā izveidota finanšu iestāde, kas palīdz centrālajām bankām nodrošināt monetāro un finanšu stabilitāti, darbojas kā banka centrālajām bankām un kā centrālo banku savstarpējās informācijas centrs, veicinot to sadarbību. Darbojas kā aģents vai pilnvarotais starptautiskos finanšu darījumos.</t>
        </is>
      </c>
      <c r="CN293" t="inlineStr">
        <is>
          <t>Organizzazzjoni finanzjarja internazzjonali bbażata f'Basel, li taġixxi bħala bank għall-banek ċentrali u tippromwovi kooperazzjoni internazzjonali bil-ħsieb ta' stabbiltà monetarja u finanzjarja.</t>
        </is>
      </c>
      <c r="CO293" t="inlineStr">
        <is>
          <t>"internationale organisatie die internationale monetaire en financiële samenwerking nastreeft en optreedt als bank voor de nationale centrale banken"</t>
        </is>
      </c>
      <c r="CP293" t="inlineStr">
        <is>
          <t>najstarsza międzynarodowa organizacja finansowa (powstała w 1930r.) mająca na celu wspieranie współpracy w dziedzinie polityki monetarnej i finansów; głównie pomiędzy zrzeszonymi 56 bankami centralnymi (I 2010) a także z międzynarodowymi organizacjami finansowymi. Jej celem jest wspieranie stabilności sytemu finansowego</t>
        </is>
      </c>
      <c r="CQ293" t="inlineStr">
        <is>
          <t>Organização financeira internacional fundada em 1930 e sedeada em Basileia que tem por missão assistir os bancos centrais nos seus esforços em prol da estabilidade monetária e financeira internacional, promover a cooperação internacional neste domínio e atuar como banco dos bancos centrais.</t>
        </is>
      </c>
      <c r="CR293" t="inlineStr">
        <is>
          <t>organizație financiară internațională a cărei misiune este sprijinirea băncilor centrale în eforturile acestora în favoarea stabilității monetare și financiare și favorizarea cooperării internaționale în acest domeniu</t>
        </is>
      </c>
      <c r="CS293" t="inlineStr">
        <is>
          <t>medzinárodná finančná organizácia, ktorej cieľom je podporovať centrálne banky v ich snahe o zachovanie menovej a finančnej stability, posilňovať medzinárodnú spoluprácu v tejto oblasti a plniť úlohu banky pre centrálne banky</t>
        </is>
      </c>
      <c r="CT293" t="inlineStr">
        <is>
          <t/>
        </is>
      </c>
      <c r="CU293" t="inlineStr">
        <is>
          <t/>
        </is>
      </c>
    </row>
    <row r="294">
      <c r="A294" s="1" t="str">
        <f>HYPERLINK("https://iate.europa.eu/entry/result/3556312/all", "3556312")</f>
        <v>3556312</v>
      </c>
      <c r="B294" t="inlineStr">
        <is>
          <t>FINANCE</t>
        </is>
      </c>
      <c r="C294" t="inlineStr">
        <is>
          <t>FINANCE</t>
        </is>
      </c>
      <c r="D294" t="inlineStr">
        <is>
          <t>биткойн</t>
        </is>
      </c>
      <c r="E294" t="inlineStr">
        <is>
          <t>3</t>
        </is>
      </c>
      <c r="F294" t="inlineStr">
        <is>
          <t/>
        </is>
      </c>
      <c r="G294" t="inlineStr">
        <is>
          <t>bitcoin</t>
        </is>
      </c>
      <c r="H294" t="inlineStr">
        <is>
          <t>4</t>
        </is>
      </c>
      <c r="I294" t="inlineStr">
        <is>
          <t/>
        </is>
      </c>
      <c r="J294" t="inlineStr">
        <is>
          <t>bitcoin</t>
        </is>
      </c>
      <c r="K294" t="inlineStr">
        <is>
          <t>3</t>
        </is>
      </c>
      <c r="L294" t="inlineStr">
        <is>
          <t/>
        </is>
      </c>
      <c r="M294" t="inlineStr">
        <is>
          <t>Bitcoin|BTC</t>
        </is>
      </c>
      <c r="N294" t="inlineStr">
        <is>
          <t>3|3</t>
        </is>
      </c>
      <c r="O294" t="inlineStr">
        <is>
          <t>|</t>
        </is>
      </c>
      <c r="P294" t="inlineStr">
        <is>
          <t>bitcoin</t>
        </is>
      </c>
      <c r="Q294" t="inlineStr">
        <is>
          <t>3</t>
        </is>
      </c>
      <c r="R294" t="inlineStr">
        <is>
          <t/>
        </is>
      </c>
      <c r="S294" t="inlineStr">
        <is>
          <t>Bitcoin</t>
        </is>
      </c>
      <c r="T294" t="inlineStr">
        <is>
          <t>3</t>
        </is>
      </c>
      <c r="U294" t="inlineStr">
        <is>
          <t/>
        </is>
      </c>
      <c r="V294" t="inlineStr">
        <is>
          <t>bitcóin|&lt;i&gt;bitcoin&lt;/i&gt;</t>
        </is>
      </c>
      <c r="W294" t="inlineStr">
        <is>
          <t>3|3</t>
        </is>
      </c>
      <c r="X294" t="inlineStr">
        <is>
          <t>|</t>
        </is>
      </c>
      <c r="Y294" t="inlineStr">
        <is>
          <t>&lt;i&gt;bitcoin&lt;/i&gt;</t>
        </is>
      </c>
      <c r="Z294" t="inlineStr">
        <is>
          <t>3</t>
        </is>
      </c>
      <c r="AA294" t="inlineStr">
        <is>
          <t/>
        </is>
      </c>
      <c r="AB294" t="inlineStr">
        <is>
          <t>bitcoin</t>
        </is>
      </c>
      <c r="AC294" t="inlineStr">
        <is>
          <t>3</t>
        </is>
      </c>
      <c r="AD294" t="inlineStr">
        <is>
          <t/>
        </is>
      </c>
      <c r="AE294" t="inlineStr">
        <is>
          <t>bitcoin</t>
        </is>
      </c>
      <c r="AF294" t="inlineStr">
        <is>
          <t>3</t>
        </is>
      </c>
      <c r="AG294" t="inlineStr">
        <is>
          <t/>
        </is>
      </c>
      <c r="AH294" t="inlineStr">
        <is>
          <t>Bitcoin</t>
        </is>
      </c>
      <c r="AI294" t="inlineStr">
        <is>
          <t>3</t>
        </is>
      </c>
      <c r="AJ294" t="inlineStr">
        <is>
          <t/>
        </is>
      </c>
      <c r="AK294" t="inlineStr">
        <is>
          <t>bitcoin</t>
        </is>
      </c>
      <c r="AL294" t="inlineStr">
        <is>
          <t>4</t>
        </is>
      </c>
      <c r="AM294" t="inlineStr">
        <is>
          <t/>
        </is>
      </c>
      <c r="AN294" t="inlineStr">
        <is>
          <t>bitcoin</t>
        </is>
      </c>
      <c r="AO294" t="inlineStr">
        <is>
          <t>3</t>
        </is>
      </c>
      <c r="AP294" t="inlineStr">
        <is>
          <t/>
        </is>
      </c>
      <c r="AQ294" t="inlineStr">
        <is>
          <t>bitcoin</t>
        </is>
      </c>
      <c r="AR294" t="inlineStr">
        <is>
          <t>3</t>
        </is>
      </c>
      <c r="AS294" t="inlineStr">
        <is>
          <t/>
        </is>
      </c>
      <c r="AT294" t="inlineStr">
        <is>
          <t>bitkoinas</t>
        </is>
      </c>
      <c r="AU294" t="inlineStr">
        <is>
          <t>3</t>
        </is>
      </c>
      <c r="AV294" t="inlineStr">
        <is>
          <t/>
        </is>
      </c>
      <c r="AW294" t="inlineStr">
        <is>
          <t>bitkoins|bitmonēta|&lt;i&gt;Bitcoin&lt;/i&gt;</t>
        </is>
      </c>
      <c r="AX294" t="inlineStr">
        <is>
          <t>2|2|3</t>
        </is>
      </c>
      <c r="AY294" t="inlineStr">
        <is>
          <t>||</t>
        </is>
      </c>
      <c r="AZ294" t="inlineStr">
        <is>
          <t>Bitcoin</t>
        </is>
      </c>
      <c r="BA294" t="inlineStr">
        <is>
          <t>3</t>
        </is>
      </c>
      <c r="BB294" t="inlineStr">
        <is>
          <t/>
        </is>
      </c>
      <c r="BC294" t="inlineStr">
        <is>
          <t>bitcoin</t>
        </is>
      </c>
      <c r="BD294" t="inlineStr">
        <is>
          <t>2</t>
        </is>
      </c>
      <c r="BE294" t="inlineStr">
        <is>
          <t/>
        </is>
      </c>
      <c r="BF294" t="inlineStr">
        <is>
          <t>bitcoin</t>
        </is>
      </c>
      <c r="BG294" t="inlineStr">
        <is>
          <t>2</t>
        </is>
      </c>
      <c r="BH294" t="inlineStr">
        <is>
          <t/>
        </is>
      </c>
      <c r="BI294" t="inlineStr">
        <is>
          <t>Bitcoin|bitcoine</t>
        </is>
      </c>
      <c r="BJ294" t="inlineStr">
        <is>
          <t>3|3</t>
        </is>
      </c>
      <c r="BK294" t="inlineStr">
        <is>
          <t>|</t>
        </is>
      </c>
      <c r="BL294" t="inlineStr">
        <is>
          <t>bitcoin|Bitcoin</t>
        </is>
      </c>
      <c r="BM294" t="inlineStr">
        <is>
          <t>3|3</t>
        </is>
      </c>
      <c r="BN294" t="inlineStr">
        <is>
          <t>|</t>
        </is>
      </c>
      <c r="BO294" t="inlineStr">
        <is>
          <t>bitcoin</t>
        </is>
      </c>
      <c r="BP294" t="inlineStr">
        <is>
          <t>3</t>
        </is>
      </c>
      <c r="BQ294" t="inlineStr">
        <is>
          <t/>
        </is>
      </c>
      <c r="BR294" t="inlineStr">
        <is>
          <t>bitcoin</t>
        </is>
      </c>
      <c r="BS294" t="inlineStr">
        <is>
          <t>3</t>
        </is>
      </c>
      <c r="BT294" t="inlineStr">
        <is>
          <t/>
        </is>
      </c>
      <c r="BU294" t="inlineStr">
        <is>
          <t>bitcoin</t>
        </is>
      </c>
      <c r="BV294" t="inlineStr">
        <is>
          <t>4</t>
        </is>
      </c>
      <c r="BW294" t="inlineStr">
        <is>
          <t/>
        </is>
      </c>
      <c r="BX294" t="inlineStr">
        <is>
          <t>платежна система с отворен код, основана на P2P разпределена мрежова архитектура, подсигурена от блокчейн технология и работеща с едноименна единица</t>
        </is>
      </c>
      <c r="BY294" t="inlineStr">
        <is>
          <t>Bitcoin je internetová open-source peer-to-peer platební síť a digitální měna. Bitcoinový platební systém slibuje okamžité mezinárodní platební transfery bez poplatků, je velmi obtížně kontrolovatelný a uživatel je pseudoanonymní</t>
        </is>
      </c>
      <c r="BZ294" t="inlineStr">
        <is>
          <t>en af flere typer kryptovaluta</t>
        </is>
      </c>
      <c r="CA294" t="inlineStr">
        <is>
          <t>weltweit verfügbares dezentrales Zahlungssystem und Name einer digitalen Geldeinheit</t>
        </is>
      </c>
      <c r="CB294" t="inlineStr">
        <is>
          <t>"Για να είμαστε πιο ακριβείς, το Bitcoin είναι ένα peer-to-peer σύστημα πληρωμών (δίκτυο που επιτρέπει σε δύο ή περισσότερους υπολογιστές να μοιράζονται τους πόρους τους ισοδύναμα) και ένα ψηφιακό συνάλλαγμα ανοιχτού κώδικα."</t>
        </is>
      </c>
      <c r="CC294" t="inlineStr">
        <is>
          <t>virtual currency scheme based on a peer-to-peer network</t>
        </is>
      </c>
      <c r="CD294" t="inlineStr">
        <is>
          <t>Bien patrimonial inmaterial, documento electrónico, objeto de derecho real, en forma de unidad de cuenta, definida mediante la tecnología informática y criptográfica denominada «Bitcoin», que puede ser utilizada como contraprestación en transacciones de todo tipo.</t>
        </is>
      </c>
      <c r="CE294" t="inlineStr">
        <is>
          <t>detsentraliseeritud digitaalne käibevahend ehk virtuaalraha ehk e-raha, millega saab kaubelda kogu maailmas</t>
        </is>
      </c>
      <c r="CF294" t="inlineStr">
        <is>
          <t>digitaalinen tietokoneiden välisen internet-vertaisverkon (peer-to-peer) vaihdantaväline</t>
        </is>
      </c>
      <c r="CG294" t="inlineStr">
        <is>
          <t>unité de compte virtuelle stockée sur un support électronique permettant à une communauté d’utilisateurs d’échanger entre eux des biens et des services sans avoir à recourir à la monnaie légale</t>
        </is>
      </c>
      <c r="CH294" t="inlineStr">
        <is>
          <t/>
        </is>
      </c>
      <c r="CI294" t="inlineStr">
        <is>
          <t>decentralizirana virtualna valuta koja se koristi putem umrežavanja računala bez posredstva poslužitelja</t>
        </is>
      </c>
      <c r="CJ294" t="inlineStr">
        <is>
          <t>a legelterjedtebb virtuális fizetőeszköz [ &lt;a href="/entry/result/3556222/all" id="ENTRY_TO_ENTRY_CONVERTER" target="_blank"&gt;IATE:3556222&lt;/a&gt; ], melynek protokollja publikus, a kliensszoftvere nyílt forráskódú, az adatbázisa elosztott (nem egy vagy néhány központi szerveren tárolja a tranzakciókat, hanem a teljes tranzakciótörténet ott van minden felhasználó gépén), a kapcsolódás a rendszerhez peer-to-peer módon történik</t>
        </is>
      </c>
      <c r="CK294" t="inlineStr">
        <is>
          <t>criptovaluta basata sulla tecnologia blockchain, ovvero su un sistema di archiviazione e trasmissione di informazioni che opera senza un organo di controllo centrale</t>
        </is>
      </c>
      <c r="CL294" t="inlineStr">
        <is>
          <t/>
        </is>
      </c>
      <c r="CM294" t="inlineStr">
        <is>
          <t>kriptovalūta, kas balstās uz publiskās atslēgas kriptogrāfiju</t>
        </is>
      </c>
      <c r="CN294" t="inlineStr">
        <is>
          <t>munita virtwali li mhix iggarantita minn bank ċentrali jew gvern ta' pajjiż u tista' sservi bħala mezz ta' ħlas kemm f'ambjenti online kif ukoll għal merkanzija u servizzi fil-"ħajja reali" jekk din tkun aċċettata min-negozjant</t>
        </is>
      </c>
      <c r="CO294" t="inlineStr">
        <is>
          <t>op internet ontstane munteenheid die alleen in girale vorm bestaat en als ruil- en beleggingsobject dienstdoet</t>
        </is>
      </c>
      <c r="CP294" t="inlineStr">
        <is>
          <t>kryptowaluta, wprowadzona w 2009 roku przez osobę (bądź grupę osób) o pseudonimie Satoshi Nakamoto; odnosi się także do używającego jej otwartoźródłowego oprogramowania oraz sieci peer-to-peer, którą formuje</t>
        </is>
      </c>
      <c r="CQ294" t="inlineStr">
        <is>
          <t>moeda virtual descentralizada que circula na Internet diretamente entre utilizadores, sem intermediários, bancos ou reguladores</t>
        </is>
      </c>
      <c r="CR294" t="inlineStr">
        <is>
          <t>simbol digital care poate fi tranzacționat electronic,
care nu există în formă fizică și care este creat și monitorizat de o rețea de
calculatoare pe baza unor formule matematice și nu de o autoritate sau o
organizație unică</t>
        </is>
      </c>
      <c r="CS294" t="inlineStr">
        <is>
          <t>nezávislá internetová kryptomena, ktorou sa dá platiť prostredníctvom úplne decentralizovanej siete P2P</t>
        </is>
      </c>
      <c r="CT294" t="inlineStr">
        <is>
          <t>virtualna valuta in plačilni sistem, delujoč na omrežju vsak z vsakim, ki uporablja kriptografijo za nastanek in transakcije</t>
        </is>
      </c>
      <c r="CU294" t="inlineStr">
        <is>
          <t/>
        </is>
      </c>
    </row>
    <row r="295">
      <c r="A295" s="1" t="str">
        <f>HYPERLINK("https://iate.europa.eu/entry/result/918236/all", "918236")</f>
        <v>918236</v>
      </c>
      <c r="B295" t="inlineStr">
        <is>
          <t>FINANCE</t>
        </is>
      </c>
      <c r="C295" t="inlineStr">
        <is>
          <t>FINANCE</t>
        </is>
      </c>
      <c r="D295" t="inlineStr">
        <is>
          <t>комплексна проверка</t>
        </is>
      </c>
      <c r="E295" t="inlineStr">
        <is>
          <t>3</t>
        </is>
      </c>
      <c r="F295" t="inlineStr">
        <is>
          <t/>
        </is>
      </c>
      <c r="G295" t="inlineStr">
        <is>
          <t>hloubková analýza|hloubková kontrola|hloubková prověrka</t>
        </is>
      </c>
      <c r="H295" t="inlineStr">
        <is>
          <t>3|3|3</t>
        </is>
      </c>
      <c r="I295" t="inlineStr">
        <is>
          <t>||</t>
        </is>
      </c>
      <c r="J295" t="inlineStr">
        <is>
          <t>due diligence-undersøgelse|procedure for passende omhu|rettidig omhu|due diligence|due diligence-procedure|fornøden omhu|passende omhu|nødvendig omhu</t>
        </is>
      </c>
      <c r="K295" t="inlineStr">
        <is>
          <t>3|3|3|4|3|4|4|4</t>
        </is>
      </c>
      <c r="L295" t="inlineStr">
        <is>
          <t>|||||||</t>
        </is>
      </c>
      <c r="M295" t="inlineStr">
        <is>
          <t>detaillierte Unternehmensprüfung|Prospektprüfung|Sorgfaltsprüfung</t>
        </is>
      </c>
      <c r="N295" t="inlineStr">
        <is>
          <t>3|3|3</t>
        </is>
      </c>
      <c r="O295" t="inlineStr">
        <is>
          <t>||</t>
        </is>
      </c>
      <c r="P295" t="inlineStr">
        <is>
          <t>δέουσα επιμέλεια|διαδικασία δέουσας επιμέλειας|έλεγχος δέουσας επιμέλειας</t>
        </is>
      </c>
      <c r="Q295" t="inlineStr">
        <is>
          <t>4|3|4</t>
        </is>
      </c>
      <c r="R295" t="inlineStr">
        <is>
          <t>||</t>
        </is>
      </c>
      <c r="S295" t="inlineStr">
        <is>
          <t>due diligence|due diligence exercise|due diligence audit</t>
        </is>
      </c>
      <c r="T295" t="inlineStr">
        <is>
          <t>3|2|2</t>
        </is>
      </c>
      <c r="U295" t="inlineStr">
        <is>
          <t>||</t>
        </is>
      </c>
      <c r="V295" t="inlineStr">
        <is>
          <t>auditoría de compra|comprobaciones debidas</t>
        </is>
      </c>
      <c r="W295" t="inlineStr">
        <is>
          <t>3|2</t>
        </is>
      </c>
      <c r="X295" t="inlineStr">
        <is>
          <t>|</t>
        </is>
      </c>
      <c r="Y295" t="inlineStr">
        <is>
          <t>hoolsuskohustuse audit</t>
        </is>
      </c>
      <c r="Z295" t="inlineStr">
        <is>
          <t>3</t>
        </is>
      </c>
      <c r="AA295" t="inlineStr">
        <is>
          <t/>
        </is>
      </c>
      <c r="AB295" t="inlineStr">
        <is>
          <t>due diligence -tarkastus|yritystarkastus (DD)|dd|due diligence -prosessi|due diligence|dd-prosessi</t>
        </is>
      </c>
      <c r="AC295" t="inlineStr">
        <is>
          <t>2|3|3|3|3|3</t>
        </is>
      </c>
      <c r="AD295" t="inlineStr">
        <is>
          <t>|||||</t>
        </is>
      </c>
      <c r="AE295" t="inlineStr">
        <is>
          <t>due diligence|audit préalable|obligation de vigilance|contrôle préalable|diligence appropriée|diligence raisonnable</t>
        </is>
      </c>
      <c r="AF295" t="inlineStr">
        <is>
          <t>3|3|3|3|3|3</t>
        </is>
      </c>
      <c r="AG295" t="inlineStr">
        <is>
          <t>|||||</t>
        </is>
      </c>
      <c r="AH295" t="inlineStr">
        <is>
          <t>athbhreithniú díchill chuí|nós imeachta díchill chuí</t>
        </is>
      </c>
      <c r="AI295" t="inlineStr">
        <is>
          <t>3|3</t>
        </is>
      </c>
      <c r="AJ295" t="inlineStr">
        <is>
          <t>|</t>
        </is>
      </c>
      <c r="AK295" t="inlineStr">
        <is>
          <t>dubinska analiza</t>
        </is>
      </c>
      <c r="AL295" t="inlineStr">
        <is>
          <t>3</t>
        </is>
      </c>
      <c r="AM295" t="inlineStr">
        <is>
          <t/>
        </is>
      </c>
      <c r="AN295" t="inlineStr">
        <is>
          <t>due diligence|átvilágítás</t>
        </is>
      </c>
      <c r="AO295" t="inlineStr">
        <is>
          <t>3|3</t>
        </is>
      </c>
      <c r="AP295" t="inlineStr">
        <is>
          <t>|preferred</t>
        </is>
      </c>
      <c r="AQ295" t="inlineStr">
        <is>
          <t>diligenza dovuta</t>
        </is>
      </c>
      <c r="AR295" t="inlineStr">
        <is>
          <t>2</t>
        </is>
      </c>
      <c r="AS295" t="inlineStr">
        <is>
          <t/>
        </is>
      </c>
      <c r="AT295" t="inlineStr">
        <is>
          <t>išsamus patikrinimas</t>
        </is>
      </c>
      <c r="AU295" t="inlineStr">
        <is>
          <t>3</t>
        </is>
      </c>
      <c r="AV295" t="inlineStr">
        <is>
          <t/>
        </is>
      </c>
      <c r="AW295" t="inlineStr">
        <is>
          <t>uzticamības pārbaude</t>
        </is>
      </c>
      <c r="AX295" t="inlineStr">
        <is>
          <t>3</t>
        </is>
      </c>
      <c r="AY295" t="inlineStr">
        <is>
          <t/>
        </is>
      </c>
      <c r="AZ295" t="inlineStr">
        <is>
          <t>diliġenza dovuta</t>
        </is>
      </c>
      <c r="BA295" t="inlineStr">
        <is>
          <t>3</t>
        </is>
      </c>
      <c r="BB295" t="inlineStr">
        <is>
          <t/>
        </is>
      </c>
      <c r="BC295" t="inlineStr">
        <is>
          <t>zorgvuldig onderzoek|due diligence</t>
        </is>
      </c>
      <c r="BD295" t="inlineStr">
        <is>
          <t>3|3</t>
        </is>
      </c>
      <c r="BE295" t="inlineStr">
        <is>
          <t>|</t>
        </is>
      </c>
      <c r="BF295" t="inlineStr">
        <is>
          <t>badanie due diligence|analiza due diligence|due diligence</t>
        </is>
      </c>
      <c r="BG295" t="inlineStr">
        <is>
          <t>3|3|3</t>
        </is>
      </c>
      <c r="BH295" t="inlineStr">
        <is>
          <t>||</t>
        </is>
      </c>
      <c r="BI295" t="inlineStr">
        <is>
          <t>diligência devida|diligência prévia</t>
        </is>
      </c>
      <c r="BJ295" t="inlineStr">
        <is>
          <t>3|3</t>
        </is>
      </c>
      <c r="BK295" t="inlineStr">
        <is>
          <t>|</t>
        </is>
      </c>
      <c r="BL295" t="inlineStr">
        <is>
          <t>obligație de diligență|proces de diligență</t>
        </is>
      </c>
      <c r="BM295" t="inlineStr">
        <is>
          <t>3|3</t>
        </is>
      </c>
      <c r="BN295" t="inlineStr">
        <is>
          <t>|</t>
        </is>
      </c>
      <c r="BO295" t="inlineStr">
        <is>
          <t>hĺbková analýza</t>
        </is>
      </c>
      <c r="BP295" t="inlineStr">
        <is>
          <t>3</t>
        </is>
      </c>
      <c r="BQ295" t="inlineStr">
        <is>
          <t/>
        </is>
      </c>
      <c r="BR295" t="inlineStr">
        <is>
          <t>skrbni pregled</t>
        </is>
      </c>
      <c r="BS295" t="inlineStr">
        <is>
          <t>2</t>
        </is>
      </c>
      <c r="BT295" t="inlineStr">
        <is>
          <t/>
        </is>
      </c>
      <c r="BU295" t="inlineStr">
        <is>
          <t>förfarande för "due diligence"|due diligence-granskning|företagsbesiktning</t>
        </is>
      </c>
      <c r="BV295" t="inlineStr">
        <is>
          <t>3|3|3</t>
        </is>
      </c>
      <c r="BW295" t="inlineStr">
        <is>
          <t>||</t>
        </is>
      </c>
      <c r="BX295" t="inlineStr">
        <is>
          <t>Комплексен анализ на дадено дружество, често с прибягване до различни експерти, провеждан обикновено с оглед на инвестиционно решение.</t>
        </is>
      </c>
      <c r="BY295" t="inlineStr">
        <is>
          <t/>
        </is>
      </c>
      <c r="BZ295" t="inlineStr">
        <is>
          <t>Uafhængig analyse af risikofaktorer forud for en investering for at vurdere, om det er en sikker investering, og for at reducere den finansielle risiko.</t>
        </is>
      </c>
      <c r="CA295" t="inlineStr">
        <is>
          <t>i.e.S.: Prüfung d. wirtschaftl., finanziellen u. geschäftl. Lage e. Unternehmens, meist durch Banken, Anwälte od. Wirtschaftsprüfer; Voraussetzung z.B. bei Kapitalerhöhungen, Fusionen u. z. Erstellung e. Börsenprospekts; Ziel: Ermittlung d. tatsächlichen Verhältnisse, Überprüfung von bereitgestellten Informationen, Ermittlung von Risiken usw.; 
&lt;br&gt;i.w.S.: jede Überprüfung mit dem Ziel, das Kriterium des Handelns mit der gebotenen Sorgfalt zu erfüllen</t>
        </is>
      </c>
      <c r="CB295" t="inlineStr">
        <is>
          <t/>
        </is>
      </c>
      <c r="CC295" t="inlineStr">
        <is>
          <t>independent analysis of the current financial state and future prospects of a company in anticipation of a major investment of venture capital or a stock-exchange flotation</t>
        </is>
      </c>
      <c r="CD295" t="inlineStr">
        <is>
          <t>Proceso de revisión legal exhaustiva de los documentos de una empresa, normalmente con motivo de una adquisición, una fusión o una salida a bolsa. Incluye el examen de los títulos de propiedad de inmuebles y marcas y de los libros exigibles legalmente, junto con un análisis pormenorizado de posibles contingencias fiscales, laborales y mercantiles. Suele ir combinada con una auditoría que se centra en la valoración de los activos y pasivos en función de diversos criterios.</t>
        </is>
      </c>
      <c r="CE295" t="inlineStr">
        <is>
          <t/>
        </is>
      </c>
      <c r="CF295" t="inlineStr">
        <is>
          <t>Ostajan suorittama ostettavaan yhtiöön kohdistuva ennakkotarkastus verotuksellisten, juridisten ja taloudellisten riskien ja mahdollisuuksien kartoittamiseksi.</t>
        </is>
      </c>
      <c r="CG295" t="inlineStr">
        <is>
          <t>en matière de marchés financiers, processus d'examen minutieux mis en place essentiellement dans des opérations de fusions-acquisitions mais également lors d'une première introduction en bourse ou encore lors d'une levée de capitaux</t>
        </is>
      </c>
      <c r="CH295" t="inlineStr">
        <is>
          <t/>
        </is>
      </c>
      <c r="CI295" t="inlineStr">
        <is>
          <t/>
        </is>
      </c>
      <c r="CJ295" t="inlineStr">
        <is>
          <t/>
        </is>
      </c>
      <c r="CK295" t="inlineStr">
        <is>
          <t>Sostanzialmente è il processo d'investigazione approfondita di una società industriale, commerciale o di servizi al fine di determinare la convenienza a procedere verso una determinata transazione.</t>
        </is>
      </c>
      <c r="CL295" t="inlineStr">
        <is>
          <t>nepriklausoma bendrovės esamos finansinės padėties ir būsimų tendencijų analizė prieš darant dideles rizikos kapitalo investicijas ar rengiantis svyravimams vertybinių popierių biržoje</t>
        </is>
      </c>
      <c r="CM295" t="inlineStr">
        <is>
          <t>Izpēte, ko veic investori pirms investīciju veikšanas, piemēram, darījumdarbības un pārvaldības pārbaude, kā arī faktu patiesuma noteikšana.</t>
        </is>
      </c>
      <c r="CN295" t="inlineStr">
        <is>
          <t>proċess ta' analiżi fid-dettall tal-istat finanzjarju attwali u l-prospetti futuri ta' kumpannija sabiex jiġi ddeterminat jekk għandhiex issir ċerta transazzjoni</t>
        </is>
      </c>
      <c r="CO295" t="inlineStr">
        <is>
          <t>onderzoek van een bedrijf, met name bij een overname, waarbij een uitgebreid boekenonderzoek wordt verricht en tevens wordt nagegaan of er geen juridische, fiscale of andere problemen zijn</t>
        </is>
      </c>
      <c r="CP295" t="inlineStr">
        <is>
          <t>analiza prawna i finansowa danego podmiotu gospodarczego przeprowadzana zwykle przed jego zakupem, przed zakupem udziałów i akcji, podjęciem decyzji o łączeniu, przekształceniach, a także podjęciem decyzji w zakresie innych inwestycji o charakterze kapitałowym</t>
        </is>
      </c>
      <c r="CQ295" t="inlineStr">
        <is>
          <t>No contexto económico-financeiro, análise exaustiva da situação económica, financeira, contabilística e jurídica de uma empresa, bem como do seu potencial de desenvolvimento, por parte de uma entidade independente, antes de se proceder a determinada transação (fusão, aquisição, etc.).</t>
        </is>
      </c>
      <c r="CR295" t="inlineStr">
        <is>
          <t>anchetă și audit aprofundat al situației financiare a unei societăți; reprezintă un demers esențial înainte de a investi în societatea respectivă.</t>
        </is>
      </c>
      <c r="CS295" t="inlineStr">
        <is>
          <t>dôkladná a komplexná analýza finančnej situácie a všetkých ostatných relevantných skutočností týkajúcich sa spoločnosti, do ktorej má investor v úmysle investovať</t>
        </is>
      </c>
      <c r="CT295" t="inlineStr">
        <is>
          <t>v širšem pomenu obveznost menedžerjev, da se pri poslovnem odločanju seznanijo z vsemi potrebnimi informacijami in ravnajo previdno, ker sicer lahko povzročijo škodo in so zanjo zakonsko odgovorni, 
&lt;br&gt;v ožjem pomenu formalni postopek preverjanja tveganja, ki so mu izpostavljeni kupci večjega bloka delnic nekega podjetja.</t>
        </is>
      </c>
      <c r="CU295" t="inlineStr">
        <is>
          <t>"Due diligence: Företagsbesiktning, eller due diligence, är en arbetsprocess och metod för att samla in och analysera information om ett företag inför ett företagsförvärv eller andra strategiska förändringar. Den engelska termen, due diligence, (ungefär "skälig försiktighet"), används ofta även på svenska. "</t>
        </is>
      </c>
    </row>
    <row r="296">
      <c r="A296" s="1" t="str">
        <f>HYPERLINK("https://iate.europa.eu/entry/result/1103942/all", "1103942")</f>
        <v>1103942</v>
      </c>
      <c r="B296" t="inlineStr">
        <is>
          <t>FINANCE</t>
        </is>
      </c>
      <c r="C296" t="inlineStr">
        <is>
          <t>FINANCE|monetary economics|monetary policy</t>
        </is>
      </c>
      <c r="D296" t="inlineStr">
        <is>
          <t>емисионна банка|централна банка</t>
        </is>
      </c>
      <c r="E296" t="inlineStr">
        <is>
          <t>3|4</t>
        </is>
      </c>
      <c r="F296" t="inlineStr">
        <is>
          <t>|</t>
        </is>
      </c>
      <c r="G296" t="inlineStr">
        <is>
          <t>centrální banka|emisní banka|ústřední banka</t>
        </is>
      </c>
      <c r="H296" t="inlineStr">
        <is>
          <t>3|3|3</t>
        </is>
      </c>
      <c r="I296" t="inlineStr">
        <is>
          <t>||</t>
        </is>
      </c>
      <c r="J296" t="inlineStr">
        <is>
          <t>centralbank</t>
        </is>
      </c>
      <c r="K296" t="inlineStr">
        <is>
          <t>3</t>
        </is>
      </c>
      <c r="L296" t="inlineStr">
        <is>
          <t/>
        </is>
      </c>
      <c r="M296" t="inlineStr">
        <is>
          <t>Notenbank|Zentralbank|Emissionsbank</t>
        </is>
      </c>
      <c r="N296" t="inlineStr">
        <is>
          <t>3|3|3</t>
        </is>
      </c>
      <c r="O296" t="inlineStr">
        <is>
          <t>||</t>
        </is>
      </c>
      <c r="P296" t="inlineStr">
        <is>
          <t>κεντρική τράπεζα|εκδοτική τράπεζα|Εκδοτική Τράπεζα|Κεντρική Τράπεζα</t>
        </is>
      </c>
      <c r="Q296" t="inlineStr">
        <is>
          <t>3|3|3|3</t>
        </is>
      </c>
      <c r="R296" t="inlineStr">
        <is>
          <t>|||</t>
        </is>
      </c>
      <c r="S296" t="inlineStr">
        <is>
          <t>central bank|bank of issue|CB</t>
        </is>
      </c>
      <c r="T296" t="inlineStr">
        <is>
          <t>3|3|3</t>
        </is>
      </c>
      <c r="U296" t="inlineStr">
        <is>
          <t>||</t>
        </is>
      </c>
      <c r="V296" t="inlineStr">
        <is>
          <t>banco central|banco emisor|banco de emisión</t>
        </is>
      </c>
      <c r="W296" t="inlineStr">
        <is>
          <t>3|3|3</t>
        </is>
      </c>
      <c r="X296" t="inlineStr">
        <is>
          <t>||</t>
        </is>
      </c>
      <c r="Y296" t="inlineStr">
        <is>
          <t>keskpank</t>
        </is>
      </c>
      <c r="Z296" t="inlineStr">
        <is>
          <t>3</t>
        </is>
      </c>
      <c r="AA296" t="inlineStr">
        <is>
          <t/>
        </is>
      </c>
      <c r="AB296" t="inlineStr">
        <is>
          <t>setelipankki|keskuspankki</t>
        </is>
      </c>
      <c r="AC296" t="inlineStr">
        <is>
          <t>3|3</t>
        </is>
      </c>
      <c r="AD296" t="inlineStr">
        <is>
          <t>|</t>
        </is>
      </c>
      <c r="AE296" t="inlineStr">
        <is>
          <t>banque d'émission|institut d'émission|banque centrale</t>
        </is>
      </c>
      <c r="AF296" t="inlineStr">
        <is>
          <t>3|3|3</t>
        </is>
      </c>
      <c r="AG296" t="inlineStr">
        <is>
          <t>||</t>
        </is>
      </c>
      <c r="AH296" t="inlineStr">
        <is>
          <t>banc ceannais</t>
        </is>
      </c>
      <c r="AI296" t="inlineStr">
        <is>
          <t>3</t>
        </is>
      </c>
      <c r="AJ296" t="inlineStr">
        <is>
          <t/>
        </is>
      </c>
      <c r="AK296" t="inlineStr">
        <is>
          <t>središnja banka</t>
        </is>
      </c>
      <c r="AL296" t="inlineStr">
        <is>
          <t>3</t>
        </is>
      </c>
      <c r="AM296" t="inlineStr">
        <is>
          <t/>
        </is>
      </c>
      <c r="AN296" t="inlineStr">
        <is>
          <t>központi bank|jegybank</t>
        </is>
      </c>
      <c r="AO296" t="inlineStr">
        <is>
          <t>3|4</t>
        </is>
      </c>
      <c r="AP296" t="inlineStr">
        <is>
          <t>|</t>
        </is>
      </c>
      <c r="AQ296" t="inlineStr">
        <is>
          <t>banca di emissione|autorità bancarie centrali|istituto di emissione|banca centrale</t>
        </is>
      </c>
      <c r="AR296" t="inlineStr">
        <is>
          <t>3|3|3|3</t>
        </is>
      </c>
      <c r="AS296" t="inlineStr">
        <is>
          <t>|||</t>
        </is>
      </c>
      <c r="AT296" t="inlineStr">
        <is>
          <t>centrinis bankas|emisijos bankas</t>
        </is>
      </c>
      <c r="AU296" t="inlineStr">
        <is>
          <t>3|3</t>
        </is>
      </c>
      <c r="AV296" t="inlineStr">
        <is>
          <t>|</t>
        </is>
      </c>
      <c r="AW296" t="inlineStr">
        <is>
          <t>emisijas banka|centrālā banka</t>
        </is>
      </c>
      <c r="AX296" t="inlineStr">
        <is>
          <t>4|3</t>
        </is>
      </c>
      <c r="AY296" t="inlineStr">
        <is>
          <t>|</t>
        </is>
      </c>
      <c r="AZ296" t="inlineStr">
        <is>
          <t/>
        </is>
      </c>
      <c r="BA296" t="inlineStr">
        <is>
          <t/>
        </is>
      </c>
      <c r="BB296" t="inlineStr">
        <is>
          <t/>
        </is>
      </c>
      <c r="BC296" t="inlineStr">
        <is>
          <t>circulatiebank|centrale bank</t>
        </is>
      </c>
      <c r="BD296" t="inlineStr">
        <is>
          <t>3|3</t>
        </is>
      </c>
      <c r="BE296" t="inlineStr">
        <is>
          <t>|</t>
        </is>
      </c>
      <c r="BF296" t="inlineStr">
        <is>
          <t>bank emisyjny|bank centralny</t>
        </is>
      </c>
      <c r="BG296" t="inlineStr">
        <is>
          <t>3|3</t>
        </is>
      </c>
      <c r="BH296" t="inlineStr">
        <is>
          <t>|</t>
        </is>
      </c>
      <c r="BI296" t="inlineStr">
        <is>
          <t>banco emissor|banco central</t>
        </is>
      </c>
      <c r="BJ296" t="inlineStr">
        <is>
          <t>3|3</t>
        </is>
      </c>
      <c r="BK296" t="inlineStr">
        <is>
          <t>|</t>
        </is>
      </c>
      <c r="BL296" t="inlineStr">
        <is>
          <t>bancă centrală</t>
        </is>
      </c>
      <c r="BM296" t="inlineStr">
        <is>
          <t>3</t>
        </is>
      </c>
      <c r="BN296" t="inlineStr">
        <is>
          <t/>
        </is>
      </c>
      <c r="BO296" t="inlineStr">
        <is>
          <t>emisná banka|centrálna banka</t>
        </is>
      </c>
      <c r="BP296" t="inlineStr">
        <is>
          <t>3|3</t>
        </is>
      </c>
      <c r="BQ296" t="inlineStr">
        <is>
          <t>|</t>
        </is>
      </c>
      <c r="BR296" t="inlineStr">
        <is>
          <t>centralna banka</t>
        </is>
      </c>
      <c r="BS296" t="inlineStr">
        <is>
          <t>3</t>
        </is>
      </c>
      <c r="BT296" t="inlineStr">
        <is>
          <t/>
        </is>
      </c>
      <c r="BU296" t="inlineStr">
        <is>
          <t>sedelutgivande bank|centralbank</t>
        </is>
      </c>
      <c r="BV296" t="inlineStr">
        <is>
          <t>2|3</t>
        </is>
      </c>
      <c r="BW296" t="inlineStr">
        <is>
          <t>|</t>
        </is>
      </c>
      <c r="BX296" t="inlineStr">
        <is>
          <t/>
        </is>
      </c>
      <c r="BY296" t="inlineStr">
        <is>
          <t/>
        </is>
      </c>
      <c r="BZ296" t="inlineStr">
        <is>
          <t>bank, der bestyrer pengepolitikken og varetager pengeudstedelsen i et land</t>
        </is>
      </c>
      <c r="CA296" t="inlineStr">
        <is>
          <t/>
        </is>
      </c>
      <c r="CB296" t="inlineStr">
        <is>
          <t>η Ευρωπαϊκή Κεντρική Τράπεζα (ΕΚΤ) ή εθνική κεντρική τράπεζα (ΕθνΚΤ) της ζώνης του ευρώ ή άλλη κεντρική τράπεζα που καθιστά διαθέσιμο το νόμισμά της στο T2S</t>
        </is>
      </c>
      <c r="CC296" t="inlineStr">
        <is>
          <t>national bank that provides financial and banking services for its country's government and commercial banking system, as well as implementing the government's monetary policy and issuing currency.</t>
        </is>
      </c>
      <c r="CD296" t="inlineStr">
        <is>
          <t>Institución que en la mayoría de los países ejerce como autoridad monetaria y como tal suele ser la encargada de la emisión del dinero legal y en general de diseñar y ejecutar la política monetaria del país al que pertenece. Estos bancos suelen ser entidades de carácter público y, en la práctica contemporánea de un gran número de países, se afirma que son entidades autónomas e independientes del Gobierno del país (o grupo de países) al que pertenecen.</t>
        </is>
      </c>
      <c r="CE296" t="inlineStr">
        <is>
          <t>juriidiline isik, kelle peamine funktsioon on raharingluse korraldamine nii oma koduriigis kui ka välisriikidega ning riigi rahvusvaheliste reservide osaline või täielik hoidmine (Eesti Vabariigis Eesti Pank)</t>
        </is>
      </c>
      <c r="CF296" t="inlineStr">
        <is>
          <t>rahapolitiikkaa harjoittava viranomainen, joka mm. säätelee taloudessa liikkuvan rahan määrää, markkinoilla vallitsevia korkoja tai valuuttakursseja</t>
        </is>
      </c>
      <c r="CG296" t="inlineStr">
        <is>
          <t>banque investie des fonctions d'émission de la monnaie et de modulation directe ou indirecte de la quantité et du coût du crédit dans le cadre national</t>
        </is>
      </c>
      <c r="CH296" t="inlineStr">
        <is>
          <t/>
        </is>
      </c>
      <c r="CI296" t="inlineStr">
        <is>
          <t/>
        </is>
      </c>
      <c r="CJ296" t="inlineStr">
        <is>
          <t/>
        </is>
      </c>
      <c r="CK296" t="inlineStr">
        <is>
          <t>la banca ufficiale del Governo di un paese</t>
        </is>
      </c>
      <c r="CL296" t="inlineStr">
        <is>
          <t>valstybės bankas, atsakingas už monetarinę politiką, siekiantis užtikrinti kainų, valiutos kurso ar kitokį makroekonominį stabilumą, reguliuojntis pinigų pasiūlą, kai kuriais atvejais vykdantis finansų sektoriaus reguliatoriaus funkciją</t>
        </is>
      </c>
      <c r="CM296" t="inlineStr">
        <is>
          <t/>
        </is>
      </c>
      <c r="CN296" t="inlineStr">
        <is>
          <t/>
        </is>
      </c>
      <c r="CO296" t="inlineStr">
        <is>
          <t/>
        </is>
      </c>
      <c r="CP296" t="inlineStr">
        <is>
          <t>bank centralny pełni trzy podstawowe funkcje: 
&lt;br&gt;1. banku emisyjnego (emisja znaków pieniężnych); 
&lt;br&gt;2. banku banków (bank rozliczeniowy banków komercyjnych i innych instytucji finansowych, świadczenie usług bankowych innym bankom) oraz 
&lt;br&gt; 3. centralnego banku państwa (obsługa bankowa budżetu państwa)</t>
        </is>
      </c>
      <c r="CQ296" t="inlineStr">
        <is>
          <t/>
        </is>
      </c>
      <c r="CR296" t="inlineStr">
        <is>
          <t>bancă ce îndeplinește următoarele funcții: 
&lt;br&gt;(1) emite monedă; 
&lt;br&gt;(2) administrează politica monetară, inclusiv operațiunile de piață deschisă; 
&lt;br&gt;(3) păstrează depozitele reprezentând rezervele altor bănci 
&lt;br&gt;(4) se angajează în tranzacții al căror scop este să protejeze interesele publicului investitor</t>
        </is>
      </c>
      <c r="CS296" t="inlineStr">
        <is>
          <t>vrcholný subjekt menovej politiky a regulovania bánk a finančných inštitúcií s monopolným oprávnením vydávať (emitovať) bankovky</t>
        </is>
      </c>
      <c r="CT296" t="inlineStr">
        <is>
          <t/>
        </is>
      </c>
      <c r="CU296" t="inlineStr">
        <is>
          <t>institution som har monopol på att ge ut sedlar och mynt i ett visst område och som fått i uppdrag att sköta penningpolitiken i det området</t>
        </is>
      </c>
    </row>
    <row r="297">
      <c r="A297" s="1" t="str">
        <f>HYPERLINK("https://iate.europa.eu/entry/result/3568318/all", "3568318")</f>
        <v>3568318</v>
      </c>
      <c r="B297" t="inlineStr">
        <is>
          <t>FINANCE</t>
        </is>
      </c>
      <c r="C297" t="inlineStr">
        <is>
          <t>FINANCE|free movement of capital|financial market</t>
        </is>
      </c>
      <c r="D297" t="inlineStr">
        <is>
          <t>ДПФИ II</t>
        </is>
      </c>
      <c r="E297" t="inlineStr">
        <is>
          <t>3</t>
        </is>
      </c>
      <c r="F297" t="inlineStr">
        <is>
          <t/>
        </is>
      </c>
      <c r="G297" t="inlineStr">
        <is>
          <t>MiFID II|směrnice 2014/65/EU o trzích finančních nástrojů|směrnice MiFID II</t>
        </is>
      </c>
      <c r="H297" t="inlineStr">
        <is>
          <t>3|3|3</t>
        </is>
      </c>
      <c r="I297" t="inlineStr">
        <is>
          <t>||</t>
        </is>
      </c>
      <c r="J297" t="inlineStr">
        <is>
          <t>MiFID II|direktiv 2014/65/EU om markeder for finansielle instrumenter</t>
        </is>
      </c>
      <c r="K297" t="inlineStr">
        <is>
          <t>4|4</t>
        </is>
      </c>
      <c r="L297" t="inlineStr">
        <is>
          <t>|</t>
        </is>
      </c>
      <c r="M297" t="inlineStr">
        <is>
          <t>Richtlinie 2014/65/EU über Märkte für Finanzinstrumente|MIFID 2|MiFID II</t>
        </is>
      </c>
      <c r="N297" t="inlineStr">
        <is>
          <t>3|3|3</t>
        </is>
      </c>
      <c r="O297" t="inlineStr">
        <is>
          <t>||</t>
        </is>
      </c>
      <c r="P297" t="inlineStr">
        <is>
          <t>οδηγία 2014/65/ΕΕ για τις αγορές χρηματοπιστωτικών μέσων|MiFID II</t>
        </is>
      </c>
      <c r="Q297" t="inlineStr">
        <is>
          <t>3|3</t>
        </is>
      </c>
      <c r="R297" t="inlineStr">
        <is>
          <t>|</t>
        </is>
      </c>
      <c r="S297" t="inlineStr">
        <is>
          <t>MiFID 2|Directive 2014/65/EU on markets in financial instruments|MiFID II|Directive 2014/65/EU of the European Parliament and of the Council of 15 May 2014 on markets in financial instruments and amending Directive 2002/92/EC and Directive 2011/61/EU</t>
        </is>
      </c>
      <c r="T297" t="inlineStr">
        <is>
          <t>3|3|3|4</t>
        </is>
      </c>
      <c r="U297" t="inlineStr">
        <is>
          <t>|||</t>
        </is>
      </c>
      <c r="V297" t="inlineStr">
        <is>
          <t>MiFID 2</t>
        </is>
      </c>
      <c r="W297" t="inlineStr">
        <is>
          <t>3</t>
        </is>
      </c>
      <c r="X297" t="inlineStr">
        <is>
          <t/>
        </is>
      </c>
      <c r="Y297" t="inlineStr">
        <is>
          <t>MiFID 2</t>
        </is>
      </c>
      <c r="Z297" t="inlineStr">
        <is>
          <t>3</t>
        </is>
      </c>
      <c r="AA297" t="inlineStr">
        <is>
          <t/>
        </is>
      </c>
      <c r="AB297" t="inlineStr">
        <is>
          <t>rahoitusmarkkinadirektiivi II|MiFID II</t>
        </is>
      </c>
      <c r="AC297" t="inlineStr">
        <is>
          <t>2|3</t>
        </is>
      </c>
      <c r="AD297" t="inlineStr">
        <is>
          <t>|</t>
        </is>
      </c>
      <c r="AE297" t="inlineStr">
        <is>
          <t>directive révisée concernant les marchés d’instruments financiers|MiFID II</t>
        </is>
      </c>
      <c r="AF297" t="inlineStr">
        <is>
          <t>3|3</t>
        </is>
      </c>
      <c r="AG297" t="inlineStr">
        <is>
          <t>|</t>
        </is>
      </c>
      <c r="AH297" t="inlineStr">
        <is>
          <t/>
        </is>
      </c>
      <c r="AI297" t="inlineStr">
        <is>
          <t/>
        </is>
      </c>
      <c r="AJ297" t="inlineStr">
        <is>
          <t/>
        </is>
      </c>
      <c r="AK297" t="inlineStr">
        <is>
          <t>Direktiva 2014/65/EU o tržištu financijskih instrumenata|Direktiva 2014/65/EU Europskog parlamenta i Vijeća od 15. svibnja 2014. o tržištu financijskih instrumenata i izmjeni Direktive 2002/92/EZ i Direktive 2011/61/EU</t>
        </is>
      </c>
      <c r="AL297" t="inlineStr">
        <is>
          <t>3|3</t>
        </is>
      </c>
      <c r="AM297" t="inlineStr">
        <is>
          <t>|</t>
        </is>
      </c>
      <c r="AN297" t="inlineStr">
        <is>
          <t>MiFID-irányelv|MiFID II. irányelv|MiFID II</t>
        </is>
      </c>
      <c r="AO297" t="inlineStr">
        <is>
          <t>3|3|3</t>
        </is>
      </c>
      <c r="AP297" t="inlineStr">
        <is>
          <t>||</t>
        </is>
      </c>
      <c r="AQ297" t="inlineStr">
        <is>
          <t>MiFID 2|MiFID II</t>
        </is>
      </c>
      <c r="AR297" t="inlineStr">
        <is>
          <t>3|3</t>
        </is>
      </c>
      <c r="AS297" t="inlineStr">
        <is>
          <t>|</t>
        </is>
      </c>
      <c r="AT297" t="inlineStr">
        <is>
          <t>FPRD II|Direktyva 2014/65/ES dėl finansinių priemonių rinkų|Europos Parlamento ir Tarybos direktyva 2014/65/ES dėl finansinių priemonių rinkų, kuria iš dalies keičiamos Direktyva 2002/92/EB ir Direktyva 2011/61/ES</t>
        </is>
      </c>
      <c r="AU297" t="inlineStr">
        <is>
          <t>3|3|3</t>
        </is>
      </c>
      <c r="AV297" t="inlineStr">
        <is>
          <t>||</t>
        </is>
      </c>
      <c r="AW297" t="inlineStr">
        <is>
          <t>FITD II|FITD 2</t>
        </is>
      </c>
      <c r="AX297" t="inlineStr">
        <is>
          <t>2|2</t>
        </is>
      </c>
      <c r="AY297" t="inlineStr">
        <is>
          <t>|</t>
        </is>
      </c>
      <c r="AZ297" t="inlineStr">
        <is>
          <t>MiFID II|Direttiva 2014/65/UE dwar is-swieq fl-istrumenti finanzjarji</t>
        </is>
      </c>
      <c r="BA297" t="inlineStr">
        <is>
          <t>3|3</t>
        </is>
      </c>
      <c r="BB297" t="inlineStr">
        <is>
          <t>|</t>
        </is>
      </c>
      <c r="BC297" t="inlineStr">
        <is>
          <t>Richtlijn 2014/65/EU van het Europees Parlement en de Raad van 15 mei 2014 betreffende markten voor financiële instrumenten en tot wijziging van Richtlijn 2002/92/EG en Richtlijn 2011/61/EU|MiFID II|Richtlijn 2014/65/EU betreffende markten voor financiële instrumenten</t>
        </is>
      </c>
      <c r="BD297" t="inlineStr">
        <is>
          <t>3|3|3</t>
        </is>
      </c>
      <c r="BE297" t="inlineStr">
        <is>
          <t>||</t>
        </is>
      </c>
      <c r="BF297" t="inlineStr">
        <is>
          <t>MiFID 2|MiFID II</t>
        </is>
      </c>
      <c r="BG297" t="inlineStr">
        <is>
          <t>3|3</t>
        </is>
      </c>
      <c r="BH297" t="inlineStr">
        <is>
          <t>|</t>
        </is>
      </c>
      <c r="BI297" t="inlineStr">
        <is>
          <t>DMIF 2|DMIF II|Diretiva 2014/65/UE do Parlamento Europeu e do Conselho, de 15 de maio de 2014, relativa aos mercados de instrumentos financeiros e que altera a Diretiva 2002/92/CE e a Diretiva 2011/61/UE</t>
        </is>
      </c>
      <c r="BJ297" t="inlineStr">
        <is>
          <t>3|3|3</t>
        </is>
      </c>
      <c r="BK297" t="inlineStr">
        <is>
          <t>||</t>
        </is>
      </c>
      <c r="BL297" t="inlineStr">
        <is>
          <t>MiFID II</t>
        </is>
      </c>
      <c r="BM297" t="inlineStr">
        <is>
          <t>3</t>
        </is>
      </c>
      <c r="BN297" t="inlineStr">
        <is>
          <t/>
        </is>
      </c>
      <c r="BO297" t="inlineStr">
        <is>
          <t>MiFID II|smernica MiFID II|smernica 2014/65/EÚ o trhoch s finančnými nástrojmi</t>
        </is>
      </c>
      <c r="BP297" t="inlineStr">
        <is>
          <t>3|3|3</t>
        </is>
      </c>
      <c r="BQ297" t="inlineStr">
        <is>
          <t>||</t>
        </is>
      </c>
      <c r="BR297" t="inlineStr">
        <is>
          <t>MiFID 2|MiFID II|Direktiva 2014/65/EU o trgih finančnih instrumentov</t>
        </is>
      </c>
      <c r="BS297" t="inlineStr">
        <is>
          <t>3|3|3</t>
        </is>
      </c>
      <c r="BT297" t="inlineStr">
        <is>
          <t>||</t>
        </is>
      </c>
      <c r="BU297" t="inlineStr">
        <is>
          <t>Mifid II</t>
        </is>
      </c>
      <c r="BV297" t="inlineStr">
        <is>
          <t>3</t>
        </is>
      </c>
      <c r="BW297" t="inlineStr">
        <is>
          <t/>
        </is>
      </c>
      <c r="BX297" t="inlineStr">
        <is>
          <t/>
        </is>
      </c>
      <c r="BY297" t="inlineStr">
        <is>
          <t>směrnice Evropského parlamentu a Rady 2014/65/EU ze dne 15. května 2014 o trzích finančních nástrojů a o změně směrnic 2002/92/ES a 2011/61/EU</t>
        </is>
      </c>
      <c r="BZ297" t="inlineStr">
        <is>
          <t>Europa-Parlamentets og Rådets direktiv 2014/65/EU af 15. maj 2014 om markeder for finansielle instrumenter og om ændring af direktiv 2002/92/EF og direktiv 2011/61/EU</t>
        </is>
      </c>
      <c r="CA297" t="inlineStr">
        <is>
          <t/>
        </is>
      </c>
      <c r="CB297" t="inlineStr">
        <is>
          <t/>
        </is>
      </c>
      <c r="CC297" t="inlineStr">
        <is>
          <t>Directive 2014/65/EU of the European Parliament and of the Council of 15 May 2014 on markets in financial instruments and amending Directive 2002/92/EC and Directive 2011/61/EU</t>
        </is>
      </c>
      <c r="CD297" t="inlineStr">
        <is>
          <t>Directiva 2014/65/UE del Parlamento Europeo y del Consejo, de 15 de mayo de 2014, relativa a los mercados de instrumentos financieros y por la que se modifican la Directiva 2002/92/CE y la Directiva 2011/61/UE.</t>
        </is>
      </c>
      <c r="CE297" t="inlineStr">
        <is>
          <t>Euroopa Parlamendi ja nõukogu direktiiv 2014/65/EL, finantsinstrumentide turgude kohta ning millega muudetakse direktiive 2002/92/EÜ ja 2011/61/EL (uuesti sõnastatud)</t>
        </is>
      </c>
      <c r="CF297" t="inlineStr">
        <is>
          <t>direktiivi 2014/65/EU rahoitusvälineiden markkinoista sekä direktiivin 2002/92/EY ja direktiivin 2011/61/EU muuttamisesta</t>
        </is>
      </c>
      <c r="CG297" t="inlineStr">
        <is>
          <t>directive 2014/65/UE du Parlement européen et du Conseil du 15 mai 2014 concernant les marchés d’instruments financiers et modifiant la directive 2002/92/CE et la directive 2011/61/UE, &lt;a href="http://eur-lex.europa.eu/legal-content/FR/TXT/?uri=CELEX:32014L0065" target="_blank"&gt;CELEX:32014L0065/FR&lt;/a&gt;</t>
        </is>
      </c>
      <c r="CH297" t="inlineStr">
        <is>
          <t/>
        </is>
      </c>
      <c r="CI297" t="inlineStr">
        <is>
          <t>Direktiva 2014/65/EU Europskog parlamenta i Vijeća od 15. svibnja 2014. o tržištu financijskih instrumenata i izmjeni Direktive 2002/92/EZ i Direktive 2011/61/EU</t>
        </is>
      </c>
      <c r="CJ297" t="inlineStr">
        <is>
          <t>Az Európai Parlament és a Tanács 2014/65/EU irányelve a pénzügyi eszközök piacairól, valamint a 2002/92/EK irányelv és a 2011/61/EU irányelv módosításáról</t>
        </is>
      </c>
      <c r="CK297" t="inlineStr">
        <is>
          <t>direttiva adottata con il regolamento (UE) n. 600/2014&lt;sup&gt;1&lt;/sup&gt; in seguito alla crisi finanziaria e che con tale regolamento ha sostituito la direttiva 2004/39/CE&lt;sup&gt;2&lt;/sup&gt; &lt;p&gt;&lt;sup&gt;1&lt;/sup&gt; cfr. MiFIR( &lt;a href="/entry/result/3544370/all" id="ENTRY_TO_ENTRY_CONVERTER" target="_blank"&gt;IATE:3544370&lt;/a&gt; )&lt;br&gt;&lt;sup&gt;2&lt;/sup&gt; cfr. MiFID 1 ( &lt;a href="/entry/result/2207845/all" id="ENTRY_TO_ENTRY_CONVERTER" target="_blank"&gt;IATE:2207845&lt;/a&gt; )&lt;/p&gt;</t>
        </is>
      </c>
      <c r="CL297" t="inlineStr">
        <is>
          <t/>
        </is>
      </c>
      <c r="CM297" t="inlineStr">
        <is>
          <t>Eiropas Parlamenta un Padomes Direktīva 2014/65/ES (2014. gada 15. maijs) par finanšu instrumentu tirgiem un ar ko groza Direktīvu 2002/92/ES un Direktīvu 2011/61/ES (pārstrādāta versija)</t>
        </is>
      </c>
      <c r="CN297" t="inlineStr">
        <is>
          <t>direttiva (jiġifieri d-Direttiva 2014/65/UE - "MiFID II") li ġiet adottata flimkien mar-Regolament (UE) Nru 600/2014 dwar is-swieq tal-istrumenti finanzjarji - "MiFIR"&lt;sup&gt;1&lt;/sup&gt; bħala reazzjoni għall-kriżi finanzjarja; il-qafas il-ġdid tagħhom saħħaħ u ssostitwixxa l-qafas tad-Direttiva 2004/39/KE - "MiFID I"&lt;sup&gt;2&lt;/sup&gt;&lt;p&gt;&lt;sup&gt;1&lt;/sup&gt; MiFIR [ &lt;a href="/entry/result/3544370/all" id="ENTRY_TO_ENTRY_CONVERTER" target="_blank"&gt;IATE:3544370&lt;/a&gt; ] &lt;br&gt;&lt;sup&gt;2&lt;/sup&gt; MiFID I [ &lt;a href="/entry/result/2207845/all" id="ENTRY_TO_ENTRY_CONVERTER" target="_blank"&gt;IATE:2207845&lt;/a&gt; ]&lt;/p&gt;</t>
        </is>
      </c>
      <c r="CO297" t="inlineStr">
        <is>
          <t>Richtlijn 2014/65/EU van het Europees Parlement en de Raad van 15 mei 2014 betreffende markten voor financiële instrumenten en tot wijziging van Richtlijn 2002/92/EG en Richtlijn 2011/61/EU</t>
        </is>
      </c>
      <c r="CP297" t="inlineStr">
        <is>
          <t/>
        </is>
      </c>
      <c r="CQ297" t="inlineStr">
        <is>
          <t>Diretiva 2014/65/UE do Parlamento Europeu e do Conselho, de 15 de maio de 2014, relativa aos mercados de instrumentos financeiros e que altera a Diretiva 2002/92/CE e a Diretiva 2011/61/UE</t>
        </is>
      </c>
      <c r="CR297" t="inlineStr">
        <is>
          <t>Directiva 2014/65/UE a Parlamentului European și a Consiliului din 15 mai 2014 privind piețele instrumentelor financiare și de modificare a Directivei 2002/92/CE și a Directivei 2011/61/UE</t>
        </is>
      </c>
      <c r="CS297" t="inlineStr">
        <is>
          <t>smernica Európskeho parlamentu a Rady 2014/65/EÚ z 15. mája 2014 o trhoch s finančnými nástrojmi, ktorou sa mení smernica 2002/92/ES a smernica 2011/61/EÚ</t>
        </is>
      </c>
      <c r="CT297" t="inlineStr">
        <is>
          <t>Direktiva 2014/65/EU Evropskega parlamenta in Sveta z dne 15. maja 2014 o trgih finančnih instrumentov ter spremembi Direktive 2002/92/ES in Direktive 2011/61/EU</t>
        </is>
      </c>
      <c r="CU297" t="inlineStr">
        <is>
          <t>Direktiv 2014/65/EU om marknader för finansiella instrument och om ändring av direktiv 2002/92/EG och av direktiv 2011/61/EU</t>
        </is>
      </c>
    </row>
    <row r="298">
      <c r="A298" s="1" t="str">
        <f>HYPERLINK("https://iate.europa.eu/entry/result/3509687/all", "3509687")</f>
        <v>3509687</v>
      </c>
      <c r="B298" t="inlineStr">
        <is>
          <t>FINANCE</t>
        </is>
      </c>
      <c r="C298" t="inlineStr">
        <is>
          <t>FINANCE|financing and investment;FINANCE|free movement of capital|financial market</t>
        </is>
      </c>
      <c r="D298" t="inlineStr">
        <is>
          <t>регистър на трансакции</t>
        </is>
      </c>
      <c r="E298" t="inlineStr">
        <is>
          <t>3</t>
        </is>
      </c>
      <c r="F298" t="inlineStr">
        <is>
          <t/>
        </is>
      </c>
      <c r="G298" t="inlineStr">
        <is>
          <t>registr obchodních údajů</t>
        </is>
      </c>
      <c r="H298" t="inlineStr">
        <is>
          <t>3</t>
        </is>
      </c>
      <c r="I298" t="inlineStr">
        <is>
          <t/>
        </is>
      </c>
      <c r="J298" t="inlineStr">
        <is>
          <t>transaktionsregister</t>
        </is>
      </c>
      <c r="K298" t="inlineStr">
        <is>
          <t>3</t>
        </is>
      </c>
      <c r="L298" t="inlineStr">
        <is>
          <t/>
        </is>
      </c>
      <c r="M298" t="inlineStr">
        <is>
          <t>Transaktionsregister</t>
        </is>
      </c>
      <c r="N298" t="inlineStr">
        <is>
          <t>3</t>
        </is>
      </c>
      <c r="O298" t="inlineStr">
        <is>
          <t/>
        </is>
      </c>
      <c r="P298" t="inlineStr">
        <is>
          <t>αρχείο καταγραφής συναλλαγών</t>
        </is>
      </c>
      <c r="Q298" t="inlineStr">
        <is>
          <t>4</t>
        </is>
      </c>
      <c r="R298" t="inlineStr">
        <is>
          <t/>
        </is>
      </c>
      <c r="S298" t="inlineStr">
        <is>
          <t>trade repository|trade repositories|TR</t>
        </is>
      </c>
      <c r="T298" t="inlineStr">
        <is>
          <t>3|1|3</t>
        </is>
      </c>
      <c r="U298" t="inlineStr">
        <is>
          <t>||</t>
        </is>
      </c>
      <c r="V298" t="inlineStr">
        <is>
          <t>registro de operaciones</t>
        </is>
      </c>
      <c r="W298" t="inlineStr">
        <is>
          <t>3</t>
        </is>
      </c>
      <c r="X298" t="inlineStr">
        <is>
          <t/>
        </is>
      </c>
      <c r="Y298" t="inlineStr">
        <is>
          <t>kauplemisteabehoidla</t>
        </is>
      </c>
      <c r="Z298" t="inlineStr">
        <is>
          <t>3</t>
        </is>
      </c>
      <c r="AA298" t="inlineStr">
        <is>
          <t/>
        </is>
      </c>
      <c r="AB298" t="inlineStr">
        <is>
          <t>kauppatietorekisteri</t>
        </is>
      </c>
      <c r="AC298" t="inlineStr">
        <is>
          <t>3</t>
        </is>
      </c>
      <c r="AD298" t="inlineStr">
        <is>
          <t/>
        </is>
      </c>
      <c r="AE298" t="inlineStr">
        <is>
          <t>référentiel central|référentiel central de données</t>
        </is>
      </c>
      <c r="AF298" t="inlineStr">
        <is>
          <t>3|3</t>
        </is>
      </c>
      <c r="AG298" t="inlineStr">
        <is>
          <t>preferred|</t>
        </is>
      </c>
      <c r="AH298" t="inlineStr">
        <is>
          <t>TR|stór trádála</t>
        </is>
      </c>
      <c r="AI298" t="inlineStr">
        <is>
          <t>3|3</t>
        </is>
      </c>
      <c r="AJ298" t="inlineStr">
        <is>
          <t>|</t>
        </is>
      </c>
      <c r="AK298" t="inlineStr">
        <is>
          <t>trgovinski repozitorij</t>
        </is>
      </c>
      <c r="AL298" t="inlineStr">
        <is>
          <t>3</t>
        </is>
      </c>
      <c r="AM298" t="inlineStr">
        <is>
          <t/>
        </is>
      </c>
      <c r="AN298" t="inlineStr">
        <is>
          <t>kereskedési adattár</t>
        </is>
      </c>
      <c r="AO298" t="inlineStr">
        <is>
          <t>3</t>
        </is>
      </c>
      <c r="AP298" t="inlineStr">
        <is>
          <t/>
        </is>
      </c>
      <c r="AQ298" t="inlineStr">
        <is>
          <t>trade repository|repertorio di dati sulle negoziazioni</t>
        </is>
      </c>
      <c r="AR298" t="inlineStr">
        <is>
          <t>3|3</t>
        </is>
      </c>
      <c r="AS298" t="inlineStr">
        <is>
          <t>|</t>
        </is>
      </c>
      <c r="AT298" t="inlineStr">
        <is>
          <t>sandorių duomenų saugykla</t>
        </is>
      </c>
      <c r="AU298" t="inlineStr">
        <is>
          <t>2</t>
        </is>
      </c>
      <c r="AV298" t="inlineStr">
        <is>
          <t/>
        </is>
      </c>
      <c r="AW298" t="inlineStr">
        <is>
          <t>darījumu reģistrs</t>
        </is>
      </c>
      <c r="AX298" t="inlineStr">
        <is>
          <t>3</t>
        </is>
      </c>
      <c r="AY298" t="inlineStr">
        <is>
          <t/>
        </is>
      </c>
      <c r="AZ298" t="inlineStr">
        <is>
          <t>repożitorju tat-tranżazzjonijiet</t>
        </is>
      </c>
      <c r="BA298" t="inlineStr">
        <is>
          <t>3</t>
        </is>
      </c>
      <c r="BB298" t="inlineStr">
        <is>
          <t/>
        </is>
      </c>
      <c r="BC298" t="inlineStr">
        <is>
          <t>transactieregister|bewaarplaats voor handelsgegevens</t>
        </is>
      </c>
      <c r="BD298" t="inlineStr">
        <is>
          <t>3|2</t>
        </is>
      </c>
      <c r="BE298" t="inlineStr">
        <is>
          <t>|</t>
        </is>
      </c>
      <c r="BF298" t="inlineStr">
        <is>
          <t>repozytorium transakcji</t>
        </is>
      </c>
      <c r="BG298" t="inlineStr">
        <is>
          <t>3</t>
        </is>
      </c>
      <c r="BH298" t="inlineStr">
        <is>
          <t/>
        </is>
      </c>
      <c r="BI298" t="inlineStr">
        <is>
          <t>repositório de transações</t>
        </is>
      </c>
      <c r="BJ298" t="inlineStr">
        <is>
          <t>3</t>
        </is>
      </c>
      <c r="BK298" t="inlineStr">
        <is>
          <t/>
        </is>
      </c>
      <c r="BL298" t="inlineStr">
        <is>
          <t>registru central de tranzacții</t>
        </is>
      </c>
      <c r="BM298" t="inlineStr">
        <is>
          <t>3</t>
        </is>
      </c>
      <c r="BN298" t="inlineStr">
        <is>
          <t/>
        </is>
      </c>
      <c r="BO298" t="inlineStr">
        <is>
          <t>archív obchodných údajov</t>
        </is>
      </c>
      <c r="BP298" t="inlineStr">
        <is>
          <t>3</t>
        </is>
      </c>
      <c r="BQ298" t="inlineStr">
        <is>
          <t/>
        </is>
      </c>
      <c r="BR298" t="inlineStr">
        <is>
          <t>repozitorij sklenjenih poslov</t>
        </is>
      </c>
      <c r="BS298" t="inlineStr">
        <is>
          <t>3</t>
        </is>
      </c>
      <c r="BT298" t="inlineStr">
        <is>
          <t/>
        </is>
      </c>
      <c r="BU298" t="inlineStr">
        <is>
          <t>transaktionsregister</t>
        </is>
      </c>
      <c r="BV298" t="inlineStr">
        <is>
          <t>3</t>
        </is>
      </c>
      <c r="BW298" t="inlineStr">
        <is>
          <t/>
        </is>
      </c>
      <c r="BX298" t="inlineStr">
        <is>
          <t>юридическо лице, което централизирано събира и поддържа данни за деривати</t>
        </is>
      </c>
      <c r="BY298" t="inlineStr">
        <is>
          <t/>
        </is>
      </c>
      <c r="BZ298" t="inlineStr">
        <is>
          <t>en juridisk person, der på central vis indsamler og vedligeholder optegnelser over derivater</t>
        </is>
      </c>
      <c r="CA298" t="inlineStr">
        <is>
          <t>juristische Person, die die Aufzeichnungen zu Transaktionen an den Finanzmärkten, wie OTC-Derivaten &lt;a href="/entry/result/1125268/all" id="ENTRY_TO_ENTRY_CONVERTER" target="_blank"&gt;IATE:1125268&lt;/a&gt; oder Wertpapierfinanzierungsgeschäften &lt;a href="/entry/result/3515142/all" id="ENTRY_TO_ENTRY_CONVERTER" target="_blank"&gt;IATE:3515142&lt;/a&gt; , zentral sammelt und verwahrt</t>
        </is>
      </c>
      <c r="CB298" t="inlineStr">
        <is>
          <t/>
        </is>
      </c>
      <c r="CC298" t="inlineStr">
        <is>
          <t>authorised entity that centrally collects and maintains records of the trades (i.e. contracts) behind certain types of transaction on financial markets, for example OTC derivative trades&lt;sup&gt;1&lt;/sup&gt; and securities financing transactions&lt;sup&gt;2&lt;/sup&gt;&lt;p&gt;&lt;sup&gt;1&lt;/sup&gt; OTC derivative [ &lt;a href="/entry/result/1125268/all" id="ENTRY_TO_ENTRY_CONVERTER" target="_blank"&gt;IATE:1125268&lt;/a&gt; ]&lt;br&gt;&lt;sup&gt;2&lt;/sup&gt; securities financing transaction [ &lt;a href="/entry/result/3515142/all" id="ENTRY_TO_ENTRY_CONVERTER" target="_blank"&gt;IATE:3515142&lt;/a&gt; ]&lt;/p&gt;</t>
        </is>
      </c>
      <c r="CD298" t="inlineStr">
        <is>
          <t>Persona jurídica que lleva un registro centralizado (mediante una base de datos electrónica) de los contratos subyacentes a ciertos tipos de operaciones realizadas en los mercados financieros, p. ej., las operaciones con &lt;a href="https://iate.europa.eu/entry/result/1125268/es" target="_blank"&gt;derivados OTC&lt;/a&gt; y las &lt;a href="https://iate.europa.eu/entry/result/3515142/es" target="_blank"&gt;operaciones de financiación de valores&lt;/a&gt;.</t>
        </is>
      </c>
      <c r="CE298" t="inlineStr">
        <is>
          <t>juriidiline isik, kes keskselt kogub ja säilitab andmeid tuletisinstrumentide kohta</t>
        </is>
      </c>
      <c r="CF298" t="inlineStr">
        <is>
          <t/>
        </is>
      </c>
      <c r="CG298" t="inlineStr">
        <is>
          <t>personne morale qui collecte et conserve de manière centralisée les enregistrements relatifs aux produits dérivés</t>
        </is>
      </c>
      <c r="CH298" t="inlineStr">
        <is>
          <t/>
        </is>
      </c>
      <c r="CI298" t="inlineStr">
        <is>
          <t/>
        </is>
      </c>
      <c r="CJ298" t="inlineStr">
        <is>
          <t>olyan jogalany, amely központilag összegyűjti és kezeli a tőzsdén kívüli származtatott ügyletek adatait</t>
        </is>
      </c>
      <c r="CK298" t="inlineStr">
        <is>
          <t>nel contesto delle operazioni sui prodotti derivati OTC persona giuridica che raccoglie e conserva in modo centralizzato le registrazioni sui derivati</t>
        </is>
      </c>
      <c r="CL298" t="inlineStr">
        <is>
          <t>juridinis asmuo, kuris centralizuotai renka ir saugo informaciją apie vertybinių popierių įsigijimo finansavimo sandorius</t>
        </is>
      </c>
      <c r="CM298" t="inlineStr">
        <is>
          <t>juridiska persona, kas centralizēti vāc un uztur datus par atvasinātajiem instrumentiem</t>
        </is>
      </c>
      <c r="CN298" t="inlineStr">
        <is>
          <t>entità awtorizzata li ċentralment tiġbor u żżomm ir-rekords tad-derivati OTC u tat-tranżazzjonijiet ta' finanzjament tat-titoli</t>
        </is>
      </c>
      <c r="CO298" t="inlineStr">
        <is>
          <t>juridische entiteit die vastleggingen betreffende transacties centraal verzamelt en bewaart</t>
        </is>
      </c>
      <c r="CP298" t="inlineStr">
        <is>
          <t>podmiot agregujący i przechowywujący dane na temat zawartych transakcji</t>
        </is>
      </c>
      <c r="CQ298" t="inlineStr">
        <is>
          <t>Pessoa coletiva que recolhe e conserva de forma centralizada os dados respeitantes a operações de financiamento através de valores mobiliários.</t>
        </is>
      </c>
      <c r="CR298" t="inlineStr">
        <is>
          <t>bază de date centralizate care conține înregistrarea principală a fiecărui contract; este fundamentală pentru procesul de compensare a tranzacțiilor OTC cu instrumente financiare derivate în general și a CDS (&lt;i&gt;credit default swap&lt;/i&gt;) în special</t>
        </is>
      </c>
      <c r="CS298" t="inlineStr">
        <is>
          <t>archív, ktorý centrálne zhromažďuje a uchováva záznamy o mimoburzových derivátoch</t>
        </is>
      </c>
      <c r="CT298" t="inlineStr">
        <is>
          <t>pravna oseba, ki centralno zbira in vzdržuje evidence o &lt;b&gt;izvedenih finančnih instrumentih&lt;/b&gt; [ &lt;a href="/entry/result/856223/all" id="ENTRY_TO_ENTRY_CONVERTER" target="_blank"&gt;IATE:856223&lt;/a&gt; ]</t>
        </is>
      </c>
      <c r="CU298" t="inlineStr">
        <is>
          <t/>
        </is>
      </c>
    </row>
    <row r="299">
      <c r="A299" s="1" t="str">
        <f>HYPERLINK("https://iate.europa.eu/entry/result/3544371/all", "3544371")</f>
        <v>3544371</v>
      </c>
      <c r="B299" t="inlineStr">
        <is>
          <t>FINANCE</t>
        </is>
      </c>
      <c r="C299" t="inlineStr">
        <is>
          <t>FINANCE|free movement of capital|financial market</t>
        </is>
      </c>
      <c r="D299" t="inlineStr">
        <is>
          <t>Регламент (ЕС) № 596/2014 относно пазарната злоупотреба|Регламент относно пазарната злоупотреба</t>
        </is>
      </c>
      <c r="E299" t="inlineStr">
        <is>
          <t>3|3</t>
        </is>
      </c>
      <c r="F299" t="inlineStr">
        <is>
          <t>|</t>
        </is>
      </c>
      <c r="G299" t="inlineStr">
        <is>
          <t>nařízení o zneužívání trhu</t>
        </is>
      </c>
      <c r="H299" t="inlineStr">
        <is>
          <t>3</t>
        </is>
      </c>
      <c r="I299" t="inlineStr">
        <is>
          <t/>
        </is>
      </c>
      <c r="J299" t="inlineStr">
        <is>
          <t>MAR|markedsmisbrugsforordning</t>
        </is>
      </c>
      <c r="K299" t="inlineStr">
        <is>
          <t>3|3</t>
        </is>
      </c>
      <c r="L299" t="inlineStr">
        <is>
          <t>|</t>
        </is>
      </c>
      <c r="M299" t="inlineStr">
        <is>
          <t>Marktmissbrauchsverordnung</t>
        </is>
      </c>
      <c r="N299" t="inlineStr">
        <is>
          <t>3</t>
        </is>
      </c>
      <c r="O299" t="inlineStr">
        <is>
          <t/>
        </is>
      </c>
      <c r="P299" t="inlineStr">
        <is>
          <t>Κανονισμός για την κατάχρηση της αγοράς|Κανονισμός (ΕΕ) αριθ. 596/2014 για την κατάχρηση της αγοράς</t>
        </is>
      </c>
      <c r="Q299" t="inlineStr">
        <is>
          <t>3|3</t>
        </is>
      </c>
      <c r="R299" t="inlineStr">
        <is>
          <t>|</t>
        </is>
      </c>
      <c r="S299" t="inlineStr">
        <is>
          <t>Regulation No 596/2014 on market abuse|regulation on insider dealing|regulation on insider dealing and market manipulation|Market Abuse Regulation|MAR|regulation on market abuse</t>
        </is>
      </c>
      <c r="T299" t="inlineStr">
        <is>
          <t>3|1|1|3|3|1</t>
        </is>
      </c>
      <c r="U299" t="inlineStr">
        <is>
          <t>|||||</t>
        </is>
      </c>
      <c r="V299" t="inlineStr">
        <is>
          <t>Reglamento MAR|Reglamento sobre abuso de mercado</t>
        </is>
      </c>
      <c r="W299" t="inlineStr">
        <is>
          <t>2|3</t>
        </is>
      </c>
      <c r="X299" t="inlineStr">
        <is>
          <t>|</t>
        </is>
      </c>
      <c r="Y299" t="inlineStr">
        <is>
          <t/>
        </is>
      </c>
      <c r="Z299" t="inlineStr">
        <is>
          <t/>
        </is>
      </c>
      <c r="AA299" t="inlineStr">
        <is>
          <t/>
        </is>
      </c>
      <c r="AB299" t="inlineStr">
        <is>
          <t>markkinoiden väärinkäyttöasetus</t>
        </is>
      </c>
      <c r="AC299" t="inlineStr">
        <is>
          <t>3</t>
        </is>
      </c>
      <c r="AD299" t="inlineStr">
        <is>
          <t/>
        </is>
      </c>
      <c r="AE299" t="inlineStr">
        <is>
          <t>règlement relatif aux abus de marché|règlement (UE) nº 596/2014 sur les abus de marché</t>
        </is>
      </c>
      <c r="AF299" t="inlineStr">
        <is>
          <t>3|3</t>
        </is>
      </c>
      <c r="AG299" t="inlineStr">
        <is>
          <t>|</t>
        </is>
      </c>
      <c r="AH299" t="inlineStr">
        <is>
          <t>an Rialachán maidir le déileáil chos istigh agus cúbláil margaidh (drochúsáid margaidh)</t>
        </is>
      </c>
      <c r="AI299" t="inlineStr">
        <is>
          <t>3</t>
        </is>
      </c>
      <c r="AJ299" t="inlineStr">
        <is>
          <t/>
        </is>
      </c>
      <c r="AK299" t="inlineStr">
        <is>
          <t>Uredba o zlouporabi tržišta</t>
        </is>
      </c>
      <c r="AL299" t="inlineStr">
        <is>
          <t>3</t>
        </is>
      </c>
      <c r="AM299" t="inlineStr">
        <is>
          <t/>
        </is>
      </c>
      <c r="AN299" t="inlineStr">
        <is>
          <t>piaci visszaélésekről szóló rendelet</t>
        </is>
      </c>
      <c r="AO299" t="inlineStr">
        <is>
          <t>4</t>
        </is>
      </c>
      <c r="AP299" t="inlineStr">
        <is>
          <t/>
        </is>
      </c>
      <c r="AQ299" t="inlineStr">
        <is>
          <t>regolamento sugli abusi di mercato|regolamento relativo agli abusi di mercato</t>
        </is>
      </c>
      <c r="AR299" t="inlineStr">
        <is>
          <t>3|3</t>
        </is>
      </c>
      <c r="AS299" t="inlineStr">
        <is>
          <t>|</t>
        </is>
      </c>
      <c r="AT299" t="inlineStr">
        <is>
          <t>Piktnaudžiavimo rinka reglamentas|Reglamentas Nr. 596/2014 dėl piktnaudžiavimo rinka</t>
        </is>
      </c>
      <c r="AU299" t="inlineStr">
        <is>
          <t>3|3</t>
        </is>
      </c>
      <c r="AV299" t="inlineStr">
        <is>
          <t>|</t>
        </is>
      </c>
      <c r="AW299" t="inlineStr">
        <is>
          <t>Tirgus ļaunprātīgas izmantošanas regula</t>
        </is>
      </c>
      <c r="AX299" t="inlineStr">
        <is>
          <t>3</t>
        </is>
      </c>
      <c r="AY299" t="inlineStr">
        <is>
          <t/>
        </is>
      </c>
      <c r="AZ299" t="inlineStr">
        <is>
          <t>MAR|Regolament dwar l-abbuż tas-suq|Regolament Nru 596/2014 dwar l-abbuż tas-suq</t>
        </is>
      </c>
      <c r="BA299" t="inlineStr">
        <is>
          <t>3|3|3</t>
        </is>
      </c>
      <c r="BB299" t="inlineStr">
        <is>
          <t>||</t>
        </is>
      </c>
      <c r="BC299" t="inlineStr">
        <is>
          <t>Verordening (EU) nr. 596/2014 betreffende marktmisbruik|MAR|verordening marktmisbruik</t>
        </is>
      </c>
      <c r="BD299" t="inlineStr">
        <is>
          <t>3|3|3</t>
        </is>
      </c>
      <c r="BE299" t="inlineStr">
        <is>
          <t>||</t>
        </is>
      </c>
      <c r="BF299" t="inlineStr">
        <is>
          <t>rozporządzenie w sprawie nadużyć na rynku|rozporządzenie MAR|rozporządzenie nr 596/2014 w sprawie nadużyć na rynku</t>
        </is>
      </c>
      <c r="BG299" t="inlineStr">
        <is>
          <t>3|2|3</t>
        </is>
      </c>
      <c r="BH299" t="inlineStr">
        <is>
          <t>||</t>
        </is>
      </c>
      <c r="BI299" t="inlineStr">
        <is>
          <t>RAM|Regulamento Abuso de Mercado</t>
        </is>
      </c>
      <c r="BJ299" t="inlineStr">
        <is>
          <t>3|3</t>
        </is>
      </c>
      <c r="BK299" t="inlineStr">
        <is>
          <t>|</t>
        </is>
      </c>
      <c r="BL299" t="inlineStr">
        <is>
          <t>Regulamentul privind abuzul de piață|MAR</t>
        </is>
      </c>
      <c r="BM299" t="inlineStr">
        <is>
          <t>3|3</t>
        </is>
      </c>
      <c r="BN299" t="inlineStr">
        <is>
          <t>|</t>
        </is>
      </c>
      <c r="BO299" t="inlineStr">
        <is>
          <t>nariadenie Európskeho parlamentu a Rady (EÚ) č. 596/2014 o zneužívaní trhu|nariadenie o zneužívaní trhu</t>
        </is>
      </c>
      <c r="BP299" t="inlineStr">
        <is>
          <t>3|3</t>
        </is>
      </c>
      <c r="BQ299" t="inlineStr">
        <is>
          <t>|</t>
        </is>
      </c>
      <c r="BR299" t="inlineStr">
        <is>
          <t>uredba o zlorabi trga</t>
        </is>
      </c>
      <c r="BS299" t="inlineStr">
        <is>
          <t>3</t>
        </is>
      </c>
      <c r="BT299" t="inlineStr">
        <is>
          <t/>
        </is>
      </c>
      <c r="BU299" t="inlineStr">
        <is>
          <t>marknadsmissbruksförordningen</t>
        </is>
      </c>
      <c r="BV299" t="inlineStr">
        <is>
          <t>3</t>
        </is>
      </c>
      <c r="BW299" t="inlineStr">
        <is>
          <t/>
        </is>
      </c>
      <c r="BX299" t="inlineStr">
        <is>
          <t/>
        </is>
      </c>
      <c r="BY299" t="inlineStr">
        <is>
          <t/>
        </is>
      </c>
      <c r="BZ299" t="inlineStr">
        <is>
          <t>Den nye markedsmisbrugsforordning har til formål at sikre markedsgennemsigtighed, at forpligte væsentlige aktører til at bistå med forebyggelse af markedsmisbrug samt at kriminaliserer visse handlinger, som er skadelige for de finansielle markeders integritet.</t>
        </is>
      </c>
      <c r="CA299" t="inlineStr">
        <is>
          <t/>
        </is>
      </c>
      <c r="CB299" t="inlineStr">
        <is>
          <t/>
        </is>
      </c>
      <c r="CC299" t="inlineStr">
        <is>
          <t/>
        </is>
      </c>
      <c r="CD299" t="inlineStr">
        <is>
          <t/>
        </is>
      </c>
      <c r="CE299" t="inlineStr">
        <is>
          <t/>
        </is>
      </c>
      <c r="CF299" t="inlineStr">
        <is>
          <t/>
        </is>
      </c>
      <c r="CG299" t="inlineStr">
        <is>
          <t>règlement adopté en 2014 dans le cadre de la refonte du cadre juridique de l'UE en matière de lutte contre les opérations d'initiés et les manipulations de marché</t>
        </is>
      </c>
      <c r="CH299" t="inlineStr">
        <is>
          <t/>
        </is>
      </c>
      <c r="CI299" t="inlineStr">
        <is>
          <t/>
        </is>
      </c>
      <c r="CJ299" t="inlineStr">
        <is>
          <t/>
        </is>
      </c>
      <c r="CK299" t="inlineStr">
        <is>
          <t>regolamento che istituisce un quadro normativo comune in materia di abuso di informazioni privilegiate, comunicazione illecita di informazioni privilegiate e manipolazione del mercato (abusi di mercato), nonché misure per prevenire gli abusi di mercato, onde garantire l’integrità dei mercati finanziari dell’Unione e accrescere la tutela degli investitori e la fiducia in tali mercati</t>
        </is>
      </c>
      <c r="CL299" t="inlineStr">
        <is>
          <t/>
        </is>
      </c>
      <c r="CM299" t="inlineStr">
        <is>
          <t/>
        </is>
      </c>
      <c r="CN299" t="inlineStr">
        <is>
          <t/>
        </is>
      </c>
      <c r="CO299" t="inlineStr">
        <is>
          <t/>
        </is>
      </c>
      <c r="CP299" t="inlineStr">
        <is>
          <t/>
        </is>
      </c>
      <c r="CQ299" t="inlineStr">
        <is>
          <t/>
        </is>
      </c>
      <c r="CR299" t="inlineStr">
        <is>
          <t/>
        </is>
      </c>
      <c r="CS299" t="inlineStr">
        <is>
          <t/>
        </is>
      </c>
      <c r="CT299" t="inlineStr">
        <is>
          <t/>
        </is>
      </c>
      <c r="CU299" t="inlineStr">
        <is>
          <t/>
        </is>
      </c>
    </row>
    <row r="300">
      <c r="A300" s="1" t="str">
        <f>HYPERLINK("https://iate.europa.eu/entry/result/840195/all", "840195")</f>
        <v>840195</v>
      </c>
      <c r="B300" t="inlineStr">
        <is>
          <t>FINANCE;EUROPEAN UNION</t>
        </is>
      </c>
      <c r="C300" t="inlineStr">
        <is>
          <t>FINANCE|monetary economics;EUROPEAN UNION|EU institutions and European civil service|EU body</t>
        </is>
      </c>
      <c r="D300" t="inlineStr">
        <is>
          <t>ЕЦБ|Европейска централна банка</t>
        </is>
      </c>
      <c r="E300" t="inlineStr">
        <is>
          <t>4|4</t>
        </is>
      </c>
      <c r="F300" t="inlineStr">
        <is>
          <t>|</t>
        </is>
      </c>
      <c r="G300" t="inlineStr">
        <is>
          <t>Evropská centrální banka|ECB</t>
        </is>
      </c>
      <c r="H300" t="inlineStr">
        <is>
          <t>4|4</t>
        </is>
      </c>
      <c r="I300" t="inlineStr">
        <is>
          <t>|</t>
        </is>
      </c>
      <c r="J300" t="inlineStr">
        <is>
          <t>ECB|Den Europæiske Centralbank</t>
        </is>
      </c>
      <c r="K300" t="inlineStr">
        <is>
          <t>4|4</t>
        </is>
      </c>
      <c r="L300" t="inlineStr">
        <is>
          <t>|</t>
        </is>
      </c>
      <c r="M300" t="inlineStr">
        <is>
          <t>EZB|Europäische Zentralbank</t>
        </is>
      </c>
      <c r="N300" t="inlineStr">
        <is>
          <t>4|4</t>
        </is>
      </c>
      <c r="O300" t="inlineStr">
        <is>
          <t>|</t>
        </is>
      </c>
      <c r="P300" t="inlineStr">
        <is>
          <t>ΕΚΤ|Ευρωπαϊκή Κεντρική Τράπεζα</t>
        </is>
      </c>
      <c r="Q300" t="inlineStr">
        <is>
          <t>4|4</t>
        </is>
      </c>
      <c r="R300" t="inlineStr">
        <is>
          <t>|</t>
        </is>
      </c>
      <c r="S300" t="inlineStr">
        <is>
          <t>ECB|European Central Bank</t>
        </is>
      </c>
      <c r="T300" t="inlineStr">
        <is>
          <t>4|4</t>
        </is>
      </c>
      <c r="U300" t="inlineStr">
        <is>
          <t>|</t>
        </is>
      </c>
      <c r="V300" t="inlineStr">
        <is>
          <t>BCE|Banco Central Europeo</t>
        </is>
      </c>
      <c r="W300" t="inlineStr">
        <is>
          <t>4|4</t>
        </is>
      </c>
      <c r="X300" t="inlineStr">
        <is>
          <t>|</t>
        </is>
      </c>
      <c r="Y300" t="inlineStr">
        <is>
          <t>Euroopa Keskpank|EKP</t>
        </is>
      </c>
      <c r="Z300" t="inlineStr">
        <is>
          <t>4|4</t>
        </is>
      </c>
      <c r="AA300" t="inlineStr">
        <is>
          <t>|</t>
        </is>
      </c>
      <c r="AB300" t="inlineStr">
        <is>
          <t>EKP|Euroopan keskuspankki</t>
        </is>
      </c>
      <c r="AC300" t="inlineStr">
        <is>
          <t>4|4</t>
        </is>
      </c>
      <c r="AD300" t="inlineStr">
        <is>
          <t>|</t>
        </is>
      </c>
      <c r="AE300" t="inlineStr">
        <is>
          <t>Banque centrale européenne|BCE</t>
        </is>
      </c>
      <c r="AF300" t="inlineStr">
        <is>
          <t>4|4</t>
        </is>
      </c>
      <c r="AG300" t="inlineStr">
        <is>
          <t>|</t>
        </is>
      </c>
      <c r="AH300" t="inlineStr">
        <is>
          <t>BCE|an Banc Ceannais Eorpach</t>
        </is>
      </c>
      <c r="AI300" t="inlineStr">
        <is>
          <t>3|3</t>
        </is>
      </c>
      <c r="AJ300" t="inlineStr">
        <is>
          <t>|</t>
        </is>
      </c>
      <c r="AK300" t="inlineStr">
        <is>
          <t>Europska središnja banka|ESB</t>
        </is>
      </c>
      <c r="AL300" t="inlineStr">
        <is>
          <t>4|3</t>
        </is>
      </c>
      <c r="AM300" t="inlineStr">
        <is>
          <t>|</t>
        </is>
      </c>
      <c r="AN300" t="inlineStr">
        <is>
          <t>EKB|Európai Központi Bank</t>
        </is>
      </c>
      <c r="AO300" t="inlineStr">
        <is>
          <t>4|4</t>
        </is>
      </c>
      <c r="AP300" t="inlineStr">
        <is>
          <t>|</t>
        </is>
      </c>
      <c r="AQ300" t="inlineStr">
        <is>
          <t>Banca centrale europea|BCE</t>
        </is>
      </c>
      <c r="AR300" t="inlineStr">
        <is>
          <t>4|4</t>
        </is>
      </c>
      <c r="AS300" t="inlineStr">
        <is>
          <t>|</t>
        </is>
      </c>
      <c r="AT300" t="inlineStr">
        <is>
          <t>Europos Centrinis Bankas|ECB</t>
        </is>
      </c>
      <c r="AU300" t="inlineStr">
        <is>
          <t>3|3</t>
        </is>
      </c>
      <c r="AV300" t="inlineStr">
        <is>
          <t>|</t>
        </is>
      </c>
      <c r="AW300" t="inlineStr">
        <is>
          <t>Eiropas Centrālā banka|ECB</t>
        </is>
      </c>
      <c r="AX300" t="inlineStr">
        <is>
          <t>3|3</t>
        </is>
      </c>
      <c r="AY300" t="inlineStr">
        <is>
          <t>|</t>
        </is>
      </c>
      <c r="AZ300" t="inlineStr">
        <is>
          <t>BĊE|Bank Ċentrali Ewropew</t>
        </is>
      </c>
      <c r="BA300" t="inlineStr">
        <is>
          <t>4|4</t>
        </is>
      </c>
      <c r="BB300" t="inlineStr">
        <is>
          <t>|</t>
        </is>
      </c>
      <c r="BC300" t="inlineStr">
        <is>
          <t>Europese Centrale Bank|ECB</t>
        </is>
      </c>
      <c r="BD300" t="inlineStr">
        <is>
          <t>4|4</t>
        </is>
      </c>
      <c r="BE300" t="inlineStr">
        <is>
          <t>|</t>
        </is>
      </c>
      <c r="BF300" t="inlineStr">
        <is>
          <t>EBC|Europejski Bank Centralny</t>
        </is>
      </c>
      <c r="BG300" t="inlineStr">
        <is>
          <t>3|3</t>
        </is>
      </c>
      <c r="BH300" t="inlineStr">
        <is>
          <t>|</t>
        </is>
      </c>
      <c r="BI300" t="inlineStr">
        <is>
          <t>BCE|Banco Central Europeu</t>
        </is>
      </c>
      <c r="BJ300" t="inlineStr">
        <is>
          <t>4|4</t>
        </is>
      </c>
      <c r="BK300" t="inlineStr">
        <is>
          <t>|</t>
        </is>
      </c>
      <c r="BL300" t="inlineStr">
        <is>
          <t>BCE|Banca Centrală Europeană</t>
        </is>
      </c>
      <c r="BM300" t="inlineStr">
        <is>
          <t>4|4</t>
        </is>
      </c>
      <c r="BN300" t="inlineStr">
        <is>
          <t>|</t>
        </is>
      </c>
      <c r="BO300" t="inlineStr">
        <is>
          <t>Európska centrálna banka|ECB</t>
        </is>
      </c>
      <c r="BP300" t="inlineStr">
        <is>
          <t>4|4</t>
        </is>
      </c>
      <c r="BQ300" t="inlineStr">
        <is>
          <t>|</t>
        </is>
      </c>
      <c r="BR300" t="inlineStr">
        <is>
          <t>ECB|Evropska centralna banka</t>
        </is>
      </c>
      <c r="BS300" t="inlineStr">
        <is>
          <t>3|3</t>
        </is>
      </c>
      <c r="BT300" t="inlineStr">
        <is>
          <t>|</t>
        </is>
      </c>
      <c r="BU300" t="inlineStr">
        <is>
          <t>Europeiska centralbanken|ECB</t>
        </is>
      </c>
      <c r="BV300" t="inlineStr">
        <is>
          <t>3|3</t>
        </is>
      </c>
      <c r="BW300" t="inlineStr">
        <is>
          <t>|</t>
        </is>
      </c>
      <c r="BX300" t="inlineStr">
        <is>
          <t/>
        </is>
      </c>
      <c r="BY300" t="inlineStr">
        <is>
          <t/>
        </is>
      </c>
      <c r="BZ300" t="inlineStr">
        <is>
          <t/>
        </is>
      </c>
      <c r="CA300" t="inlineStr">
        <is>
          <t>Zentralbank für die gemeinsame europäische Währung, deren Hauptaufgabe es ist, die Kaufkraft des Euro und somit Preisstabilität im Euroraum zu gewährleisten</t>
        </is>
      </c>
      <c r="CB300" t="inlineStr">
        <is>
          <t>Η ΕΚΤ έχει νομική προσωπικότητα. Διασφαλίζει ότι η αποστολή που έχει ανατεθεί στο ΕΣΚΤ εκτελείται, είτε με δικές της ενέργειες, σύμφωνα με το Καταστατικό της, είτε μέσω των εθνικών κεντρικών τραπεζών. Σύμφωνα με τη Συνθήκη, η ΕΚΤ οφείλει να προσφεύγει στις εθνικές κεντρικές τράπεζες για τη διενέργεια πράξεων οι οποίες συνιστούν μέρος του ΕΣΚΤ, στην έκταση που αυτό θεωρείται δυνατό και σκόπιμο.</t>
        </is>
      </c>
      <c r="CC300" t="inlineStr">
        <is>
          <t>The central bank for Europe's single currency, the euro, tasked with maintaining the euro's purchasing power and, consequently, price stability in the euro area</t>
        </is>
      </c>
      <c r="CD300" t="inlineStr">
        <is>
          <t>Uno de los componentes (junto con los bancos centrales nacionales de los Estados miembros) del Sistema Europeo de Bancos Centrales &lt;a href="/entry/result/787628/all" id="ENTRY_TO_ENTRY_CONVERTER" target="_blank"&gt;IATE:787628&lt;/a&gt; . Se encarga de aplicar la política monetaria &lt;a href="/entry/result/831594/all" id="ENTRY_TO_ENTRY_CONVERTER" target="_blank"&gt;IATE:831594&lt;/a&gt; en la zona del euro &lt;a href="/entry/result/894832/all" id="ENTRY_TO_ENTRY_CONVERTER" target="_blank"&gt;IATE:894832&lt;/a&gt; . Su principal misión consiste en mantener la estabilidad de los precios en el seno de la zona del euro y, por consiguiente, en preservar el poder adquisitivo &lt;a href="/entry/result/1492970/all" id="ENTRY_TO_ENTRY_CONVERTER" target="_blank"&gt;IATE:1492970&lt;/a&gt; del euro.</t>
        </is>
      </c>
      <c r="CE300" t="inlineStr">
        <is>
          <t/>
        </is>
      </c>
      <c r="CF300" t="inlineStr">
        <is>
          <t>euroalueen rahapolitiikasta yhdessä euroalueen kansallisten keskuspankkien kanssa vastaava laitos</t>
        </is>
      </c>
      <c r="CG300" t="inlineStr">
        <is>
          <t>banque centrale responsable de la monnaie unique européenne, l'euro, et dont la principale mission consiste à maintenir le pouvoir d'achat de l'euro et donc la stabilité des prix dans la zone euro (&lt;a href="/entry/result/894832/all" id="ENTRY_TO_ENTRY_CONVERTER" target="_blank"&gt;IATE:894832&lt;/a&gt; )</t>
        </is>
      </c>
      <c r="CH300" t="inlineStr">
        <is>
          <t/>
        </is>
      </c>
      <c r="CI300" t="inlineStr">
        <is>
          <t>Europska središnja banka (ESB) nezavisna je nadnacionalna monetarna institucija i predstavlja jezgru Europskog sustava središnjih banaka (ESSB) te Eurosustava. Sjedište ESB-a je u Frankfurtu na Majni, u Njemačkoj.</t>
        </is>
      </c>
      <c r="CJ300" t="inlineStr">
        <is>
          <t/>
        </is>
      </c>
      <c r="CK300" t="inlineStr">
        <is>
          <t>La Banca centrale europea e le banche centrali nazionali costituiscono l'Eurosistema, il sistema di banche centrali dell'area dell'euro. Il principale obiettivo dell'Eurosistema è mantenere la stabilità dei prezzi, ossia salvaguardare il valore dell'euro.</t>
        </is>
      </c>
      <c r="CL300" t="inlineStr">
        <is>
          <t>Europos bendrai valiutai, eurui, įsteigtas centrinis bankas, kuriam pavesta palaikyti euro perkamąją galią taip palaikant kainų stabilumą euro zonoje</t>
        </is>
      </c>
      <c r="CM300" t="inlineStr">
        <is>
          <t>Eiropas vienotās valūtas – euro – centrālā banka. Tās galvenais uzdevums ir uzturēt euro pirktspēju un tādējādi arī cenu stabilitāti euro zonā</t>
        </is>
      </c>
      <c r="CN300" t="inlineStr">
        <is>
          <t/>
        </is>
      </c>
      <c r="CO300" t="inlineStr">
        <is>
          <t>"De centrale bank voor de Europese gemeenschappelijke munt, de euro."</t>
        </is>
      </c>
      <c r="CP300" t="inlineStr">
        <is>
          <t>bank centralny wspólnej waluty europejskiej – euro</t>
        </is>
      </c>
      <c r="CQ300" t="inlineStr">
        <is>
          <t>Entidade financeira com personalidade jurídica instituída por força do artigo 8.º do Tratado CE em 1 de Junho de 1998. O BCE é responsável pela condução da política monetária da zona euro desde 1 de Janeiro de 1999, tendo por principal missão a preservação do poder de compra - e, por conseguinte, a estabilidade dos preços - nos Estados-Membros do Eurossistema (&lt;a href="/entry/result/912866/all" id="ENTRY_TO_ENTRY_CONVERTER" target="_blank"&gt;IATE:912866&lt;/a&gt; ). O BCE constitui, juntamente com os bancos centrais nacionais de todos os Estados-Membros da UE, o Sistema Europeu de Bancos Centrais - SEBC (&lt;a href="/entry/result/787628/all" id="ENTRY_TO_ENTRY_CONVERTER" target="_blank"&gt;IATE:787628&lt;/a&gt; ). A sede do BCE fica em Francoforte.</t>
        </is>
      </c>
      <c r="CR300" t="inlineStr">
        <is>
          <t/>
        </is>
      </c>
      <c r="CS300" t="inlineStr">
        <is>
          <t>"Európska centrálna banka spolu s národnými centrálnymi bankami členských štátov, ktorých menou je euro a ktoré tvoria Eurosystém, riadi menovú politiku Únie."</t>
        </is>
      </c>
      <c r="CT300" t="inlineStr">
        <is>
          <t>centralna banka za enotno evropsko valuto euro, katere glavna naloga je vzdrževati kupno moč eura in s tem stabilnost cen v euroobmočju.</t>
        </is>
      </c>
      <c r="CU300" t="inlineStr">
        <is>
          <t>den gemensamma centralbanken för de medlemsländer i EU som har infört euron som valuta</t>
        </is>
      </c>
    </row>
    <row r="301">
      <c r="A301" s="1" t="str">
        <f>HYPERLINK("https://iate.europa.eu/entry/result/1126708/all", "1126708")</f>
        <v>1126708</v>
      </c>
      <c r="B301" t="inlineStr">
        <is>
          <t>FINANCE;BUSINESS AND COMPETITION</t>
        </is>
      </c>
      <c r="C301" t="inlineStr">
        <is>
          <t>FINANCE|financing and investment|financing|financing policy|corporate finance;BUSINESS AND COMPETITION|accounting</t>
        </is>
      </c>
      <c r="D301" t="inlineStr">
        <is>
          <t>общи разходи|режийни разходи|административни разходи</t>
        </is>
      </c>
      <c r="E301" t="inlineStr">
        <is>
          <t>3|2|2</t>
        </is>
      </c>
      <c r="F301" t="inlineStr">
        <is>
          <t>||</t>
        </is>
      </c>
      <c r="G301" t="inlineStr">
        <is>
          <t/>
        </is>
      </c>
      <c r="H301" t="inlineStr">
        <is>
          <t/>
        </is>
      </c>
      <c r="I301" t="inlineStr">
        <is>
          <t/>
        </is>
      </c>
      <c r="J301" t="inlineStr">
        <is>
          <t>overheadomkostninger|generalomkostninger|overhead</t>
        </is>
      </c>
      <c r="K301" t="inlineStr">
        <is>
          <t>3|3|3</t>
        </is>
      </c>
      <c r="L301" t="inlineStr">
        <is>
          <t>||</t>
        </is>
      </c>
      <c r="M301" t="inlineStr">
        <is>
          <t>Gemeinkosten|Geschaeftsunkosten|allgemeine Kosten|allgemeine Unkosten</t>
        </is>
      </c>
      <c r="N301" t="inlineStr">
        <is>
          <t>3|3|3|2</t>
        </is>
      </c>
      <c r="O301" t="inlineStr">
        <is>
          <t>|||</t>
        </is>
      </c>
      <c r="P301" t="inlineStr">
        <is>
          <t>γενικά έξοδα|έμμεσα έξοδα|οργανικά έξοδα|κοινωφελείς δαπάνες</t>
        </is>
      </c>
      <c r="Q301" t="inlineStr">
        <is>
          <t>3|3|3|3</t>
        </is>
      </c>
      <c r="R301" t="inlineStr">
        <is>
          <t>|||</t>
        </is>
      </c>
      <c r="S301" t="inlineStr">
        <is>
          <t>overhead expenses|overhead|overhead costs|overheads</t>
        </is>
      </c>
      <c r="T301" t="inlineStr">
        <is>
          <t>3|1|3|3</t>
        </is>
      </c>
      <c r="U301" t="inlineStr">
        <is>
          <t>|||</t>
        </is>
      </c>
      <c r="V301" t="inlineStr">
        <is>
          <t>costos generales|gastos fijos|gastos generales|costes indirectos</t>
        </is>
      </c>
      <c r="W301" t="inlineStr">
        <is>
          <t>3|3|3|4</t>
        </is>
      </c>
      <c r="X301" t="inlineStr">
        <is>
          <t>|||</t>
        </is>
      </c>
      <c r="Y301" t="inlineStr">
        <is>
          <t>üldkulud</t>
        </is>
      </c>
      <c r="Z301" t="inlineStr">
        <is>
          <t>3</t>
        </is>
      </c>
      <c r="AA301" t="inlineStr">
        <is>
          <t/>
        </is>
      </c>
      <c r="AB301" t="inlineStr">
        <is>
          <t>yleiskustannus|yleiskustannukset</t>
        </is>
      </c>
      <c r="AC301" t="inlineStr">
        <is>
          <t>3|2</t>
        </is>
      </c>
      <c r="AD301" t="inlineStr">
        <is>
          <t>|</t>
        </is>
      </c>
      <c r="AE301" t="inlineStr">
        <is>
          <t>frais indirects|dépenses indirectes|frais généraux</t>
        </is>
      </c>
      <c r="AF301" t="inlineStr">
        <is>
          <t>3|3|3</t>
        </is>
      </c>
      <c r="AG301" t="inlineStr">
        <is>
          <t>||</t>
        </is>
      </c>
      <c r="AH301" t="inlineStr">
        <is>
          <t>forchostais</t>
        </is>
      </c>
      <c r="AI301" t="inlineStr">
        <is>
          <t>3</t>
        </is>
      </c>
      <c r="AJ301" t="inlineStr">
        <is>
          <t/>
        </is>
      </c>
      <c r="AK301" t="inlineStr">
        <is>
          <t/>
        </is>
      </c>
      <c r="AL301" t="inlineStr">
        <is>
          <t/>
        </is>
      </c>
      <c r="AM301" t="inlineStr">
        <is>
          <t/>
        </is>
      </c>
      <c r="AN301" t="inlineStr">
        <is>
          <t>általános költségek</t>
        </is>
      </c>
      <c r="AO301" t="inlineStr">
        <is>
          <t>4</t>
        </is>
      </c>
      <c r="AP301" t="inlineStr">
        <is>
          <t/>
        </is>
      </c>
      <c r="AQ301" t="inlineStr">
        <is>
          <t>costi fissi|costi indiretti|spese generali|costi generali</t>
        </is>
      </c>
      <c r="AR301" t="inlineStr">
        <is>
          <t>3|3|3|3</t>
        </is>
      </c>
      <c r="AS301" t="inlineStr">
        <is>
          <t>|||</t>
        </is>
      </c>
      <c r="AT301" t="inlineStr">
        <is>
          <t/>
        </is>
      </c>
      <c r="AU301" t="inlineStr">
        <is>
          <t/>
        </is>
      </c>
      <c r="AV301" t="inlineStr">
        <is>
          <t/>
        </is>
      </c>
      <c r="AW301" t="inlineStr">
        <is>
          <t/>
        </is>
      </c>
      <c r="AX301" t="inlineStr">
        <is>
          <t/>
        </is>
      </c>
      <c r="AY301" t="inlineStr">
        <is>
          <t/>
        </is>
      </c>
      <c r="AZ301" t="inlineStr">
        <is>
          <t/>
        </is>
      </c>
      <c r="BA301" t="inlineStr">
        <is>
          <t/>
        </is>
      </c>
      <c r="BB301" t="inlineStr">
        <is>
          <t/>
        </is>
      </c>
      <c r="BC301" t="inlineStr">
        <is>
          <t>algemene kosten</t>
        </is>
      </c>
      <c r="BD301" t="inlineStr">
        <is>
          <t>2</t>
        </is>
      </c>
      <c r="BE301" t="inlineStr">
        <is>
          <t/>
        </is>
      </c>
      <c r="BF301" t="inlineStr">
        <is>
          <t>koszty ogólne</t>
        </is>
      </c>
      <c r="BG301" t="inlineStr">
        <is>
          <t>3</t>
        </is>
      </c>
      <c r="BH301" t="inlineStr">
        <is>
          <t/>
        </is>
      </c>
      <c r="BI301" t="inlineStr">
        <is>
          <t>gastos gerais|despesas gerais|custos gerais|custos totais|custos indiretos</t>
        </is>
      </c>
      <c r="BJ301" t="inlineStr">
        <is>
          <t>3|3|3|3|3</t>
        </is>
      </c>
      <c r="BK301" t="inlineStr">
        <is>
          <t>||||</t>
        </is>
      </c>
      <c r="BL301" t="inlineStr">
        <is>
          <t>cheltuieli indirecte</t>
        </is>
      </c>
      <c r="BM301" t="inlineStr">
        <is>
          <t>3</t>
        </is>
      </c>
      <c r="BN301" t="inlineStr">
        <is>
          <t/>
        </is>
      </c>
      <c r="BO301" t="inlineStr">
        <is>
          <t/>
        </is>
      </c>
      <c r="BP301" t="inlineStr">
        <is>
          <t/>
        </is>
      </c>
      <c r="BQ301" t="inlineStr">
        <is>
          <t/>
        </is>
      </c>
      <c r="BR301" t="inlineStr">
        <is>
          <t/>
        </is>
      </c>
      <c r="BS301" t="inlineStr">
        <is>
          <t/>
        </is>
      </c>
      <c r="BT301" t="inlineStr">
        <is>
          <t/>
        </is>
      </c>
      <c r="BU301" t="inlineStr">
        <is>
          <t>allmänna omkostnader</t>
        </is>
      </c>
      <c r="BV301" t="inlineStr">
        <is>
          <t>3</t>
        </is>
      </c>
      <c r="BW301" t="inlineStr">
        <is>
          <t/>
        </is>
      </c>
      <c r="BX301" t="inlineStr">
        <is>
          <t>разходите в стопанската дейност, които не са свързани с обема на производството или на реализираната продукция</t>
        </is>
      </c>
      <c r="BY301" t="inlineStr">
        <is>
          <t/>
        </is>
      </c>
      <c r="BZ301" t="inlineStr">
        <is>
          <t/>
        </is>
      </c>
      <c r="CA301" t="inlineStr">
        <is>
          <t>Bezeichnung für Kosten, die sich im Gegensatz zu den Einzelkosten nicht direkt, sondern nur mit Hilfe von Verteilungsschlüsseln den Kostenstellen oder Kostenträgern zuordnen lassen. Primäre Gemeinkosten werden direkt von der Kostenarten-in die Kostenstellenrechnung übernommen. Sekundäre Gemeinkosten entstehen als besondere Kostenkategorie bei der Durchführung der Leistungsverrechnung zwischen den Kostenstellen ;Gemeinkosten sind Systemkosten, die bestimmten Informations-und Dokumentationseinrichtungen, Abteilungen, Leistungseinheiten u. ae.nur indirekt, ueber Schluesselgroessen zugerechnet werden koennen</t>
        </is>
      </c>
      <c r="CB301" t="inlineStr">
        <is>
          <t/>
        </is>
      </c>
      <c r="CC301" t="inlineStr">
        <is>
          <t>expenses incurred to support the business while not being directly related to a specific product or service</t>
        </is>
      </c>
      <c r="CD301" t="inlineStr">
        <is>
          <t>total de coste de todos los trabajos, materiales, servicios, equipos y gastos de alquiler para la administración y funciones de dirección de la empresa, incluidos los servicios jurídicos, de seguridad, seguros, etc</t>
        </is>
      </c>
      <c r="CE301" t="inlineStr">
        <is>
          <t/>
        </is>
      </c>
      <c r="CF301" t="inlineStr">
        <is>
          <t>tarkoittaa välillisiä kustannuksia, joiden tuotteelle kohdistaminen on hankalaa tai joita ei voida järkevästi jakaa tuotteille; voidaan jakaa muuttuviin erilliskustannuksiin (esim. energiakustannukset) ja kiinteisiin yhteiskustannuksiin</t>
        </is>
      </c>
      <c r="CG301" t="inlineStr">
        <is>
          <t>coûts qui ne peuvent être directement attachés à des catégories spécifiques de production, c'est-à-dire principalement les coûts fixes (par ex. la dépréciation) et les coûts communs (par ex. pour une opération forestière certaines dépenses d'administration) dans la mesure où ils s'opposent aux coûts directs tels que la nourriture des employés</t>
        </is>
      </c>
      <c r="CH301" t="inlineStr">
        <is>
          <t/>
        </is>
      </c>
      <c r="CI301" t="inlineStr">
        <is>
          <t/>
        </is>
      </c>
      <c r="CJ301" t="inlineStr">
        <is>
          <t>a termelési egységekhez közvetlenül nem köthető költségek, pl. a jogi tanácsadás, a biztonsági kérdések, a biztosítás költsége</t>
        </is>
      </c>
      <c r="CK301" t="inlineStr">
        <is>
          <t>costi non direttamente afferibili ai singoli centri di costo o prodotti, in quanto il bene o la prestazione che ne sono corrispettivo servono all'azienda nel suo complesso (o comunque a più settori e produzioni).Possono venire ripartiti, nell'ambito della contabilità analitica, in via parametrica rispetto ai centri di costo o ai prodotti; costi che non variano con la produzione, p. es. in una segheria il costo di affitto dei locali (al contrario del costo dell'energia necessaria per segare i tronchi)</t>
        </is>
      </c>
      <c r="CL301" t="inlineStr">
        <is>
          <t/>
        </is>
      </c>
      <c r="CM301" t="inlineStr">
        <is>
          <t/>
        </is>
      </c>
      <c r="CN301" t="inlineStr">
        <is>
          <t/>
        </is>
      </c>
      <c r="CO301" t="inlineStr">
        <is>
          <t/>
        </is>
      </c>
      <c r="CP301" t="inlineStr">
        <is>
          <t/>
        </is>
      </c>
      <c r="CQ301" t="inlineStr">
        <is>
          <t/>
        </is>
      </c>
      <c r="CR301" t="inlineStr">
        <is>
          <t>cheltuieli care nu se pot identifica și atribui direct pe un anumit obiect de calculație, ci privesc întreaga producție a unei secții sau a persoanei juridice în ansamblul ei</t>
        </is>
      </c>
      <c r="CS301" t="inlineStr">
        <is>
          <t/>
        </is>
      </c>
      <c r="CT301" t="inlineStr">
        <is>
          <t/>
        </is>
      </c>
      <c r="CU301" t="inlineStr">
        <is>
          <t/>
        </is>
      </c>
    </row>
    <row r="302">
      <c r="A302" s="1" t="str">
        <f>HYPERLINK("https://iate.europa.eu/entry/result/3591755/all", "3591755")</f>
        <v>3591755</v>
      </c>
      <c r="B302" t="inlineStr">
        <is>
          <t>FINANCE;EDUCATION AND COMMUNICATIONS</t>
        </is>
      </c>
      <c r="C302" t="inlineStr">
        <is>
          <t>FINANCE|financial institutions and credit|financial services;FINANCE|free movement of capital|financial market;EDUCATION AND COMMUNICATIONS|information technology and data processing|computer system|information technology applications</t>
        </is>
      </c>
      <c r="D302" t="inlineStr">
        <is>
          <t/>
        </is>
      </c>
      <c r="E302" t="inlineStr">
        <is>
          <t/>
        </is>
      </c>
      <c r="F302" t="inlineStr">
        <is>
          <t/>
        </is>
      </c>
      <c r="G302" t="inlineStr">
        <is>
          <t>vydavatel kryptoaktiv</t>
        </is>
      </c>
      <c r="H302" t="inlineStr">
        <is>
          <t>3</t>
        </is>
      </c>
      <c r="I302" t="inlineStr">
        <is>
          <t/>
        </is>
      </c>
      <c r="J302" t="inlineStr">
        <is>
          <t/>
        </is>
      </c>
      <c r="K302" t="inlineStr">
        <is>
          <t/>
        </is>
      </c>
      <c r="L302" t="inlineStr">
        <is>
          <t/>
        </is>
      </c>
      <c r="M302" t="inlineStr">
        <is>
          <t/>
        </is>
      </c>
      <c r="N302" t="inlineStr">
        <is>
          <t/>
        </is>
      </c>
      <c r="O302" t="inlineStr">
        <is>
          <t/>
        </is>
      </c>
      <c r="P302" t="inlineStr">
        <is>
          <t>εκδότης κρυπτοστοιχείων</t>
        </is>
      </c>
      <c r="Q302" t="inlineStr">
        <is>
          <t>3</t>
        </is>
      </c>
      <c r="R302" t="inlineStr">
        <is>
          <t/>
        </is>
      </c>
      <c r="S302" t="inlineStr">
        <is>
          <t>issuer of crypto-assets|crypto-asset issuer|crypto-assets issuer</t>
        </is>
      </c>
      <c r="T302" t="inlineStr">
        <is>
          <t>3|1|1</t>
        </is>
      </c>
      <c r="U302" t="inlineStr">
        <is>
          <t>||</t>
        </is>
      </c>
      <c r="V302" t="inlineStr">
        <is>
          <t>emisor de criptoactivos</t>
        </is>
      </c>
      <c r="W302" t="inlineStr">
        <is>
          <t>3</t>
        </is>
      </c>
      <c r="X302" t="inlineStr">
        <is>
          <t/>
        </is>
      </c>
      <c r="Y302" t="inlineStr">
        <is>
          <t/>
        </is>
      </c>
      <c r="Z302" t="inlineStr">
        <is>
          <t/>
        </is>
      </c>
      <c r="AA302" t="inlineStr">
        <is>
          <t/>
        </is>
      </c>
      <c r="AB302" t="inlineStr">
        <is>
          <t>kryptovarojen liikkeeseenlaskija</t>
        </is>
      </c>
      <c r="AC302" t="inlineStr">
        <is>
          <t>3</t>
        </is>
      </c>
      <c r="AD302" t="inlineStr">
        <is>
          <t/>
        </is>
      </c>
      <c r="AE302" t="inlineStr">
        <is>
          <t/>
        </is>
      </c>
      <c r="AF302" t="inlineStr">
        <is>
          <t/>
        </is>
      </c>
      <c r="AG302" t="inlineStr">
        <is>
          <t/>
        </is>
      </c>
      <c r="AH302" t="inlineStr">
        <is>
          <t/>
        </is>
      </c>
      <c r="AI302" t="inlineStr">
        <is>
          <t/>
        </is>
      </c>
      <c r="AJ302" t="inlineStr">
        <is>
          <t/>
        </is>
      </c>
      <c r="AK302" t="inlineStr">
        <is>
          <t/>
        </is>
      </c>
      <c r="AL302" t="inlineStr">
        <is>
          <t/>
        </is>
      </c>
      <c r="AM302" t="inlineStr">
        <is>
          <t/>
        </is>
      </c>
      <c r="AN302" t="inlineStr">
        <is>
          <t/>
        </is>
      </c>
      <c r="AO302" t="inlineStr">
        <is>
          <t/>
        </is>
      </c>
      <c r="AP302" t="inlineStr">
        <is>
          <t/>
        </is>
      </c>
      <c r="AQ302" t="inlineStr">
        <is>
          <t/>
        </is>
      </c>
      <c r="AR302" t="inlineStr">
        <is>
          <t/>
        </is>
      </c>
      <c r="AS302" t="inlineStr">
        <is>
          <t/>
        </is>
      </c>
      <c r="AT302" t="inlineStr">
        <is>
          <t>kriptoturto emitentas</t>
        </is>
      </c>
      <c r="AU302" t="inlineStr">
        <is>
          <t>3</t>
        </is>
      </c>
      <c r="AV302" t="inlineStr">
        <is>
          <t/>
        </is>
      </c>
      <c r="AW302" t="inlineStr">
        <is>
          <t/>
        </is>
      </c>
      <c r="AX302" t="inlineStr">
        <is>
          <t/>
        </is>
      </c>
      <c r="AY302" t="inlineStr">
        <is>
          <t/>
        </is>
      </c>
      <c r="AZ302" t="inlineStr">
        <is>
          <t/>
        </is>
      </c>
      <c r="BA302" t="inlineStr">
        <is>
          <t/>
        </is>
      </c>
      <c r="BB302" t="inlineStr">
        <is>
          <t/>
        </is>
      </c>
      <c r="BC302" t="inlineStr">
        <is>
          <t/>
        </is>
      </c>
      <c r="BD302" t="inlineStr">
        <is>
          <t/>
        </is>
      </c>
      <c r="BE302" t="inlineStr">
        <is>
          <t/>
        </is>
      </c>
      <c r="BF302" t="inlineStr">
        <is>
          <t/>
        </is>
      </c>
      <c r="BG302" t="inlineStr">
        <is>
          <t/>
        </is>
      </c>
      <c r="BH302" t="inlineStr">
        <is>
          <t/>
        </is>
      </c>
      <c r="BI302" t="inlineStr">
        <is>
          <t>emitente de criptoativos</t>
        </is>
      </c>
      <c r="BJ302" t="inlineStr">
        <is>
          <t>3</t>
        </is>
      </c>
      <c r="BK302" t="inlineStr">
        <is>
          <t/>
        </is>
      </c>
      <c r="BL302" t="inlineStr">
        <is>
          <t/>
        </is>
      </c>
      <c r="BM302" t="inlineStr">
        <is>
          <t/>
        </is>
      </c>
      <c r="BN302" t="inlineStr">
        <is>
          <t/>
        </is>
      </c>
      <c r="BO302" t="inlineStr">
        <is>
          <t/>
        </is>
      </c>
      <c r="BP302" t="inlineStr">
        <is>
          <t/>
        </is>
      </c>
      <c r="BQ302" t="inlineStr">
        <is>
          <t/>
        </is>
      </c>
      <c r="BR302" t="inlineStr">
        <is>
          <t>izdajatelj kriptosredstev</t>
        </is>
      </c>
      <c r="BS302" t="inlineStr">
        <is>
          <t>3</t>
        </is>
      </c>
      <c r="BT302" t="inlineStr">
        <is>
          <t/>
        </is>
      </c>
      <c r="BU302" t="inlineStr">
        <is>
          <t/>
        </is>
      </c>
      <c r="BV302" t="inlineStr">
        <is>
          <t/>
        </is>
      </c>
      <c r="BW302" t="inlineStr">
        <is>
          <t/>
        </is>
      </c>
      <c r="BX302" t="inlineStr">
        <is>
          <t/>
        </is>
      </c>
      <c r="BY302" t="inlineStr">
        <is>
          <t>právnická osoba, která veřejnosti nabízí jakýkoli druh kryptoaktiv nebo 
usiluje o přijetí těchto kryptoaktiv na obchodní platformu pro 
kryptoaktiva</t>
        </is>
      </c>
      <c r="BZ302" t="inlineStr">
        <is>
          <t/>
        </is>
      </c>
      <c r="CA302" t="inlineStr">
        <is>
          <t/>
        </is>
      </c>
      <c r="CB302" t="inlineStr">
        <is>
          <t>νομικό πρόσωπο που πραγματοποιεί δημόσια προσφορά οποιουδήποτε είδους &lt;a href="https://iate.europa.eu/entry/result/3581681/en-el" target="_blank"&gt;κρυπτοστοιχείων&lt;/a&gt; ή επιδιώκει την εισαγωγή των εν λόγω κρυπτοστοιχείων σε πλατφόρμα διαπραγμάτευσης κρυπτοστοιχείων</t>
        </is>
      </c>
      <c r="CC302" t="inlineStr">
        <is>
          <t>legal person who offers to the public any type
of &lt;a href="https://iate.europa.eu/entry/result/3581681" target="_blank"&gt;crypto-assets&lt;/a&gt; or seeks the admission of such crypto-assets to a trading
platform for crypto-assets</t>
        </is>
      </c>
      <c r="CD302" t="inlineStr">
        <is>
          <t>Persona jurídica que oferta al público cualquier tipo de criptoactivo o que solicita la admisión de cualquier tipo de criptoactivo en una plataforma de negociación de criptoactivos.</t>
        </is>
      </c>
      <c r="CE302" t="inlineStr">
        <is>
          <t/>
        </is>
      </c>
      <c r="CF302" t="inlineStr">
        <is>
          <t>oikeushenkilö, joka tarjoaa yleisölle minkä
tahansa tyyppisiä &lt;a href="https://iate.europa.eu/entry/result/3581681" target="_blank"&gt;kryptovaroja&lt;/a&gt; tai hakee tällaisten kryptovarojen ottamista
kaupankäynnin kohteeksi kryptovarojen kauppapaikassa</t>
        </is>
      </c>
      <c r="CG302" t="inlineStr">
        <is>
          <t/>
        </is>
      </c>
      <c r="CH302" t="inlineStr">
        <is>
          <t/>
        </is>
      </c>
      <c r="CI302" t="inlineStr">
        <is>
          <t/>
        </is>
      </c>
      <c r="CJ302" t="inlineStr">
        <is>
          <t/>
        </is>
      </c>
      <c r="CK302" t="inlineStr">
        <is>
          <t/>
        </is>
      </c>
      <c r="CL302" t="inlineStr">
        <is>
          <t>juridinis asmuo, viešai siūlantis bet kurios rūšies kriptoturtą arba prašantis leisti juo prekiauti prekybos kriptoturtu platformoje</t>
        </is>
      </c>
      <c r="CM302" t="inlineStr">
        <is>
          <t/>
        </is>
      </c>
      <c r="CN302" t="inlineStr">
        <is>
          <t/>
        </is>
      </c>
      <c r="CO302" t="inlineStr">
        <is>
          <t/>
        </is>
      </c>
      <c r="CP302" t="inlineStr">
        <is>
          <t/>
        </is>
      </c>
      <c r="CQ302" t="inlineStr">
        <is>
          <t>Pessoa jurídica que oferece ao público qualquer tipo de criptoativos ou procura obter a admissão de tais criptoativos numa plataforma de negociação de criptoativos.</t>
        </is>
      </c>
      <c r="CR302" t="inlineStr">
        <is>
          <t/>
        </is>
      </c>
      <c r="CS302" t="inlineStr">
        <is>
          <t/>
        </is>
      </c>
      <c r="CT302" t="inlineStr">
        <is>
          <t>pravna oseba, ki javno ponuja katero koli vrsto &lt;a href="https://iate.europa.eu/entry/result/3581681" target="_blank"&gt;kriptosredstev &lt;/a&gt;ali zaprosi za sprejem takih kriptosredstev na platformo za trgovanje s kriptosredstvi</t>
        </is>
      </c>
      <c r="CU302" t="inlineStr">
        <is>
          <t/>
        </is>
      </c>
    </row>
    <row r="303">
      <c r="A303" s="1" t="str">
        <f>HYPERLINK("https://iate.europa.eu/entry/result/3598817/all", "3598817")</f>
        <v>3598817</v>
      </c>
      <c r="B303" t="inlineStr">
        <is>
          <t>FINANCE</t>
        </is>
      </c>
      <c r="C303" t="inlineStr">
        <is>
          <t>FINANCE|financial institutions and credit|financial services;FINANCE|free movement of capital|financial market</t>
        </is>
      </c>
      <c r="D303" t="inlineStr">
        <is>
          <t>независим разследващ служител</t>
        </is>
      </c>
      <c r="E303" t="inlineStr">
        <is>
          <t>3</t>
        </is>
      </c>
      <c r="F303" t="inlineStr">
        <is>
          <t/>
        </is>
      </c>
      <c r="G303" t="inlineStr">
        <is>
          <t>nezávislý vyšetřující úředník|vyšetřující úředník</t>
        </is>
      </c>
      <c r="H303" t="inlineStr">
        <is>
          <t>3|3</t>
        </is>
      </c>
      <c r="I303" t="inlineStr">
        <is>
          <t>|</t>
        </is>
      </c>
      <c r="J303" t="inlineStr">
        <is>
          <t>uafhængig efterforskningsembedsmand|efterforskningsembedsmand</t>
        </is>
      </c>
      <c r="K303" t="inlineStr">
        <is>
          <t>3|3</t>
        </is>
      </c>
      <c r="L303" t="inlineStr">
        <is>
          <t>|</t>
        </is>
      </c>
      <c r="M303" t="inlineStr">
        <is>
          <t>unabhängiger Untersuchungsbeauftragter|Untersuchungsbeauftragter</t>
        </is>
      </c>
      <c r="N303" t="inlineStr">
        <is>
          <t>3|3</t>
        </is>
      </c>
      <c r="O303" t="inlineStr">
        <is>
          <t>|</t>
        </is>
      </c>
      <c r="P303" t="inlineStr">
        <is>
          <t>ανεξάρτητος πραγματογνώμονας|πραγματογνώμονας</t>
        </is>
      </c>
      <c r="Q303" t="inlineStr">
        <is>
          <t>3|3</t>
        </is>
      </c>
      <c r="R303" t="inlineStr">
        <is>
          <t>|</t>
        </is>
      </c>
      <c r="S303" t="inlineStr">
        <is>
          <t>independent investigating officer|investigating officer|independent investigation officer|investigation officer</t>
        </is>
      </c>
      <c r="T303" t="inlineStr">
        <is>
          <t>1|1|3|3</t>
        </is>
      </c>
      <c r="U303" t="inlineStr">
        <is>
          <t>|||</t>
        </is>
      </c>
      <c r="V303" t="inlineStr">
        <is>
          <t>agente de investigación independiente|agente de investigación</t>
        </is>
      </c>
      <c r="W303" t="inlineStr">
        <is>
          <t>3|3</t>
        </is>
      </c>
      <c r="X303" t="inlineStr">
        <is>
          <t>|</t>
        </is>
      </c>
      <c r="Y303" t="inlineStr">
        <is>
          <t>uurija|sõltumatu uurija</t>
        </is>
      </c>
      <c r="Z303" t="inlineStr">
        <is>
          <t>3|3</t>
        </is>
      </c>
      <c r="AA303" t="inlineStr">
        <is>
          <t>|</t>
        </is>
      </c>
      <c r="AB303" t="inlineStr">
        <is>
          <t>tutkiva virkamies|riippumaton tutkiva virkamies</t>
        </is>
      </c>
      <c r="AC303" t="inlineStr">
        <is>
          <t>3|3</t>
        </is>
      </c>
      <c r="AD303" t="inlineStr">
        <is>
          <t>|</t>
        </is>
      </c>
      <c r="AE303" t="inlineStr">
        <is>
          <t>enquêteur</t>
        </is>
      </c>
      <c r="AF303" t="inlineStr">
        <is>
          <t>3</t>
        </is>
      </c>
      <c r="AG303" t="inlineStr">
        <is>
          <t/>
        </is>
      </c>
      <c r="AH303" t="inlineStr">
        <is>
          <t/>
        </is>
      </c>
      <c r="AI303" t="inlineStr">
        <is>
          <t/>
        </is>
      </c>
      <c r="AJ303" t="inlineStr">
        <is>
          <t/>
        </is>
      </c>
      <c r="AK303" t="inlineStr">
        <is>
          <t>istražni službenik|neovisni istražni službenik</t>
        </is>
      </c>
      <c r="AL303" t="inlineStr">
        <is>
          <t>3|3</t>
        </is>
      </c>
      <c r="AM303" t="inlineStr">
        <is>
          <t>|</t>
        </is>
      </c>
      <c r="AN303" t="inlineStr">
        <is>
          <t>vizsgálatvezető|független vizsgálatvezető</t>
        </is>
      </c>
      <c r="AO303" t="inlineStr">
        <is>
          <t>3|3</t>
        </is>
      </c>
      <c r="AP303" t="inlineStr">
        <is>
          <t>|</t>
        </is>
      </c>
      <c r="AQ303" t="inlineStr">
        <is>
          <t>funzionario indipendente incaricato delle indagini|funzionario incaricato delle indagini</t>
        </is>
      </c>
      <c r="AR303" t="inlineStr">
        <is>
          <t>3|3</t>
        </is>
      </c>
      <c r="AS303" t="inlineStr">
        <is>
          <t>|</t>
        </is>
      </c>
      <c r="AT303" t="inlineStr">
        <is>
          <t>nepriklausomas už tyrimą atsakingas pareigūnas|už tyrimą atsakingas pareigūnas</t>
        </is>
      </c>
      <c r="AU303" t="inlineStr">
        <is>
          <t>3|3</t>
        </is>
      </c>
      <c r="AV303" t="inlineStr">
        <is>
          <t>|</t>
        </is>
      </c>
      <c r="AW303" t="inlineStr">
        <is>
          <t>neatkarīgs izmeklēšanas darbinieks|izmeklēšanas darbinieks</t>
        </is>
      </c>
      <c r="AX303" t="inlineStr">
        <is>
          <t>3|3</t>
        </is>
      </c>
      <c r="AY303" t="inlineStr">
        <is>
          <t>|</t>
        </is>
      </c>
      <c r="AZ303" t="inlineStr">
        <is>
          <t>uffiċjal tal-investigazzjoni|uffiċjal indipendenti tal-investigazzjoni</t>
        </is>
      </c>
      <c r="BA303" t="inlineStr">
        <is>
          <t>3|3</t>
        </is>
      </c>
      <c r="BB303" t="inlineStr">
        <is>
          <t>|</t>
        </is>
      </c>
      <c r="BC303" t="inlineStr">
        <is>
          <t>onderzoeksfunctionaris|onafhankelijke onderzoeksfunctionaris</t>
        </is>
      </c>
      <c r="BD303" t="inlineStr">
        <is>
          <t>3|3</t>
        </is>
      </c>
      <c r="BE303" t="inlineStr">
        <is>
          <t>|</t>
        </is>
      </c>
      <c r="BF303" t="inlineStr">
        <is>
          <t>urzędnik dochodzeniowy|niezależny urzędnik dochodzeniowy</t>
        </is>
      </c>
      <c r="BG303" t="inlineStr">
        <is>
          <t>3|3</t>
        </is>
      </c>
      <c r="BH303" t="inlineStr">
        <is>
          <t>|</t>
        </is>
      </c>
      <c r="BI303" t="inlineStr">
        <is>
          <t>inquiridor|inquiridor independente</t>
        </is>
      </c>
      <c r="BJ303" t="inlineStr">
        <is>
          <t>3|3</t>
        </is>
      </c>
      <c r="BK303" t="inlineStr">
        <is>
          <t>|</t>
        </is>
      </c>
      <c r="BL303" t="inlineStr">
        <is>
          <t>agent de investigații|agent de investigații independent</t>
        </is>
      </c>
      <c r="BM303" t="inlineStr">
        <is>
          <t>3|3</t>
        </is>
      </c>
      <c r="BN303" t="inlineStr">
        <is>
          <t>|</t>
        </is>
      </c>
      <c r="BO303" t="inlineStr">
        <is>
          <t>nezávislý vyšetrujúci úradník|vyšetrovací úradník</t>
        </is>
      </c>
      <c r="BP303" t="inlineStr">
        <is>
          <t>3|3</t>
        </is>
      </c>
      <c r="BQ303" t="inlineStr">
        <is>
          <t>|</t>
        </is>
      </c>
      <c r="BR303" t="inlineStr">
        <is>
          <t>neodvisni preiskovalni uradnik|preiskovalni uradnik</t>
        </is>
      </c>
      <c r="BS303" t="inlineStr">
        <is>
          <t>3|3</t>
        </is>
      </c>
      <c r="BT303" t="inlineStr">
        <is>
          <t>|</t>
        </is>
      </c>
      <c r="BU303" t="inlineStr">
        <is>
          <t>utredare</t>
        </is>
      </c>
      <c r="BV303" t="inlineStr">
        <is>
          <t>3</t>
        </is>
      </c>
      <c r="BW303" t="inlineStr">
        <is>
          <t/>
        </is>
      </c>
      <c r="BX303" t="inlineStr">
        <is>
          <t/>
        </is>
      </c>
      <c r="BY303" t="inlineStr">
        <is>
          <t/>
        </is>
      </c>
      <c r="BZ303" t="inlineStr">
        <is>
          <t>person udpeget
internt i en &lt;a href="https://iate.europa.eu/entry/result/3506227/da" target="_blank"&gt;europæisk tilsynsmyndighed&lt;/a&gt; til at foretage undersøgelser i
tilfælde, hvor der er alvorlig grund til at antage, at der gør sig forhold
gældende, der udgør en overtrædelse af EU-lovgivningen</t>
        </is>
      </c>
      <c r="CA303" t="inlineStr">
        <is>
          <t/>
        </is>
      </c>
      <c r="CB303" t="inlineStr">
        <is>
          <t>άτομο που διορίζεται εντός &lt;a href="https://iate.europa.eu/entry/result/3506227/en-el" target="_blank"&gt;Ευρωπαϊκής Εποπτικής Αρχής&lt;/a&gt; για να διερευνά καταστάσεις στις οποίες υπάρχουν σοβαρές ενδείξεις πιθανής ύπαρξης περιστατικών δυνάμενων να συνιστούν διάπραξη παραβάσεων κανονιστικών απαιτήσεων της ΕΕ</t>
        </is>
      </c>
      <c r="CC303" t="inlineStr">
        <is>
          <t>person appointed within a &lt;a href="https://iate.europa.eu/entry/result/3506227" target="_blank"&gt;European Supervisory Authority&lt;/a&gt; to investigate in situations where there are serious
indications of the possible existence of facts liable to constitute infringements
of EU regulatory requirements</t>
        </is>
      </c>
      <c r="CD303" t="inlineStr">
        <is>
          <t>Agente independiente nombrado por una &lt;a href="https://iate.europa.eu/entry/result/3506227/es" target="_blank"&gt;Autoridad Europea de Supervisión&lt;/a&gt; para investigar la posible existencia de hechos que pudieran constituir infracciones.</t>
        </is>
      </c>
      <c r="CE303" t="inlineStr">
        <is>
          <t>&lt;i&gt;Euroopa järelvalveasutuse&lt;/i&gt; &lt;a href="/entry/result/3506227/all" id="ENTRY_TO_ENTRY_CONVERTER" target="_blank"&gt;IATE:3506227&lt;/a&gt; poolt ametisse nimetatav isik, kelle ülesandeks on uurida võimalikke olulisi eeskirjade rikkumisi</t>
        </is>
      </c>
      <c r="CF303" t="inlineStr">
        <is>
          <t>arvopaperiviranomaisen nimeämä virkamies, joka tutkii &lt;a href="https://eur-lex.europa.eu/legal-content/FI-EN/TXT/?from=EN&amp;amp;uri=CELEX%3A02012R0648-20210213" target="_blank"&gt;asetuksen (EU) N:o 648/2012 &lt;/a&gt;liitteessä III lueteltuja mahdollisia rikkomuksia</t>
        </is>
      </c>
      <c r="CG303" t="inlineStr">
        <is>
          <t>enquêteur indépendant désigné au sein de l’&lt;a href="https://iate.europa.eu/entry/result/3504774/fr" target="_blank"&gt;Autorité bancaire européenne&lt;/a&gt; (ABE) pour mener une enquête dans les cas où de sérieux indices semblent indiquer l’existence de faits
susceptibles de constituer une ou plusieurs des infractions énumérées aux annexes V ou VI de
la proposition de règlement du parlement européen et du conseil sur les marchés
de crypto-actifs</t>
        </is>
      </c>
      <c r="CH303" t="inlineStr">
        <is>
          <t/>
        </is>
      </c>
      <c r="CI303" t="inlineStr">
        <is>
          <t/>
        </is>
      </c>
      <c r="CJ303" t="inlineStr">
        <is>
          <t>valamely európai felügyeleti hatóságnál arra a feladatra kinevezett személy, hogy megvizsgálja azokat a helyzeteket, amikor komoly jelek utalnak olyan tények fennállására, amelyek az uniós szabályozási követelmények megsértésének minősülhetnek</t>
        </is>
      </c>
      <c r="CK303" t="inlineStr">
        <is>
          <t>funzionario
di una &lt;a href="https://iate.europa.eu/entry/slideshow/1623855477388/3506227/en-it" target="_blank"&gt;autorità europea di vigilanza&lt;/a&gt; incaricato di condurre indagini a
fronte di gravi indizi di fatti che possono costituire una o più violazioni
delle normative UE</t>
        </is>
      </c>
      <c r="CL303" t="inlineStr">
        <is>
          <t/>
        </is>
      </c>
      <c r="CM303" t="inlineStr">
        <is>
          <t/>
        </is>
      </c>
      <c r="CN303" t="inlineStr">
        <is>
          <t>persuna maħtura fi ħdan &lt;a href="https://iate.europa.eu/entry/result/3506227/mt" target="_blank"&gt;Awtorità Superviżorja Ewropea&lt;/a&gt;, inkarigata biex tinvestiga f'sitwazzjonijiet fejn ikun hemm indikazzjonijiet serji ta’ fatti li jistgħu jikkostitwixxu xi ksur tar-rekwiżiti regolatorji tal-UE</t>
        </is>
      </c>
      <c r="CO303" t="inlineStr">
        <is>
          <t/>
        </is>
      </c>
      <c r="CP303" t="inlineStr">
        <is>
          <t/>
        </is>
      </c>
      <c r="CQ303" t="inlineStr">
        <is>
          <t>Pessoa nomeada no âmbito da Autoridade Europeia de Supervisão para investigar situações em que existam sérios indícios de factos suscetíveis de constituirem infrações aos requisitos regulamentares da União Europeia.</t>
        </is>
      </c>
      <c r="CR303" t="inlineStr">
        <is>
          <t>persoană numită de &lt;a href="https://iate.europa.eu/entry/result/3504777/ro" target="_blank"&gt;Autoritatea Europeană pentru Valori Mobiliare și Piețe&lt;/a&gt; pentru a investiga situațiile în care există indicii clare privind posibila existență a unor fapte care pot constitui
una sau mai multe încălcări ale reglementărilor UE</t>
        </is>
      </c>
      <c r="CS303" t="inlineStr">
        <is>
          <t>osoba menovaná v rámci príslušného &lt;a href="https://iate.europa.eu/entry/result/3506227/sk" target="_blank"&gt;európskeho orgánu dohľadu&lt;/a&gt; s cieľom vyšetrovať situácie, v prípade ktorých jestvujú závažné indície o možnej existencii skutočností napĺňajúcich skutkovú podstatu porušenia regulačných požiadaviek EÚ</t>
        </is>
      </c>
      <c r="CT303" t="inlineStr">
        <is>
          <t>oseba, ki jo imenuje &lt;a href="https://iate.europa.eu/entry/result/3506227/sl" target="_blank"&gt;Evropski nadzorni organ&lt;/a&gt;&lt;small&gt;,&lt;/small&gt; da razišče zadeve, kadar obstajajo resni znaki o morebitnem obstoju dejstev, ki bi lahko pomenila eno ali več kršitev regulativnih zahtev EU</t>
        </is>
      </c>
      <c r="CU303" t="inlineStr">
        <is>
          <t/>
        </is>
      </c>
    </row>
    <row r="304">
      <c r="A304" s="1" t="str">
        <f>HYPERLINK("https://iate.europa.eu/entry/result/3591757/all", "3591757")</f>
        <v>3591757</v>
      </c>
      <c r="B304" t="inlineStr">
        <is>
          <t>FINANCE</t>
        </is>
      </c>
      <c r="C304" t="inlineStr">
        <is>
          <t>FINANCE|financial institutions and credit|financial services;FINANCE|free movement of capital|financial market</t>
        </is>
      </c>
      <c r="D304" t="inlineStr">
        <is>
          <t/>
        </is>
      </c>
      <c r="E304" t="inlineStr">
        <is>
          <t/>
        </is>
      </c>
      <c r="F304" t="inlineStr">
        <is>
          <t/>
        </is>
      </c>
      <c r="G304" t="inlineStr">
        <is>
          <t>obchodní platforma pro kryptoaktiva</t>
        </is>
      </c>
      <c r="H304" t="inlineStr">
        <is>
          <t>3</t>
        </is>
      </c>
      <c r="I304" t="inlineStr">
        <is>
          <t/>
        </is>
      </c>
      <c r="J304" t="inlineStr">
        <is>
          <t>handelsplatform for kryptoaktiver</t>
        </is>
      </c>
      <c r="K304" t="inlineStr">
        <is>
          <t>3</t>
        </is>
      </c>
      <c r="L304" t="inlineStr">
        <is>
          <t/>
        </is>
      </c>
      <c r="M304" t="inlineStr">
        <is>
          <t/>
        </is>
      </c>
      <c r="N304" t="inlineStr">
        <is>
          <t/>
        </is>
      </c>
      <c r="O304" t="inlineStr">
        <is>
          <t/>
        </is>
      </c>
      <c r="P304" t="inlineStr">
        <is>
          <t>πλατφόρμα διαπραγμάτευσης κρυπτοστοιχείων</t>
        </is>
      </c>
      <c r="Q304" t="inlineStr">
        <is>
          <t>3</t>
        </is>
      </c>
      <c r="R304" t="inlineStr">
        <is>
          <t/>
        </is>
      </c>
      <c r="S304" t="inlineStr">
        <is>
          <t>trading platform for crypto-assets|crypto-asset trading platform</t>
        </is>
      </c>
      <c r="T304" t="inlineStr">
        <is>
          <t>3|3</t>
        </is>
      </c>
      <c r="U304" t="inlineStr">
        <is>
          <t>|</t>
        </is>
      </c>
      <c r="V304" t="inlineStr">
        <is>
          <t/>
        </is>
      </c>
      <c r="W304" t="inlineStr">
        <is>
          <t/>
        </is>
      </c>
      <c r="X304" t="inlineStr">
        <is>
          <t/>
        </is>
      </c>
      <c r="Y304" t="inlineStr">
        <is>
          <t>krüptovaradega kauplemise platvorm</t>
        </is>
      </c>
      <c r="Z304" t="inlineStr">
        <is>
          <t>2</t>
        </is>
      </c>
      <c r="AA304" t="inlineStr">
        <is>
          <t/>
        </is>
      </c>
      <c r="AB304" t="inlineStr">
        <is>
          <t>kryptovarojen kauppapaikka</t>
        </is>
      </c>
      <c r="AC304" t="inlineStr">
        <is>
          <t>3</t>
        </is>
      </c>
      <c r="AD304" t="inlineStr">
        <is>
          <t/>
        </is>
      </c>
      <c r="AE304" t="inlineStr">
        <is>
          <t>plate-forme de négociation de crypto-actifs</t>
        </is>
      </c>
      <c r="AF304" t="inlineStr">
        <is>
          <t>3</t>
        </is>
      </c>
      <c r="AG304" t="inlineStr">
        <is>
          <t/>
        </is>
      </c>
      <c r="AH304" t="inlineStr">
        <is>
          <t/>
        </is>
      </c>
      <c r="AI304" t="inlineStr">
        <is>
          <t/>
        </is>
      </c>
      <c r="AJ304" t="inlineStr">
        <is>
          <t/>
        </is>
      </c>
      <c r="AK304" t="inlineStr">
        <is>
          <t>platforma za trgovanje kriptoimovinom</t>
        </is>
      </c>
      <c r="AL304" t="inlineStr">
        <is>
          <t>3</t>
        </is>
      </c>
      <c r="AM304" t="inlineStr">
        <is>
          <t/>
        </is>
      </c>
      <c r="AN304" t="inlineStr">
        <is>
          <t/>
        </is>
      </c>
      <c r="AO304" t="inlineStr">
        <is>
          <t/>
        </is>
      </c>
      <c r="AP304" t="inlineStr">
        <is>
          <t/>
        </is>
      </c>
      <c r="AQ304" t="inlineStr">
        <is>
          <t>piattaforma di negoziazione di cripto-attività</t>
        </is>
      </c>
      <c r="AR304" t="inlineStr">
        <is>
          <t>3</t>
        </is>
      </c>
      <c r="AS304" t="inlineStr">
        <is>
          <t/>
        </is>
      </c>
      <c r="AT304" t="inlineStr">
        <is>
          <t>prekybos kriptoturtu platforma</t>
        </is>
      </c>
      <c r="AU304" t="inlineStr">
        <is>
          <t>3</t>
        </is>
      </c>
      <c r="AV304" t="inlineStr">
        <is>
          <t/>
        </is>
      </c>
      <c r="AW304" t="inlineStr">
        <is>
          <t/>
        </is>
      </c>
      <c r="AX304" t="inlineStr">
        <is>
          <t/>
        </is>
      </c>
      <c r="AY304" t="inlineStr">
        <is>
          <t/>
        </is>
      </c>
      <c r="AZ304" t="inlineStr">
        <is>
          <t>pjattaforma ta’ negozjar għall-kriptoassi</t>
        </is>
      </c>
      <c r="BA304" t="inlineStr">
        <is>
          <t>3</t>
        </is>
      </c>
      <c r="BB304" t="inlineStr">
        <is>
          <t/>
        </is>
      </c>
      <c r="BC304" t="inlineStr">
        <is>
          <t>handelsplatform voor cryptoactiva</t>
        </is>
      </c>
      <c r="BD304" t="inlineStr">
        <is>
          <t>3</t>
        </is>
      </c>
      <c r="BE304" t="inlineStr">
        <is>
          <t/>
        </is>
      </c>
      <c r="BF304" t="inlineStr">
        <is>
          <t/>
        </is>
      </c>
      <c r="BG304" t="inlineStr">
        <is>
          <t/>
        </is>
      </c>
      <c r="BH304" t="inlineStr">
        <is>
          <t/>
        </is>
      </c>
      <c r="BI304" t="inlineStr">
        <is>
          <t>plataforma de negociação de criptoativos</t>
        </is>
      </c>
      <c r="BJ304" t="inlineStr">
        <is>
          <t>3</t>
        </is>
      </c>
      <c r="BK304" t="inlineStr">
        <is>
          <t/>
        </is>
      </c>
      <c r="BL304" t="inlineStr">
        <is>
          <t>platformă de tranzacționare pentru criptoactive</t>
        </is>
      </c>
      <c r="BM304" t="inlineStr">
        <is>
          <t>3</t>
        </is>
      </c>
      <c r="BN304" t="inlineStr">
        <is>
          <t/>
        </is>
      </c>
      <c r="BO304" t="inlineStr">
        <is>
          <t>obchodná platforma pre kryptoaktíva</t>
        </is>
      </c>
      <c r="BP304" t="inlineStr">
        <is>
          <t>3</t>
        </is>
      </c>
      <c r="BQ304" t="inlineStr">
        <is>
          <t/>
        </is>
      </c>
      <c r="BR304" t="inlineStr">
        <is>
          <t/>
        </is>
      </c>
      <c r="BS304" t="inlineStr">
        <is>
          <t/>
        </is>
      </c>
      <c r="BT304" t="inlineStr">
        <is>
          <t/>
        </is>
      </c>
      <c r="BU304" t="inlineStr">
        <is>
          <t>handelsplattform för kryptotillgångar</t>
        </is>
      </c>
      <c r="BV304" t="inlineStr">
        <is>
          <t>3</t>
        </is>
      </c>
      <c r="BW304" t="inlineStr">
        <is>
          <t/>
        </is>
      </c>
      <c r="BX304" t="inlineStr">
        <is>
          <t/>
        </is>
      </c>
      <c r="BY304" t="inlineStr">
        <is>
          <t/>
        </is>
      </c>
      <c r="BZ304" t="inlineStr">
        <is>
          <t/>
        </is>
      </c>
      <c r="CA304" t="inlineStr">
        <is>
          <t/>
        </is>
      </c>
      <c r="CB304" t="inlineStr">
        <is>
          <t>σύστημα το οποίο τελεί υπό τη διαχείριση αδειοδοτημένου &lt;a href="https://iate.europa.eu/entry/result/3591062/en-el" target="_blank"&gt;παρόχου υπηρεσιών κρυπτοστοιχείων&lt;/a&gt; και φέρνει σε επαφή πελάτες που επιθυμούν να πουλήσουν και να αγοράσουν &lt;a href="https://iate.europa.eu/entry/result/3581681/en-el" target="_blank"&gt;κρυπτοστοιχεία&lt;/a&gt;</t>
        </is>
      </c>
      <c r="CC304" t="inlineStr">
        <is>
          <t>system, operated by an authorised &lt;a href="https://iate.europa.eu/entry/result/3591062" target="_blank"&gt;crypto-asset service provider&lt;/a&gt;, which brings together clients willing to buy and 
sell &lt;a href="https://iate.europa.eu/entry/result/3581681" target="_blank"&gt;crypto-assets&lt;/a&gt;</t>
        </is>
      </c>
      <c r="CD304" t="inlineStr">
        <is>
          <t/>
        </is>
      </c>
      <c r="CE304" t="inlineStr">
        <is>
          <t>vastavat luba omavate &lt;i&gt;krüptovarateenuse osutajate&lt;/i&gt; &lt;a href="/entry/result/3591062/all" id="ENTRY_TO_ENTRY_CONVERTER" target="_blank"&gt;IATE:3591062&lt;/a&gt; poolt korraldatav kauplemisplatvorm, mis koondab &lt;i&gt;krüptovaraga&lt;/i&gt; &lt;a href="/entry/result/3581681/all" id="ENTRY_TO_ENTRY_CONVERTER" target="_blank"&gt;IATE:3581681&lt;/a&gt; kaubelda soovivaid kliente</t>
        </is>
      </c>
      <c r="CF304" t="inlineStr">
        <is>
          <t>järjestelmä, jonka toimintaa harjoittaa toimiluvan saanut &lt;a href="https://iate.europa.eu/entry/result/3591062" target="_blank"&gt;kryptovarapalvelun tarjoaja&lt;/a&gt; ja jonka avulla saatetaan yhteen asiakkaat, jotka haluavat ostaa tai myydä &lt;a href="https://iate.europa.eu/entry/result/3581681" target="_blank"&gt;kryptovaroja&lt;/a&gt;</t>
        </is>
      </c>
      <c r="CG304" t="inlineStr">
        <is>
          <t>plate-forme au sein de laquelle de multiples intérêts
acheteurs et vendeurs exprimés par des tiers pour des crypto-actifs peuvent
interagir d’une manière qui aboutisse à un contrat, soit par l’échange d’un
crypto-actif contre un autre crypto-actif, soit par l’échange d’un crypto-actif
contre de la monnaie fiat ayant cours légal</t>
        </is>
      </c>
      <c r="CH304" t="inlineStr">
        <is>
          <t/>
        </is>
      </c>
      <c r="CI304" t="inlineStr">
        <is>
          <t/>
        </is>
      </c>
      <c r="CJ304" t="inlineStr">
        <is>
          <t/>
        </is>
      </c>
      <c r="CK304" t="inlineStr">
        <is>
          <t>piattaforme
di negoziazione all'interno delle quali possono interagire molteplici interessi
di terzi per l'acquisto e la vendita di &lt;a href="https://iate.europa.eu/entry/slideshow/1624008245761/3581681/en-it" target="_blank"&gt;cripto-attività&lt;/a&gt;, in modo tale da
portare alla conclusione di contratti relativi allo scambio di una cripto-attività
con un'altra o di una cripto-attività con una moneta fiduciaria a corso legale</t>
        </is>
      </c>
      <c r="CL304" t="inlineStr">
        <is>
          <t/>
        </is>
      </c>
      <c r="CM304" t="inlineStr">
        <is>
          <t/>
        </is>
      </c>
      <c r="CN304" t="inlineStr">
        <is>
          <t>sistema, imħaddma minn &lt;a href="https://iate.europa.eu/entry/result/3591062/mt" target="_blank"&gt;fornitur ta' servizzi tal-kriptoassi&lt;/a&gt; awtorizzat, li tiġbor flimkien lil dawk il-klijenti li jkunu lesti li jbigħu u jixtru l-kriptoassi</t>
        </is>
      </c>
      <c r="CO304" t="inlineStr">
        <is>
          <t>door aanbieders van cryptoactivadiensten geëxploiteerd systeem waar cliënten die cryptoactiva willen aan- en verkopen met elkaar in contact gebracht worden</t>
        </is>
      </c>
      <c r="CP304" t="inlineStr">
        <is>
          <t/>
        </is>
      </c>
      <c r="CQ304" t="inlineStr">
        <is>
          <t>Plataforma em que vários interesses de compra e venda de criptoativos de terceiros podem interagir resultando num contrato com vista à troca de um criptoativo por outro ou de um criptoativo por moeda fiduciária com curso legal.</t>
        </is>
      </c>
      <c r="CR304" t="inlineStr">
        <is>
          <t/>
        </is>
      </c>
      <c r="CS304" t="inlineStr">
        <is>
          <t>systém prevádzkovaný autorizovaným &lt;a href="https://iate.europa.eu/entry/result/3591062/sk" target="_blank"&gt;poskytovateľom služieb kryptoaktív&lt;/a&gt; a umožňujúci vzájomnú komunikáciu medzi zákazníkmi, ktorí chcú nakupovať a predávať &lt;a href="https://iate.europa.eu/entry/result/3581681/sk" target="_blank"&gt;kryptoaktíva&lt;/a&gt;</t>
        </is>
      </c>
      <c r="CT304" t="inlineStr">
        <is>
          <t/>
        </is>
      </c>
      <c r="CU304" t="inlineStr">
        <is>
          <t/>
        </is>
      </c>
    </row>
    <row r="305">
      <c r="A305" s="1" t="str">
        <f>HYPERLINK("https://iate.europa.eu/entry/result/3571083/all", "3571083")</f>
        <v>3571083</v>
      </c>
      <c r="B305" t="inlineStr">
        <is>
          <t>FINANCE;EDUCATION AND COMMUNICATIONS</t>
        </is>
      </c>
      <c r="C305" t="inlineStr">
        <is>
          <t>FINANCE|taxation;EDUCATION AND COMMUNICATIONS|documentation|document</t>
        </is>
      </c>
      <c r="D305" t="inlineStr">
        <is>
          <t>списък на ЕС на юрисдикциите, неоказващи съдействие за данъчни цели|списък на ЕС на неоказващите съдействие юрисдикции</t>
        </is>
      </c>
      <c r="E305" t="inlineStr">
        <is>
          <t>3|2</t>
        </is>
      </c>
      <c r="F305" t="inlineStr">
        <is>
          <t>|</t>
        </is>
      </c>
      <c r="G305" t="inlineStr">
        <is>
          <t>unijní seznam nespolupracujících jurisdikcí|unijní seznam jurisdikcí nespolupracujících v daňové oblasti</t>
        </is>
      </c>
      <c r="H305" t="inlineStr">
        <is>
          <t>3|3</t>
        </is>
      </c>
      <c r="I305" t="inlineStr">
        <is>
          <t>|</t>
        </is>
      </c>
      <c r="J305" t="inlineStr">
        <is>
          <t>EU-liste over ikkesamarbejdsvillige skattejurisdiktioner</t>
        </is>
      </c>
      <c r="K305" t="inlineStr">
        <is>
          <t>3</t>
        </is>
      </c>
      <c r="L305" t="inlineStr">
        <is>
          <t/>
        </is>
      </c>
      <c r="M305" t="inlineStr">
        <is>
          <t>EU-Liste nicht kooperativer Länder und Gebiete für Steuerzwecke|EU-Liste nicht kooperativer Länder und Gebiete</t>
        </is>
      </c>
      <c r="N305" t="inlineStr">
        <is>
          <t>3|3</t>
        </is>
      </c>
      <c r="O305" t="inlineStr">
        <is>
          <t>|</t>
        </is>
      </c>
      <c r="P305" t="inlineStr">
        <is>
          <t>ενωσιακός κατάλογος μη συνεργάσιμων περιοχών φορολογικής δικαιοδοσίας</t>
        </is>
      </c>
      <c r="Q305" t="inlineStr">
        <is>
          <t>3</t>
        </is>
      </c>
      <c r="R305" t="inlineStr">
        <is>
          <t/>
        </is>
      </c>
      <c r="S305" t="inlineStr">
        <is>
          <t>EU list of non-cooperative jurisdictions|EU list of non-cooperative jurisdictions for tax purposes</t>
        </is>
      </c>
      <c r="T305" t="inlineStr">
        <is>
          <t>3|3</t>
        </is>
      </c>
      <c r="U305" t="inlineStr">
        <is>
          <t>|</t>
        </is>
      </c>
      <c r="V305" t="inlineStr">
        <is>
          <t>lista de la UE de países y territorios no cooperadores a efectos fiscales</t>
        </is>
      </c>
      <c r="W305" t="inlineStr">
        <is>
          <t>3</t>
        </is>
      </c>
      <c r="X305" t="inlineStr">
        <is>
          <t/>
        </is>
      </c>
      <c r="Y305" t="inlineStr">
        <is>
          <t>koostööd mittetegevate jurisdiktsioonide ELi loetelu|maksualast koostööd mittetegevate jurisdiktsioonide ELi loetelu</t>
        </is>
      </c>
      <c r="Z305" t="inlineStr">
        <is>
          <t>3|3</t>
        </is>
      </c>
      <c r="AA305" t="inlineStr">
        <is>
          <t>|</t>
        </is>
      </c>
      <c r="AB305" t="inlineStr">
        <is>
          <t>veroasioissa yhteistyöhaluttomia lainkäyttöalueita koskeva EU:n luettelo|EU:n luettelo veroasioissa yhteistyöhaluttomista lainkäyttöalueista</t>
        </is>
      </c>
      <c r="AC305" t="inlineStr">
        <is>
          <t>3|3</t>
        </is>
      </c>
      <c r="AD305" t="inlineStr">
        <is>
          <t>|</t>
        </is>
      </c>
      <c r="AE305" t="inlineStr">
        <is>
          <t>liste de l'Union recensant les juridictions non coopératives|liste de l'UE des pays et territoires non coopératifs|liste de l'UE des pays et territoires non coopératifs à des fins fiscales</t>
        </is>
      </c>
      <c r="AF305" t="inlineStr">
        <is>
          <t>2|3|3</t>
        </is>
      </c>
      <c r="AG305" t="inlineStr">
        <is>
          <t>||</t>
        </is>
      </c>
      <c r="AH305" t="inlineStr">
        <is>
          <t>liosta an Aontais de dhlínsí neamh-chomhoibríocha chun críoch cánach</t>
        </is>
      </c>
      <c r="AI305" t="inlineStr">
        <is>
          <t>3</t>
        </is>
      </c>
      <c r="AJ305" t="inlineStr">
        <is>
          <t/>
        </is>
      </c>
      <c r="AK305" t="inlineStr">
        <is>
          <t>EU-ov popis nekooperativnih jurisdikcija|EU-ov popis nekooperativnih jurisdikcija u porezne svrhe</t>
        </is>
      </c>
      <c r="AL305" t="inlineStr">
        <is>
          <t>3|3</t>
        </is>
      </c>
      <c r="AM305" t="inlineStr">
        <is>
          <t>|</t>
        </is>
      </c>
      <c r="AN305" t="inlineStr">
        <is>
          <t>nem együttműködő országok és területek uniós jegyzéke|adózási szempontból nem együttműködő országok és területek európai uniós jegyzéke</t>
        </is>
      </c>
      <c r="AO305" t="inlineStr">
        <is>
          <t>3|3</t>
        </is>
      </c>
      <c r="AP305" t="inlineStr">
        <is>
          <t>|</t>
        </is>
      </c>
      <c r="AQ305" t="inlineStr">
        <is>
          <t>lista UE delle giurisdizioni non cooperative|lista UE delle giurisdizioni non cooperative a fini fiscali</t>
        </is>
      </c>
      <c r="AR305" t="inlineStr">
        <is>
          <t>3|3</t>
        </is>
      </c>
      <c r="AS305" t="inlineStr">
        <is>
          <t>|</t>
        </is>
      </c>
      <c r="AT305" t="inlineStr">
        <is>
          <t>mokesčių tikslais nebendradarbiaujančių jurisdikciją turinčių subjektų ES sąrašas|nebendradarbiaujančių jurisdikciją turinčių subjektų ES sąrašas</t>
        </is>
      </c>
      <c r="AU305" t="inlineStr">
        <is>
          <t>3|3</t>
        </is>
      </c>
      <c r="AV305" t="inlineStr">
        <is>
          <t>|</t>
        </is>
      </c>
      <c r="AW305" t="inlineStr">
        <is>
          <t>ES saraksts ar jurisdikcijām, kas nodokļu nolūkos nesadarbojas|ES saraksts ar jurisdikcijām, kas nesadarbojas</t>
        </is>
      </c>
      <c r="AX305" t="inlineStr">
        <is>
          <t>3|3</t>
        </is>
      </c>
      <c r="AY305" t="inlineStr">
        <is>
          <t>|</t>
        </is>
      </c>
      <c r="AZ305" t="inlineStr">
        <is>
          <t>lista tal-UE ta' ġuriżdizzjonijiet li ma jikkooperawx|lista tal-UE ta’ ġuriżdizzjonijiet li ma jikkooperawx għal finijiet ta’ taxxa</t>
        </is>
      </c>
      <c r="BA305" t="inlineStr">
        <is>
          <t>3|3</t>
        </is>
      </c>
      <c r="BB305" t="inlineStr">
        <is>
          <t>|</t>
        </is>
      </c>
      <c r="BC305" t="inlineStr">
        <is>
          <t>EU-lijst van jurisdicties die niet-coöperatief zijn op belastinggebied|EU-lijst van niet-coöperatieve jurisdicties</t>
        </is>
      </c>
      <c r="BD305" t="inlineStr">
        <is>
          <t>3|3</t>
        </is>
      </c>
      <c r="BE305" t="inlineStr">
        <is>
          <t>|</t>
        </is>
      </c>
      <c r="BF305" t="inlineStr">
        <is>
          <t>unijny wykaz jurysdykcji niechętnych współpracy|unijny wykaz jurysdykcji niechętnych współpracy do celów podatkowych</t>
        </is>
      </c>
      <c r="BG305" t="inlineStr">
        <is>
          <t>3|3</t>
        </is>
      </c>
      <c r="BH305" t="inlineStr">
        <is>
          <t>|</t>
        </is>
      </c>
      <c r="BI305" t="inlineStr">
        <is>
          <t>lista da UE de jurisdições não cooperantes para efeitos fiscais</t>
        </is>
      </c>
      <c r="BJ305" t="inlineStr">
        <is>
          <t>3</t>
        </is>
      </c>
      <c r="BK305" t="inlineStr">
        <is>
          <t/>
        </is>
      </c>
      <c r="BL305" t="inlineStr">
        <is>
          <t>lista UE a jurisdicțiilor necooperante în scopuri fiscale</t>
        </is>
      </c>
      <c r="BM305" t="inlineStr">
        <is>
          <t>3</t>
        </is>
      </c>
      <c r="BN305" t="inlineStr">
        <is>
          <t/>
        </is>
      </c>
      <c r="BO305" t="inlineStr">
        <is>
          <t>zoznam EÚ obsahujúci nespolupracujúce jurisdikcie|zoznam EÚ obsahujúci jurisdikcie, ktoré nespolupracujú na daňové účely|zoznam</t>
        </is>
      </c>
      <c r="BP305" t="inlineStr">
        <is>
          <t>3|3|3</t>
        </is>
      </c>
      <c r="BQ305" t="inlineStr">
        <is>
          <t>||</t>
        </is>
      </c>
      <c r="BR305" t="inlineStr">
        <is>
          <t>seznam EU z jurisdikcijami, ki niso pripravljene sodelovati v davčne namene|seznam EU z nekooperativnimi jurisdikcijami</t>
        </is>
      </c>
      <c r="BS305" t="inlineStr">
        <is>
          <t>3|3</t>
        </is>
      </c>
      <c r="BT305" t="inlineStr">
        <is>
          <t>|</t>
        </is>
      </c>
      <c r="BU305" t="inlineStr">
        <is>
          <t>EU:s förteckning över icke samarbetsvilliga jurisdiktioner|EU:s förteckning över icke samarbetsvilliga jurisdiktioner på skatteområdet</t>
        </is>
      </c>
      <c r="BV305" t="inlineStr">
        <is>
          <t>3|3</t>
        </is>
      </c>
      <c r="BW305" t="inlineStr">
        <is>
          <t>|</t>
        </is>
      </c>
      <c r="BX305" t="inlineStr">
        <is>
          <t>общ списък на ЕС на третите страни, които не спазват стандартите за добро данъчно управление</t>
        </is>
      </c>
      <c r="BY305" t="inlineStr">
        <is>
          <t>společný seznam EU uvádějící jurisdikce, které odmítají spolupracovat v otázkách řádné správy v oblasti daní nebo konstruktivně neuznávají obavy EU ohledně jejich daňových systémů</t>
        </is>
      </c>
      <c r="BZ305" t="inlineStr">
        <is>
          <t>liste over ikkesamarbejdsvillige jurisdiktioner, som EU og medlemsstaterne kan anvende effektive og forholdsmæssige defensive foranstaltninger på både skatteområdet og andre områder over for</t>
        </is>
      </c>
      <c r="CA305" t="inlineStr">
        <is>
          <t>auf Unionsebene erstellte Liste von Drittländern, die sich weigern, internationale Standards für verantwortungsvolles Handeln im Steuerbereich einzuhalten</t>
        </is>
      </c>
      <c r="CB305" t="inlineStr">
        <is>
          <t/>
        </is>
      </c>
      <c r="CC305" t="inlineStr">
        <is>
          <t>common EU list of third countries that fail to comply with tax good governance standards</t>
        </is>
      </c>
      <c r="CD305" t="inlineStr">
        <is>
          <t>Lista común de la UE de terceros países que fomentan prácticas fiscales abusivas.
El objetivo no es señalar y poner en evidencia a los países, sino fomentar un cambio positivo a través de la cooperación.</t>
        </is>
      </c>
      <c r="CE305" t="inlineStr">
        <is>
          <t>ühine ELi tasandil koostatav loetelu kolmandatest riikidest, kes keelduvad järgimast rahvusvahelisi hea maksuhalduse tavasid</t>
        </is>
      </c>
      <c r="CF305" t="inlineStr">
        <is>
          <t/>
        </is>
      </c>
      <c r="CG305" t="inlineStr">
        <is>
          <t>liste commune de l'UE qui remplace l'éventail de listes nationales recensant les pays tiers qui ne respectent pas les normes de bonne gouvernance en matière fiscale pour faire face aux menaces extérieures d'érosion de la base d'imposition des États membres</t>
        </is>
      </c>
      <c r="CH305" t="inlineStr">
        <is>
          <t/>
        </is>
      </c>
      <c r="CI305" t="inlineStr">
        <is>
          <t>zajednički popis EU-a na kojem se nalaze treće zemlje koje ne poštuju standarde dobrog upravljanja u području oporezivanja</t>
        </is>
      </c>
      <c r="CJ305" t="inlineStr">
        <is>
          <t>az adóügyi kormányzásra vonatkozó minimumkövetelményeket nem teljesítő harmadik országok, illetve területek közös uniós jegyzéke</t>
        </is>
      </c>
      <c r="CK305" t="inlineStr">
        <is>
          <t>lista comune a livello dell'UE delle giurisdizioni di paesi terzi che non si conformano alle norme internazionali di buona governance in materia fiscale</t>
        </is>
      </c>
      <c r="CL305" t="inlineStr">
        <is>
          <t>ES sudarytas bendras trečiųjų valstybių, kurios nesilaiko gero mokesčių valdymo principų (mokesčių skaidrumo, sąžiningo apmokestinimo, kovos su BEPS priemonių įgyvendinimo kriterijų), sąrašas</t>
        </is>
      </c>
      <c r="CM305" t="inlineStr">
        <is>
          <t>kopīgs Eiropas Savienības saraksts, kurā iekļautas trešās valstis, kas neievēro labas nodokļu pārvaldības standartus</t>
        </is>
      </c>
      <c r="CN305" t="inlineStr">
        <is>
          <t>lista komuni tal-UE ta' pajjiżi terzi li jonqsu milli jikkonformaw ma' standards ta' governanza tajba fil-qasam tat-taxxa</t>
        </is>
      </c>
      <c r="CO305" t="inlineStr">
        <is>
          <t>gemeenschappelijke lijst van &lt;a href="https://iate.europa.eu/entry/result/920625/nl" target="_blank"&gt;niet-coöperatieve jurisdicties&lt;time datetime="3.7.2020"&gt; (3.7.2020)&lt;/time&gt;&lt;/a&gt; die op EU-niveau wordt opgesteld</t>
        </is>
      </c>
      <c r="CP305" t="inlineStr">
        <is>
          <t>wykaz państw trzecich niespełniających standardów dobrego zarządzania w kwestiach podatkowych [ &lt;a href="/entry/result/3528298/all" id="ENTRY_TO_ENTRY_CONVERTER" target="_blank"&gt;IATE:3528298&lt;/a&gt; ], ustanowiony przez UE w celu dalszego zwalczania oszustw podatkowych, uchylania się od opodatkowania i unikania opodatkowania, a
także walki z praniem pieniędzy</t>
        </is>
      </c>
      <c r="CQ305" t="inlineStr">
        <is>
          <t>Lista comum da UE que recenseia países ou territórios terceiros que não respeitam as normas de boa governação em matéria fiscal, com o objetivo de combater a erosão da base tributável dos Estados-Membros.</t>
        </is>
      </c>
      <c r="CR305" t="inlineStr">
        <is>
          <t>listă comună a UE care cuprinde țări și teritorii terțe care nu respectă standardele de bună guvernanță în materie fiscală</t>
        </is>
      </c>
      <c r="CS305" t="inlineStr">
        <is>
          <t>spoločný zoznam členských štátov EÚ obsahujúci tretie krajiny, ktoré nedodržiavajú medzinárodné normy v oblasti zdaňovania</t>
        </is>
      </c>
      <c r="CT305" t="inlineStr">
        <is>
          <t>skupni seznam EU, ki naj bi nadomestil trenutno mešanico nacionalnih sistemov ter omogočil identifikacijo tretjih držav, ki ne dosegajo standardov dobrega upravljanja, in enoten odziv EU na te jurisdikcije</t>
        </is>
      </c>
      <c r="CU305" t="inlineStr">
        <is>
          <t/>
        </is>
      </c>
    </row>
    <row r="306">
      <c r="A306" s="1" t="str">
        <f>HYPERLINK("https://iate.europa.eu/entry/result/3563376/all", "3563376")</f>
        <v>3563376</v>
      </c>
      <c r="B306" t="inlineStr">
        <is>
          <t>FINANCE;ECONOMICS</t>
        </is>
      </c>
      <c r="C306" t="inlineStr">
        <is>
          <t>FINANCE;ECONOMICS|economic analysis</t>
        </is>
      </c>
      <c r="D306" t="inlineStr">
        <is>
          <t/>
        </is>
      </c>
      <c r="E306" t="inlineStr">
        <is>
          <t/>
        </is>
      </c>
      <c r="F306" t="inlineStr">
        <is>
          <t/>
        </is>
      </c>
      <c r="G306" t="inlineStr">
        <is>
          <t/>
        </is>
      </c>
      <c r="H306" t="inlineStr">
        <is>
          <t/>
        </is>
      </c>
      <c r="I306" t="inlineStr">
        <is>
          <t/>
        </is>
      </c>
      <c r="J306" t="inlineStr">
        <is>
          <t/>
        </is>
      </c>
      <c r="K306" t="inlineStr">
        <is>
          <t/>
        </is>
      </c>
      <c r="L306" t="inlineStr">
        <is>
          <t/>
        </is>
      </c>
      <c r="M306" t="inlineStr">
        <is>
          <t/>
        </is>
      </c>
      <c r="N306" t="inlineStr">
        <is>
          <t/>
        </is>
      </c>
      <c r="O306" t="inlineStr">
        <is>
          <t/>
        </is>
      </c>
      <c r="P306" t="inlineStr">
        <is>
          <t/>
        </is>
      </c>
      <c r="Q306" t="inlineStr">
        <is>
          <t/>
        </is>
      </c>
      <c r="R306" t="inlineStr">
        <is>
          <t/>
        </is>
      </c>
      <c r="S306" t="inlineStr">
        <is>
          <t>debt vulnerabilities|vulnerability|debt vulnerability|vulnerabilities</t>
        </is>
      </c>
      <c r="T306" t="inlineStr">
        <is>
          <t>1|3|3|1</t>
        </is>
      </c>
      <c r="U306" t="inlineStr">
        <is>
          <t>|||</t>
        </is>
      </c>
      <c r="V306" t="inlineStr">
        <is>
          <t/>
        </is>
      </c>
      <c r="W306" t="inlineStr">
        <is>
          <t/>
        </is>
      </c>
      <c r="X306" t="inlineStr">
        <is>
          <t/>
        </is>
      </c>
      <c r="Y306" t="inlineStr">
        <is>
          <t/>
        </is>
      </c>
      <c r="Z306" t="inlineStr">
        <is>
          <t/>
        </is>
      </c>
      <c r="AA306" t="inlineStr">
        <is>
          <t/>
        </is>
      </c>
      <c r="AB306" t="inlineStr">
        <is>
          <t>haavoittuvuustekijä|haavoittuvuus</t>
        </is>
      </c>
      <c r="AC306" t="inlineStr">
        <is>
          <t>3|3</t>
        </is>
      </c>
      <c r="AD306" t="inlineStr">
        <is>
          <t>|</t>
        </is>
      </c>
      <c r="AE306" t="inlineStr">
        <is>
          <t/>
        </is>
      </c>
      <c r="AF306" t="inlineStr">
        <is>
          <t/>
        </is>
      </c>
      <c r="AG306" t="inlineStr">
        <is>
          <t/>
        </is>
      </c>
      <c r="AH306" t="inlineStr">
        <is>
          <t/>
        </is>
      </c>
      <c r="AI306" t="inlineStr">
        <is>
          <t/>
        </is>
      </c>
      <c r="AJ306" t="inlineStr">
        <is>
          <t/>
        </is>
      </c>
      <c r="AK306" t="inlineStr">
        <is>
          <t/>
        </is>
      </c>
      <c r="AL306" t="inlineStr">
        <is>
          <t/>
        </is>
      </c>
      <c r="AM306" t="inlineStr">
        <is>
          <t/>
        </is>
      </c>
      <c r="AN306" t="inlineStr">
        <is>
          <t/>
        </is>
      </c>
      <c r="AO306" t="inlineStr">
        <is>
          <t/>
        </is>
      </c>
      <c r="AP306" t="inlineStr">
        <is>
          <t/>
        </is>
      </c>
      <c r="AQ306" t="inlineStr">
        <is>
          <t/>
        </is>
      </c>
      <c r="AR306" t="inlineStr">
        <is>
          <t/>
        </is>
      </c>
      <c r="AS306" t="inlineStr">
        <is>
          <t/>
        </is>
      </c>
      <c r="AT306" t="inlineStr">
        <is>
          <t>skolos pažeidžiamumas</t>
        </is>
      </c>
      <c r="AU306" t="inlineStr">
        <is>
          <t>3</t>
        </is>
      </c>
      <c r="AV306" t="inlineStr">
        <is>
          <t/>
        </is>
      </c>
      <c r="AW306" t="inlineStr">
        <is>
          <t/>
        </is>
      </c>
      <c r="AX306" t="inlineStr">
        <is>
          <t/>
        </is>
      </c>
      <c r="AY306" t="inlineStr">
        <is>
          <t/>
        </is>
      </c>
      <c r="AZ306" t="inlineStr">
        <is>
          <t/>
        </is>
      </c>
      <c r="BA306" t="inlineStr">
        <is>
          <t/>
        </is>
      </c>
      <c r="BB306" t="inlineStr">
        <is>
          <t/>
        </is>
      </c>
      <c r="BC306" t="inlineStr">
        <is>
          <t/>
        </is>
      </c>
      <c r="BD306" t="inlineStr">
        <is>
          <t/>
        </is>
      </c>
      <c r="BE306" t="inlineStr">
        <is>
          <t/>
        </is>
      </c>
      <c r="BF306" t="inlineStr">
        <is>
          <t/>
        </is>
      </c>
      <c r="BG306" t="inlineStr">
        <is>
          <t/>
        </is>
      </c>
      <c r="BH306" t="inlineStr">
        <is>
          <t/>
        </is>
      </c>
      <c r="BI306" t="inlineStr">
        <is>
          <t/>
        </is>
      </c>
      <c r="BJ306" t="inlineStr">
        <is>
          <t/>
        </is>
      </c>
      <c r="BK306" t="inlineStr">
        <is>
          <t/>
        </is>
      </c>
      <c r="BL306" t="inlineStr">
        <is>
          <t/>
        </is>
      </c>
      <c r="BM306" t="inlineStr">
        <is>
          <t/>
        </is>
      </c>
      <c r="BN306" t="inlineStr">
        <is>
          <t/>
        </is>
      </c>
      <c r="BO306" t="inlineStr">
        <is>
          <t/>
        </is>
      </c>
      <c r="BP306" t="inlineStr">
        <is>
          <t/>
        </is>
      </c>
      <c r="BQ306" t="inlineStr">
        <is>
          <t/>
        </is>
      </c>
      <c r="BR306" t="inlineStr">
        <is>
          <t/>
        </is>
      </c>
      <c r="BS306" t="inlineStr">
        <is>
          <t/>
        </is>
      </c>
      <c r="BT306" t="inlineStr">
        <is>
          <t/>
        </is>
      </c>
      <c r="BU306" t="inlineStr">
        <is>
          <t/>
        </is>
      </c>
      <c r="BV306" t="inlineStr">
        <is>
          <t/>
        </is>
      </c>
      <c r="BW306" t="inlineStr">
        <is>
          <t/>
        </is>
      </c>
      <c r="BX306" t="inlineStr">
        <is>
          <t/>
        </is>
      </c>
      <c r="BY306" t="inlineStr">
        <is>
          <t/>
        </is>
      </c>
      <c r="BZ306" t="inlineStr">
        <is>
          <t/>
        </is>
      </c>
      <c r="CA306" t="inlineStr">
        <is>
          <t/>
        </is>
      </c>
      <c r="CB306" t="inlineStr">
        <is>
          <t/>
        </is>
      </c>
      <c r="CC306" t="inlineStr">
        <is>
          <t/>
        </is>
      </c>
      <c r="CD306" t="inlineStr">
        <is>
          <t/>
        </is>
      </c>
      <c r="CE306" t="inlineStr">
        <is>
          <t/>
        </is>
      </c>
      <c r="CF306" t="inlineStr">
        <is>
          <t/>
        </is>
      </c>
      <c r="CG306" t="inlineStr">
        <is>
          <t/>
        </is>
      </c>
      <c r="CH306" t="inlineStr">
        <is>
          <t/>
        </is>
      </c>
      <c r="CI306" t="inlineStr">
        <is>
          <t/>
        </is>
      </c>
      <c r="CJ306" t="inlineStr">
        <is>
          <t/>
        </is>
      </c>
      <c r="CK306" t="inlineStr">
        <is>
          <t/>
        </is>
      </c>
      <c r="CL306" t="inlineStr">
        <is>
          <t/>
        </is>
      </c>
      <c r="CM306" t="inlineStr">
        <is>
          <t/>
        </is>
      </c>
      <c r="CN306" t="inlineStr">
        <is>
          <t/>
        </is>
      </c>
      <c r="CO306" t="inlineStr">
        <is>
          <t/>
        </is>
      </c>
      <c r="CP306" t="inlineStr">
        <is>
          <t/>
        </is>
      </c>
      <c r="CQ306" t="inlineStr">
        <is>
          <t/>
        </is>
      </c>
      <c r="CR306" t="inlineStr">
        <is>
          <t/>
        </is>
      </c>
      <c r="CS306" t="inlineStr">
        <is>
          <t/>
        </is>
      </c>
      <c r="CT306" t="inlineStr">
        <is>
          <t/>
        </is>
      </c>
      <c r="CU306" t="inlineStr">
        <is>
          <t/>
        </is>
      </c>
    </row>
    <row r="307">
      <c r="A307" s="1" t="str">
        <f>HYPERLINK("https://iate.europa.eu/entry/result/3591758/all", "3591758")</f>
        <v>3591758</v>
      </c>
      <c r="B307" t="inlineStr">
        <is>
          <t>FINANCE</t>
        </is>
      </c>
      <c r="C307" t="inlineStr">
        <is>
          <t>FINANCE|financial institutions and credit|financial services;FINANCE|free movement of capital|financial market</t>
        </is>
      </c>
      <c r="D307" t="inlineStr">
        <is>
          <t>публично предлагане на криптоактиви</t>
        </is>
      </c>
      <c r="E307" t="inlineStr">
        <is>
          <t>3</t>
        </is>
      </c>
      <c r="F307" t="inlineStr">
        <is>
          <t/>
        </is>
      </c>
      <c r="G307" t="inlineStr">
        <is>
          <t>veřejná nabídka kryptoaktiv|veřejná nabídka</t>
        </is>
      </c>
      <c r="H307" t="inlineStr">
        <is>
          <t>3|3</t>
        </is>
      </c>
      <c r="I307" t="inlineStr">
        <is>
          <t>|</t>
        </is>
      </c>
      <c r="J307" t="inlineStr">
        <is>
          <t>udbud til offentligheden|udbud til offentligheden af kryptoaktiver</t>
        </is>
      </c>
      <c r="K307" t="inlineStr">
        <is>
          <t>3|3</t>
        </is>
      </c>
      <c r="L307" t="inlineStr">
        <is>
          <t>|</t>
        </is>
      </c>
      <c r="M307" t="inlineStr">
        <is>
          <t>öffentliches Angebot von Kryptowerten</t>
        </is>
      </c>
      <c r="N307" t="inlineStr">
        <is>
          <t>3</t>
        </is>
      </c>
      <c r="O307" t="inlineStr">
        <is>
          <t/>
        </is>
      </c>
      <c r="P307" t="inlineStr">
        <is>
          <t>δημόσια προσφορά κρυπτοστοιχείων|δημόσια προσφορά</t>
        </is>
      </c>
      <c r="Q307" t="inlineStr">
        <is>
          <t>3|3</t>
        </is>
      </c>
      <c r="R307" t="inlineStr">
        <is>
          <t>|</t>
        </is>
      </c>
      <c r="S307" t="inlineStr">
        <is>
          <t>offer to the public of a crypto-asset|offer to the public|offer to the public of crypto-assets|public offer of crypto-assets</t>
        </is>
      </c>
      <c r="T307" t="inlineStr">
        <is>
          <t>1|3|3|3</t>
        </is>
      </c>
      <c r="U307" t="inlineStr">
        <is>
          <t>|||</t>
        </is>
      </c>
      <c r="V307" t="inlineStr">
        <is>
          <t>oferta pública|oferta pública de criptoactivos</t>
        </is>
      </c>
      <c r="W307" t="inlineStr">
        <is>
          <t>3|3</t>
        </is>
      </c>
      <c r="X307" t="inlineStr">
        <is>
          <t>|</t>
        </is>
      </c>
      <c r="Y307" t="inlineStr">
        <is>
          <t>avalik pakkumine|krüptovara avalik pakkumine</t>
        </is>
      </c>
      <c r="Z307" t="inlineStr">
        <is>
          <t>2|2</t>
        </is>
      </c>
      <c r="AA307" t="inlineStr">
        <is>
          <t>|</t>
        </is>
      </c>
      <c r="AB307" t="inlineStr">
        <is>
          <t>kryptovarojen tarjoaminen yleisölle|yleisölle tarjoaminen</t>
        </is>
      </c>
      <c r="AC307" t="inlineStr">
        <is>
          <t>3|3</t>
        </is>
      </c>
      <c r="AD307" t="inlineStr">
        <is>
          <t>|</t>
        </is>
      </c>
      <c r="AE307" t="inlineStr">
        <is>
          <t>offre au public|offre au public de crypto-actifs|offre publique de crypto-actifs</t>
        </is>
      </c>
      <c r="AF307" t="inlineStr">
        <is>
          <t>3|3|2</t>
        </is>
      </c>
      <c r="AG307" t="inlineStr">
        <is>
          <t>||</t>
        </is>
      </c>
      <c r="AH307" t="inlineStr">
        <is>
          <t/>
        </is>
      </c>
      <c r="AI307" t="inlineStr">
        <is>
          <t/>
        </is>
      </c>
      <c r="AJ307" t="inlineStr">
        <is>
          <t/>
        </is>
      </c>
      <c r="AK307" t="inlineStr">
        <is>
          <t>javna ponuda kriptoimovine|javna ponuda</t>
        </is>
      </c>
      <c r="AL307" t="inlineStr">
        <is>
          <t>3|3</t>
        </is>
      </c>
      <c r="AM307" t="inlineStr">
        <is>
          <t>|</t>
        </is>
      </c>
      <c r="AN307" t="inlineStr">
        <is>
          <t>nyilvános ajánlattétel|kriptoeszközökre vonatkozó nyilvános ajánlattétel</t>
        </is>
      </c>
      <c r="AO307" t="inlineStr">
        <is>
          <t>3|3</t>
        </is>
      </c>
      <c r="AP307" t="inlineStr">
        <is>
          <t>|</t>
        </is>
      </c>
      <c r="AQ307" t="inlineStr">
        <is>
          <t>offerta al pubblico di cripto-attività|offerta al pubblico di cripto-attività</t>
        </is>
      </c>
      <c r="AR307" t="inlineStr">
        <is>
          <t>3|3</t>
        </is>
      </c>
      <c r="AS307" t="inlineStr">
        <is>
          <t>|</t>
        </is>
      </c>
      <c r="AT307" t="inlineStr">
        <is>
          <t>viešas siūlymas|viešas kriptoturto siūlymas</t>
        </is>
      </c>
      <c r="AU307" t="inlineStr">
        <is>
          <t>3|3</t>
        </is>
      </c>
      <c r="AV307" t="inlineStr">
        <is>
          <t>|</t>
        </is>
      </c>
      <c r="AW307" t="inlineStr">
        <is>
          <t>kriptoaktīvu publiskais piedāvājums</t>
        </is>
      </c>
      <c r="AX307" t="inlineStr">
        <is>
          <t>3</t>
        </is>
      </c>
      <c r="AY307" t="inlineStr">
        <is>
          <t/>
        </is>
      </c>
      <c r="AZ307" t="inlineStr">
        <is>
          <t>offerta lill-pubbliku|offerta pubblika ta’ kriptoassi|offerta ta’ kriptoassi lill-pubbliku</t>
        </is>
      </c>
      <c r="BA307" t="inlineStr">
        <is>
          <t>3|3|3</t>
        </is>
      </c>
      <c r="BB307" t="inlineStr">
        <is>
          <t>||</t>
        </is>
      </c>
      <c r="BC307" t="inlineStr">
        <is>
          <t>aanbieding aan het publiek van cryptoactiva|aanbieding aan het publiek</t>
        </is>
      </c>
      <c r="BD307" t="inlineStr">
        <is>
          <t>3|3</t>
        </is>
      </c>
      <c r="BE307" t="inlineStr">
        <is>
          <t>|</t>
        </is>
      </c>
      <c r="BF307" t="inlineStr">
        <is>
          <t>oferta publiczna kryptoaktywów</t>
        </is>
      </c>
      <c r="BG307" t="inlineStr">
        <is>
          <t>3</t>
        </is>
      </c>
      <c r="BH307" t="inlineStr">
        <is>
          <t/>
        </is>
      </c>
      <c r="BI307" t="inlineStr">
        <is>
          <t>oferta publica de criptoativos|oferta de criptoativos ao público</t>
        </is>
      </c>
      <c r="BJ307" t="inlineStr">
        <is>
          <t>3|3</t>
        </is>
      </c>
      <c r="BK307" t="inlineStr">
        <is>
          <t>|</t>
        </is>
      </c>
      <c r="BL307" t="inlineStr">
        <is>
          <t>ofertă publică|ofertă publică de criptoactive</t>
        </is>
      </c>
      <c r="BM307" t="inlineStr">
        <is>
          <t>3|3</t>
        </is>
      </c>
      <c r="BN307" t="inlineStr">
        <is>
          <t>|</t>
        </is>
      </c>
      <c r="BO307" t="inlineStr">
        <is>
          <t>verejná ponuka kryptoaktív|verejná ponuka</t>
        </is>
      </c>
      <c r="BP307" t="inlineStr">
        <is>
          <t>3|3</t>
        </is>
      </c>
      <c r="BQ307" t="inlineStr">
        <is>
          <t>|</t>
        </is>
      </c>
      <c r="BR307" t="inlineStr">
        <is>
          <t>javna ponudba|javna ponudba kriptosredstev</t>
        </is>
      </c>
      <c r="BS307" t="inlineStr">
        <is>
          <t>3|3</t>
        </is>
      </c>
      <c r="BT307" t="inlineStr">
        <is>
          <t>|</t>
        </is>
      </c>
      <c r="BU307" t="inlineStr">
        <is>
          <t>erbjudande till allmänheten</t>
        </is>
      </c>
      <c r="BV307" t="inlineStr">
        <is>
          <t>3</t>
        </is>
      </c>
      <c r="BW307" t="inlineStr">
        <is>
          <t/>
        </is>
      </c>
      <c r="BX307" t="inlineStr">
        <is>
          <t/>
        </is>
      </c>
      <c r="BY307" t="inlineStr">
        <is>
          <t>nabídka třetím stranám k nabytí kryptoaktiva výměnou za fiat měnu nebo jiná kryptoaktiva</t>
        </is>
      </c>
      <c r="BZ307" t="inlineStr">
        <is>
          <t>udbud til tredjepart om erhvervelse af et &lt;a href="https://iate.europa.eu/entry/result/3581681/da" target="_blank"&gt;kryptoaktiv&lt;/a&gt; til gengæld for &lt;a href="https://iate.europa.eu/entry/result/1643065/da" target="_blank"&gt;fiatvaluta&lt;/a&gt; eller andre kryptoaktiver</t>
        </is>
      </c>
      <c r="CA307" t="inlineStr">
        <is>
          <t>Angebot an Dritte, einen Kryptowert im Tausch gegen Nominalgeldwährung oder gegen andere Kryptowerte zu erwerben</t>
        </is>
      </c>
      <c r="CB307" t="inlineStr">
        <is>
          <t>προσφορά προς απόκτηση ενός κρυπτοστοιχείου σε τρίτους έναντι &lt;a href="https://iate.europa.eu/entry/result/1643065/en-el" target="_blank"&gt;παραστατικού νομίσματος&lt;/a&gt; ή άλλων &lt;a href="https://iate.europa.eu/entry/result/3581681/en-el" target="_blank"&gt;κρυπτοστοιχείων&lt;/a&gt;</t>
        </is>
      </c>
      <c r="CC307" t="inlineStr">
        <is>
          <t>offer to third parties to acquire a crypto-asset
in exchange for fiat currency or other crypto-assets</t>
        </is>
      </c>
      <c r="CD307" t="inlineStr">
        <is>
          <t>Oferta hecha a terceros de adquirir un criptoactivo a cambio de una moneda fiat u otros criptoactivos.</t>
        </is>
      </c>
      <c r="CE307" t="inlineStr">
        <is>
          <t>kolmandatele isikutele tehtav pakkumine omandada krüptovara &lt;i&gt;usaldusraha&lt;/i&gt; &lt;a href="/entry/result/1643065/all" id="ENTRY_TO_ENTRY_CONVERTER" target="_blank"&gt;IATE:1643065&lt;/a&gt; või muu krüptovara eest</t>
        </is>
      </c>
      <c r="CF307" t="inlineStr">
        <is>
          <t>kryptovarojen tarjoaminen kolmansille
osapuolille fiat-valuuttaa tai muita kryptovaroja vastaan</t>
        </is>
      </c>
      <c r="CG307" t="inlineStr">
        <is>
          <t>offre à
des tiers d’acquérir un &lt;a href="https://iate.europa.eu/entry/result/3581681/fr" target="_blank"&gt;crypto-actif&lt;/a&gt; en échange d’une &lt;a href="https://iate.europa.eu/entry/result/1643065/fr" target="_blank"&gt;monnaie fiat&lt;/a&gt; ou d’autres
crypto-actifs</t>
        </is>
      </c>
      <c r="CH307" t="inlineStr">
        <is>
          <t/>
        </is>
      </c>
      <c r="CI307" t="inlineStr">
        <is>
          <t>ponuda trećim stranama za stjecanje kriptoimovine u zamjenu za fiducijarnu valutu ili drugu kriptoimovinu</t>
        </is>
      </c>
      <c r="CJ307" t="inlineStr">
        <is>
          <t>harmadik személynek tett ajánlat kriptoeszközök fiat valutáért vagy egyéb kriptoeszközért cserébe történő megszerzésére</t>
        </is>
      </c>
      <c r="CK307" t="inlineStr">
        <is>
          <t>offerta
a terzi di acquistare una &lt;a href="https://iate.europa.eu/entry/slideshow/1623858247905/3581681/en-it" target="_blank"&gt;cripto-attività&lt;/a&gt; in cambio di una moneta fiduciaria o
di altre cripto-attività</t>
        </is>
      </c>
      <c r="CL307" t="inlineStr">
        <is>
          <t>siūlymas trečiosioms šalims įsigyti kriptoturto mainais už dekretinius pinigus arba kitą kriptoturtą</t>
        </is>
      </c>
      <c r="CM307" t="inlineStr">
        <is>
          <t/>
        </is>
      </c>
      <c r="CN307" t="inlineStr">
        <is>
          <t>&lt;div&gt;offerta lil partijiet terzi sabiex jakkwistaw kriptoassi bi skambju ma’ &lt;a href="https://iate.europa.eu/entry/result/1643065/mt" target="_blank"&gt;munita ta’ kors legali&lt;/a&gt; jew ma’ kriptoassi oħrajn&lt;br&gt;&lt;/div&gt;</t>
        </is>
      </c>
      <c r="CO307" t="inlineStr">
        <is>
          <t>"aanbieding aan derden om een cryptoactief te verwerven in ruil voor fiduciaire valuta of andere cryptoactiva"</t>
        </is>
      </c>
      <c r="CP307" t="inlineStr">
        <is>
          <t/>
        </is>
      </c>
      <c r="CQ307" t="inlineStr">
        <is>
          <t>Oferta a terceiros para que adquiram um criptoativo em troca de moeda fiduciária ou de outros criptoativos.</t>
        </is>
      </c>
      <c r="CR307" t="inlineStr">
        <is>
          <t>o ofertă adresată unor terți în vederea achiziționării de criptoactive 
în schimbul unor monede fiduciare sau al altor criptoactive</t>
        </is>
      </c>
      <c r="CS307" t="inlineStr">
        <is>
          <t>ponuka tretím stranám na nadobudnutie &lt;a href="https://iate.europa.eu/entry/slideshow/1620658258920/3581681/sk" target="_blank"&gt;kryptoaktíva&lt;/a&gt; výmenou za &lt;a href="https://iate.europa.eu/entry/slideshow/1620658348439/1643065/sk" target="_blank"&gt;fiat menu&lt;/a&gt; alebo iné kryptoaktíva</t>
        </is>
      </c>
      <c r="CT307" t="inlineStr">
        <is>
          <t>ponudba tretjim osebam, da pridobijo kriptosredstvo v zameno za fiat valuto ali druga kriptosredstva</t>
        </is>
      </c>
      <c r="CU307" t="inlineStr">
        <is>
          <t>erbjudande till en tredje part att förvärva en kryptotillgång i utbyte mot fiatvaluta eller andra kryptotillgångar</t>
        </is>
      </c>
    </row>
    <row r="308">
      <c r="A308" s="1" t="str">
        <f>HYPERLINK("https://iate.europa.eu/entry/result/389142/all", "389142")</f>
        <v>389142</v>
      </c>
      <c r="B308" t="inlineStr">
        <is>
          <t>FINANCE</t>
        </is>
      </c>
      <c r="C308" t="inlineStr">
        <is>
          <t>FINANCE|financial institutions and credit</t>
        </is>
      </c>
      <c r="D308" t="inlineStr">
        <is>
          <t>гарантиране на влоговете|гарантиране на депозитите|гаранция по влоговете|застраховане на депозитите</t>
        </is>
      </c>
      <c r="E308" t="inlineStr">
        <is>
          <t>4|4|4|3</t>
        </is>
      </c>
      <c r="F308" t="inlineStr">
        <is>
          <t>|||</t>
        </is>
      </c>
      <c r="G308" t="inlineStr">
        <is>
          <t>pojištění vkladů</t>
        </is>
      </c>
      <c r="H308" t="inlineStr">
        <is>
          <t>3</t>
        </is>
      </c>
      <c r="I308" t="inlineStr">
        <is>
          <t/>
        </is>
      </c>
      <c r="J308" t="inlineStr">
        <is>
          <t>indskydergaranti|indskudsforsikring|indskudsgaranti</t>
        </is>
      </c>
      <c r="K308" t="inlineStr">
        <is>
          <t>3|3|3</t>
        </is>
      </c>
      <c r="L308" t="inlineStr">
        <is>
          <t>||</t>
        </is>
      </c>
      <c r="M308" t="inlineStr">
        <is>
          <t>Einlagensicherung|Einlagenversicherung|Einlagenschutz</t>
        </is>
      </c>
      <c r="N308" t="inlineStr">
        <is>
          <t>3|3|2</t>
        </is>
      </c>
      <c r="O308" t="inlineStr">
        <is>
          <t>||</t>
        </is>
      </c>
      <c r="P308" t="inlineStr">
        <is>
          <t>ασφάλιση καταθέσεων</t>
        </is>
      </c>
      <c r="Q308" t="inlineStr">
        <is>
          <t>3</t>
        </is>
      </c>
      <c r="R308" t="inlineStr">
        <is>
          <t/>
        </is>
      </c>
      <c r="S308" t="inlineStr">
        <is>
          <t>deposit protection|deposit insurance|deposit guarantee</t>
        </is>
      </c>
      <c r="T308" t="inlineStr">
        <is>
          <t>3|3|3</t>
        </is>
      </c>
      <c r="U308" t="inlineStr">
        <is>
          <t>||</t>
        </is>
      </c>
      <c r="V308" t="inlineStr">
        <is>
          <t>garantía de depósitos|seguro de depósitos</t>
        </is>
      </c>
      <c r="W308" t="inlineStr">
        <is>
          <t>3|3</t>
        </is>
      </c>
      <c r="X308" t="inlineStr">
        <is>
          <t>|</t>
        </is>
      </c>
      <c r="Y308" t="inlineStr">
        <is>
          <t>hoiusekindlustus</t>
        </is>
      </c>
      <c r="Z308" t="inlineStr">
        <is>
          <t>2</t>
        </is>
      </c>
      <c r="AA308" t="inlineStr">
        <is>
          <t/>
        </is>
      </c>
      <c r="AB308" t="inlineStr">
        <is>
          <t>talletussuoja|talletustakuu</t>
        </is>
      </c>
      <c r="AC308" t="inlineStr">
        <is>
          <t>3|3</t>
        </is>
      </c>
      <c r="AD308" t="inlineStr">
        <is>
          <t>|</t>
        </is>
      </c>
      <c r="AE308" t="inlineStr">
        <is>
          <t>assurance des dépôts|protection des dépôts|garantie des dépôts</t>
        </is>
      </c>
      <c r="AF308" t="inlineStr">
        <is>
          <t>3|3|3</t>
        </is>
      </c>
      <c r="AG308" t="inlineStr">
        <is>
          <t>||</t>
        </is>
      </c>
      <c r="AH308" t="inlineStr">
        <is>
          <t>árachas taiscí</t>
        </is>
      </c>
      <c r="AI308" t="inlineStr">
        <is>
          <t>3</t>
        </is>
      </c>
      <c r="AJ308" t="inlineStr">
        <is>
          <t/>
        </is>
      </c>
      <c r="AK308" t="inlineStr">
        <is>
          <t>osiguranje depozita</t>
        </is>
      </c>
      <c r="AL308" t="inlineStr">
        <is>
          <t>3</t>
        </is>
      </c>
      <c r="AM308" t="inlineStr">
        <is>
          <t/>
        </is>
      </c>
      <c r="AN308" t="inlineStr">
        <is>
          <t>betétbiztosítás</t>
        </is>
      </c>
      <c r="AO308" t="inlineStr">
        <is>
          <t>3</t>
        </is>
      </c>
      <c r="AP308" t="inlineStr">
        <is>
          <t/>
        </is>
      </c>
      <c r="AQ308" t="inlineStr">
        <is>
          <t>garanzia dei depositi|assicurazione dei depositi</t>
        </is>
      </c>
      <c r="AR308" t="inlineStr">
        <is>
          <t>3|3</t>
        </is>
      </c>
      <c r="AS308" t="inlineStr">
        <is>
          <t>|</t>
        </is>
      </c>
      <c r="AT308" t="inlineStr">
        <is>
          <t>indėlių draudimas</t>
        </is>
      </c>
      <c r="AU308" t="inlineStr">
        <is>
          <t>3</t>
        </is>
      </c>
      <c r="AV308" t="inlineStr">
        <is>
          <t/>
        </is>
      </c>
      <c r="AW308" t="inlineStr">
        <is>
          <t>noguldījumu apdrošināšana</t>
        </is>
      </c>
      <c r="AX308" t="inlineStr">
        <is>
          <t>3</t>
        </is>
      </c>
      <c r="AY308" t="inlineStr">
        <is>
          <t/>
        </is>
      </c>
      <c r="AZ308" t="inlineStr">
        <is>
          <t>assigurazzjoni ta' depożitu</t>
        </is>
      </c>
      <c r="BA308" t="inlineStr">
        <is>
          <t>3</t>
        </is>
      </c>
      <c r="BB308" t="inlineStr">
        <is>
          <t/>
        </is>
      </c>
      <c r="BC308" t="inlineStr">
        <is>
          <t>depositoverzekering</t>
        </is>
      </c>
      <c r="BD308" t="inlineStr">
        <is>
          <t>3</t>
        </is>
      </c>
      <c r="BE308" t="inlineStr">
        <is>
          <t/>
        </is>
      </c>
      <c r="BF308" t="inlineStr">
        <is>
          <t>gwarantowanie depozytów</t>
        </is>
      </c>
      <c r="BG308" t="inlineStr">
        <is>
          <t>2</t>
        </is>
      </c>
      <c r="BH308" t="inlineStr">
        <is>
          <t/>
        </is>
      </c>
      <c r="BI308" t="inlineStr">
        <is>
          <t>seguro de depósitos</t>
        </is>
      </c>
      <c r="BJ308" t="inlineStr">
        <is>
          <t>3</t>
        </is>
      </c>
      <c r="BK308" t="inlineStr">
        <is>
          <t/>
        </is>
      </c>
      <c r="BL308" t="inlineStr">
        <is>
          <t>asigurare a depozitelor</t>
        </is>
      </c>
      <c r="BM308" t="inlineStr">
        <is>
          <t>2</t>
        </is>
      </c>
      <c r="BN308" t="inlineStr">
        <is>
          <t/>
        </is>
      </c>
      <c r="BO308" t="inlineStr">
        <is>
          <t>ochrana vkladov</t>
        </is>
      </c>
      <c r="BP308" t="inlineStr">
        <is>
          <t>3</t>
        </is>
      </c>
      <c r="BQ308" t="inlineStr">
        <is>
          <t/>
        </is>
      </c>
      <c r="BR308" t="inlineStr">
        <is>
          <t>zavarovanje depozitov|jamstvo za vloge</t>
        </is>
      </c>
      <c r="BS308" t="inlineStr">
        <is>
          <t>2|3</t>
        </is>
      </c>
      <c r="BT308" t="inlineStr">
        <is>
          <t>|preferred</t>
        </is>
      </c>
      <c r="BU308" t="inlineStr">
        <is>
          <t>insättningsgaranti</t>
        </is>
      </c>
      <c r="BV308" t="inlineStr">
        <is>
          <t>3</t>
        </is>
      </c>
      <c r="BW308" t="inlineStr">
        <is>
          <t/>
        </is>
      </c>
      <c r="BX308" t="inlineStr">
        <is>
          <t>схема, която гарантира, че дълг на вложител към банка или друга депозитна институция ще бъде погасен при възникването на евентуален банкрут</t>
        </is>
      </c>
      <c r="BY308" t="inlineStr">
        <is>
          <t>systém zaručující, aby
závazky banky nebo jiné depozitní instituce vůči vkladatelům byly vyrovnány i v
případě úpadku této banky nebo instituce</t>
        </is>
      </c>
      <c r="BZ308" t="inlineStr">
        <is>
          <t>ordning, der garanterer, at en indskyders gæld hos en bank eller en anden depotinstitution bliver indfriet i tilfælde af konkurs</t>
        </is>
      </c>
      <c r="CA308" t="inlineStr">
        <is>
          <t>versicherungsmäßiger Schutz von Bankeinlagen gegen Verluste aus dem Zusammenbruch einer Bank; Ziel dieses Einlagenschutzes ist es, die Finanzstabilität zu erhalten und die Wirtschaftspläne von privaten Haushalten, Unternehmen und öffentlichen Institutionen zu sichern</t>
        </is>
      </c>
      <c r="CB308" t="inlineStr">
        <is>
          <t/>
        </is>
      </c>
      <c r="CC308" t="inlineStr">
        <is>
          <t>scheme guaranteeing that a depositor’s debt with a bank or other depository institution will be honoured in the event of bankruptcy</t>
        </is>
      </c>
      <c r="CD308" t="inlineStr">
        <is>
          <t>Sistema de carácter público, privado o mixto, destinado a:&lt;div&gt;- proteger a los pequeños inversores del riesgo de perder la totalidad de sus depósitos en caso de insolvencia de una entidad de crédito,&lt;/div&gt;&lt;div&gt;- mejorar la estabilidad del sistema financiero,&lt;/div&gt;&lt;div&gt;- crear un marco que incentive un comportamiento adecuado por parte de las entidades financieras, más orientado hacia la gestión de sus niveles de solvencia&lt;br&gt;&lt;/div&gt;&lt;div&gt;- resolver crisis en caso de inestabilidad del sistema financiero.&lt;/div&gt;</t>
        </is>
      </c>
      <c r="CE308" t="inlineStr">
        <is>
          <t/>
        </is>
      </c>
      <c r="CF308" t="inlineStr">
        <is>
          <t>järjestely, jolla turvataan tallettajien tilillä olevat varat tilanteessa, jossa talletuspankki menettää maksukykynsä</t>
        </is>
      </c>
      <c r="CG308" t="inlineStr">
        <is>
          <t>système
visant à protéger les déposants contre la perte de leur dépôt en cas d'insolvabilité
d'une institution financière ou d'un organisme de dépôt</t>
        </is>
      </c>
      <c r="CH308" t="inlineStr">
        <is>
          <t/>
        </is>
      </c>
      <c r="CI308" t="inlineStr">
        <is>
          <t/>
        </is>
      </c>
      <c r="CJ308" t="inlineStr">
        <is>
          <t>olyan rendszer, amely a hitelintézet fizetésképtelensége esetén kártalanítást fizet a névre szóló betétek után</t>
        </is>
      </c>
      <c r="CK308" t="inlineStr">
        <is>
          <t>importante forma di garanzia costituita dalle banche (di solito per legge) a favore dei depositanti contro il rischio di insolvenza della banca depositaria</t>
        </is>
      </c>
      <c r="CL308" t="inlineStr">
        <is>
          <t>sistema, pagal kurią užtikrinama, kad bankroto atveju bus atsiskaityta už banko skolą depozitoriui</t>
        </is>
      </c>
      <c r="CM308" t="inlineStr">
        <is>
          <t>sistēma, ar ko noguldījumi līdz konkrētai summai tiek garantēti bankas maksātnespējas gadījumā</t>
        </is>
      </c>
      <c r="CN308" t="inlineStr">
        <is>
          <t>skema li tiggarantixxi li d-dejn tad-depożitant ma’ bank jew istituzzjoni depożitorja oħra jiġi onorat fl-eventwalità ta’ falliment</t>
        </is>
      </c>
      <c r="CO308" t="inlineStr">
        <is>
          <t>[algemeen] regeling ter bescherming van deposanten tegen de gevolgen van het falen van banken of andere deposito-instellingen
&lt;br&gt;[in EU-verband] stelsel dat ter voltooiing van de bankenunie &lt;a href="/entry/result/3544187/all" id="ENTRY_TO_ENTRY_CONVERTER" target="_blank"&gt;IATE:3544187&lt;/a&gt; (derde pijler, naast bankentoezicht &lt;a href="/entry/result/1104193/all" id="ENTRY_TO_ENTRY_CONVERTER" target="_blank"&gt;IATE:1104193&lt;/a&gt; en bankafwikkeling &lt;a href="/entry/result/3510811/all" id="ENTRY_TO_ENTRY_CONVERTER" target="_blank"&gt;IATE:3510811&lt;/a&gt; ) zou worden ingevoerd om de kwetsbaarheid van deposanten te verminderen en de link tussen banken en staten &lt;a href="/entry/result/3563957/all" id="ENTRY_TO_ENTRY_CONVERTER" target="_blank"&gt;IATE:3563957&lt;/a&gt; te doorbreken.</t>
        </is>
      </c>
      <c r="CP308" t="inlineStr">
        <is>
          <t>system mający zagwarantować, że w przypadku bankructwa banku lub innej &lt;a href="https://iate.europa.eu/entry/slideshow/1615559692562/127516/pl" target="_blank"&gt;instytucji depozytowej&lt;/a&gt; będzie honorowany ich dług wobec &lt;a href="https://iate.europa.eu/entry/slideshow/1615559754783/856665/pl" target="_blank"&gt;deponenta&lt;/a&gt;</t>
        </is>
      </c>
      <c r="CQ308" t="inlineStr">
        <is>
          <t>Proteção proporcionada aos depositantes, geralmente por mecanismos públicos, contra o risco de perdas decorrentes da falência de instituições de crédito.</t>
        </is>
      </c>
      <c r="CR308" t="inlineStr">
        <is>
          <t>sistem care prevede protejarea deponenților în
cazul în care instituția de credit intră în dificultate</t>
        </is>
      </c>
      <c r="CS308" t="inlineStr">
        <is>
          <t>zábezpeka, ktorú vkladateľom poskytuje štát prostredníctvom účelového subjektu, ktorý v prípade zlyhania banky vypláca náhradu vkladov do stanovenej výšky</t>
        </is>
      </c>
      <c r="CT308" t="inlineStr">
        <is>
          <t/>
        </is>
      </c>
      <c r="CU308" t="inlineStr">
        <is>
          <t>system som innebär att sparare får ersättning av staten om den bank eller det institut där de har satt in sina pengar går i konkurs</t>
        </is>
      </c>
    </row>
    <row r="309">
      <c r="A309" s="1" t="str">
        <f>HYPERLINK("https://iate.europa.eu/entry/result/3565259/all", "3565259")</f>
        <v>3565259</v>
      </c>
      <c r="B309" t="inlineStr">
        <is>
          <t>FINANCE;BUSINESS AND COMPETITION</t>
        </is>
      </c>
      <c r="C309" t="inlineStr">
        <is>
          <t>FINANCE;BUSINESS AND COMPETITION|business organisation|business activity</t>
        </is>
      </c>
      <c r="D309" t="inlineStr">
        <is>
          <t>показател</t>
        </is>
      </c>
      <c r="E309" t="inlineStr">
        <is>
          <t>3</t>
        </is>
      </c>
      <c r="F309" t="inlineStr">
        <is>
          <t/>
        </is>
      </c>
      <c r="G309" t="inlineStr">
        <is>
          <t>měření|metrika</t>
        </is>
      </c>
      <c r="H309" t="inlineStr">
        <is>
          <t>3|3</t>
        </is>
      </c>
      <c r="I309" t="inlineStr">
        <is>
          <t>|</t>
        </is>
      </c>
      <c r="J309" t="inlineStr">
        <is>
          <t>parameter|måling</t>
        </is>
      </c>
      <c r="K309" t="inlineStr">
        <is>
          <t>3|3</t>
        </is>
      </c>
      <c r="L309" t="inlineStr">
        <is>
          <t>|</t>
        </is>
      </c>
      <c r="M309" t="inlineStr">
        <is>
          <t>Parameter</t>
        </is>
      </c>
      <c r="N309" t="inlineStr">
        <is>
          <t>3</t>
        </is>
      </c>
      <c r="O309" t="inlineStr">
        <is>
          <t/>
        </is>
      </c>
      <c r="P309" t="inlineStr">
        <is>
          <t/>
        </is>
      </c>
      <c r="Q309" t="inlineStr">
        <is>
          <t/>
        </is>
      </c>
      <c r="R309" t="inlineStr">
        <is>
          <t/>
        </is>
      </c>
      <c r="S309" t="inlineStr">
        <is>
          <t>metric</t>
        </is>
      </c>
      <c r="T309" t="inlineStr">
        <is>
          <t>3</t>
        </is>
      </c>
      <c r="U309" t="inlineStr">
        <is>
          <t/>
        </is>
      </c>
      <c r="V309" t="inlineStr">
        <is>
          <t>parámetro</t>
        </is>
      </c>
      <c r="W309" t="inlineStr">
        <is>
          <t>3</t>
        </is>
      </c>
      <c r="X309" t="inlineStr">
        <is>
          <t/>
        </is>
      </c>
      <c r="Y309" t="inlineStr">
        <is>
          <t>parameetrid</t>
        </is>
      </c>
      <c r="Z309" t="inlineStr">
        <is>
          <t>3</t>
        </is>
      </c>
      <c r="AA309" t="inlineStr">
        <is>
          <t/>
        </is>
      </c>
      <c r="AB309" t="inlineStr">
        <is>
          <t>parametri|mittari</t>
        </is>
      </c>
      <c r="AC309" t="inlineStr">
        <is>
          <t>3|3</t>
        </is>
      </c>
      <c r="AD309" t="inlineStr">
        <is>
          <t>|</t>
        </is>
      </c>
      <c r="AE309" t="inlineStr">
        <is>
          <t>paramètre|indicateur</t>
        </is>
      </c>
      <c r="AF309" t="inlineStr">
        <is>
          <t>3|3</t>
        </is>
      </c>
      <c r="AG309" t="inlineStr">
        <is>
          <t>|</t>
        </is>
      </c>
      <c r="AH309" t="inlineStr">
        <is>
          <t>méadrach</t>
        </is>
      </c>
      <c r="AI309" t="inlineStr">
        <is>
          <t>3</t>
        </is>
      </c>
      <c r="AJ309" t="inlineStr">
        <is>
          <t/>
        </is>
      </c>
      <c r="AK309" t="inlineStr">
        <is>
          <t>pokazatelj</t>
        </is>
      </c>
      <c r="AL309" t="inlineStr">
        <is>
          <t>3</t>
        </is>
      </c>
      <c r="AM309" t="inlineStr">
        <is>
          <t/>
        </is>
      </c>
      <c r="AN309" t="inlineStr">
        <is>
          <t>mérőszám|mérési módszer</t>
        </is>
      </c>
      <c r="AO309" t="inlineStr">
        <is>
          <t>4|4</t>
        </is>
      </c>
      <c r="AP309" t="inlineStr">
        <is>
          <t>|</t>
        </is>
      </c>
      <c r="AQ309" t="inlineStr">
        <is>
          <t/>
        </is>
      </c>
      <c r="AR309" t="inlineStr">
        <is>
          <t/>
        </is>
      </c>
      <c r="AS309" t="inlineStr">
        <is>
          <t/>
        </is>
      </c>
      <c r="AT309" t="inlineStr">
        <is>
          <t>rodikliai</t>
        </is>
      </c>
      <c r="AU309" t="inlineStr">
        <is>
          <t>2</t>
        </is>
      </c>
      <c r="AV309" t="inlineStr">
        <is>
          <t/>
        </is>
      </c>
      <c r="AW309" t="inlineStr">
        <is>
          <t>rādītājs</t>
        </is>
      </c>
      <c r="AX309" t="inlineStr">
        <is>
          <t>3</t>
        </is>
      </c>
      <c r="AY309" t="inlineStr">
        <is>
          <t/>
        </is>
      </c>
      <c r="AZ309" t="inlineStr">
        <is>
          <t>metrika</t>
        </is>
      </c>
      <c r="BA309" t="inlineStr">
        <is>
          <t>3</t>
        </is>
      </c>
      <c r="BB309" t="inlineStr">
        <is>
          <t/>
        </is>
      </c>
      <c r="BC309" t="inlineStr">
        <is>
          <t>maatstaf</t>
        </is>
      </c>
      <c r="BD309" t="inlineStr">
        <is>
          <t>3</t>
        </is>
      </c>
      <c r="BE309" t="inlineStr">
        <is>
          <t/>
        </is>
      </c>
      <c r="BF309" t="inlineStr">
        <is>
          <t>wskaźnik</t>
        </is>
      </c>
      <c r="BG309" t="inlineStr">
        <is>
          <t>3</t>
        </is>
      </c>
      <c r="BH309" t="inlineStr">
        <is>
          <t/>
        </is>
      </c>
      <c r="BI309" t="inlineStr">
        <is>
          <t>parâmetro</t>
        </is>
      </c>
      <c r="BJ309" t="inlineStr">
        <is>
          <t>3</t>
        </is>
      </c>
      <c r="BK309" t="inlineStr">
        <is>
          <t/>
        </is>
      </c>
      <c r="BL309" t="inlineStr">
        <is>
          <t>indicator</t>
        </is>
      </c>
      <c r="BM309" t="inlineStr">
        <is>
          <t>3</t>
        </is>
      </c>
      <c r="BN309" t="inlineStr">
        <is>
          <t/>
        </is>
      </c>
      <c r="BO309" t="inlineStr">
        <is>
          <t>metrika</t>
        </is>
      </c>
      <c r="BP309" t="inlineStr">
        <is>
          <t>3</t>
        </is>
      </c>
      <c r="BQ309" t="inlineStr">
        <is>
          <t/>
        </is>
      </c>
      <c r="BR309" t="inlineStr">
        <is>
          <t>metrika</t>
        </is>
      </c>
      <c r="BS309" t="inlineStr">
        <is>
          <t>3</t>
        </is>
      </c>
      <c r="BT309" t="inlineStr">
        <is>
          <t/>
        </is>
      </c>
      <c r="BU309" t="inlineStr">
        <is>
          <t>mått</t>
        </is>
      </c>
      <c r="BV309" t="inlineStr">
        <is>
          <t>2</t>
        </is>
      </c>
      <c r="BW309" t="inlineStr">
        <is>
          <t/>
        </is>
      </c>
      <c r="BX309" t="inlineStr">
        <is>
          <t/>
        </is>
      </c>
      <c r="BY309" t="inlineStr">
        <is>
          <t>konkrétně definovaná metoda měření a definovaný rozsah měření nebo měřitelný ukazatel použitý pro stanovení kvality, kvantity a finanční kategorie nebo ukazatel výkonnosti z hlediska stanovených cílů</t>
        </is>
      </c>
      <c r="BZ309" t="inlineStr">
        <is>
          <t/>
        </is>
      </c>
      <c r="CA309" t="inlineStr">
        <is>
          <t/>
        </is>
      </c>
      <c r="CB309" t="inlineStr">
        <is>
          <t/>
        </is>
      </c>
      <c r="CC309" t="inlineStr">
        <is>
          <t>parameter or measure of quantitative assessment used for measurement, comparison or to track performance or production</t>
        </is>
      </c>
      <c r="CD309" t="inlineStr">
        <is>
          <t>Evaluación o medición cuantitativa del grado en el que un sistema, componente o proceso posee un determinado atributo.</t>
        </is>
      </c>
      <c r="CE309" t="inlineStr">
        <is>
          <t>kvantitatiivse hindamise indikaatorid või näitajad, mida kasutatakse mõõtmiseks, võrdlemiseks või tulemuslikkuse või toodangu seiramiseks</t>
        </is>
      </c>
      <c r="CF309" t="inlineStr">
        <is>
          <t/>
        </is>
      </c>
      <c r="CG309" t="inlineStr">
        <is>
          <t/>
        </is>
      </c>
      <c r="CH309" t="inlineStr">
        <is>
          <t/>
        </is>
      </c>
      <c r="CI309" t="inlineStr">
        <is>
          <t/>
        </is>
      </c>
      <c r="CJ309" t="inlineStr">
        <is>
          <t>kvantitatív értékelésre szolgáló paraméter vagy mérték, amelyet méréshez, összehasonlításhoz, illetve teljesítmény vagy termelés nyomon követéséhez használnak</t>
        </is>
      </c>
      <c r="CK309" t="inlineStr">
        <is>
          <t/>
        </is>
      </c>
      <c r="CL309" t="inlineStr">
        <is>
          <t>kiebiniai veiklos vertinimo parametrai</t>
        </is>
      </c>
      <c r="CM309" t="inlineStr">
        <is>
          <t>raksturojošs lielums, kas ir būtiski svarīgs uzņēmuma saimnieciskās darbības novērtēšanai, plānošanai un kontrolei (piem., likviditātes pakāpe, apgrozāmo līdzekļu aprite, peļņa, rentabilitāte)</t>
        </is>
      </c>
      <c r="CN309" t="inlineStr">
        <is>
          <t>parametru jew miżura ta' valutazzjoni kwantitattiva użata biex jitkejlu, jitqabblu jew jiġu ttraċċati l-prestazzjoni jew il-produzzjoni ta' kumpaniji differenti</t>
        </is>
      </c>
      <c r="CO309" t="inlineStr">
        <is>
          <t>parameter voor kwantitatieve beoordeling die wordt gebruikt voor het meten, vergelijken of volgen van prestaties of productie</t>
        </is>
      </c>
      <c r="CP309" t="inlineStr">
        <is>
          <t/>
        </is>
      </c>
      <c r="CQ309" t="inlineStr">
        <is>
          <t/>
        </is>
      </c>
      <c r="CR309" t="inlineStr">
        <is>
          <t/>
        </is>
      </c>
      <c r="CS309" t="inlineStr">
        <is>
          <t>súbor charakteristík vykazovaných údajov, ktorými sa definuje povaha merania</t>
        </is>
      </c>
      <c r="CT309" t="inlineStr">
        <is>
          <t/>
        </is>
      </c>
      <c r="CU309" t="inlineStr">
        <is>
          <t/>
        </is>
      </c>
    </row>
    <row r="310">
      <c r="A310" s="1" t="str">
        <f>HYPERLINK("https://iate.europa.eu/entry/result/3518038/all", "3518038")</f>
        <v>3518038</v>
      </c>
      <c r="B310" t="inlineStr">
        <is>
          <t>POLITICS;LAW;FINANCE</t>
        </is>
      </c>
      <c r="C310" t="inlineStr">
        <is>
          <t>POLITICS|politics and public safety|public safety;LAW|criminal law;FINANCE</t>
        </is>
      </c>
      <c r="D310" t="inlineStr">
        <is>
          <t>финансиране на тероризма</t>
        </is>
      </c>
      <c r="E310" t="inlineStr">
        <is>
          <t>3</t>
        </is>
      </c>
      <c r="F310" t="inlineStr">
        <is>
          <t/>
        </is>
      </c>
      <c r="G310" t="inlineStr">
        <is>
          <t>financování terorismu</t>
        </is>
      </c>
      <c r="H310" t="inlineStr">
        <is>
          <t>3</t>
        </is>
      </c>
      <c r="I310" t="inlineStr">
        <is>
          <t/>
        </is>
      </c>
      <c r="J310" t="inlineStr">
        <is>
          <t>finansiering af terrorisme</t>
        </is>
      </c>
      <c r="K310" t="inlineStr">
        <is>
          <t>3</t>
        </is>
      </c>
      <c r="L310" t="inlineStr">
        <is>
          <t/>
        </is>
      </c>
      <c r="M310" t="inlineStr">
        <is>
          <t>Terrorismusfinanzierung</t>
        </is>
      </c>
      <c r="N310" t="inlineStr">
        <is>
          <t>3</t>
        </is>
      </c>
      <c r="O310" t="inlineStr">
        <is>
          <t/>
        </is>
      </c>
      <c r="P310" t="inlineStr">
        <is>
          <t>χρηματοδότηση της τρομοκρατίας</t>
        </is>
      </c>
      <c r="Q310" t="inlineStr">
        <is>
          <t>3</t>
        </is>
      </c>
      <c r="R310" t="inlineStr">
        <is>
          <t/>
        </is>
      </c>
      <c r="S310" t="inlineStr">
        <is>
          <t>financing of terrorism|terrorist financing|terrorism financing</t>
        </is>
      </c>
      <c r="T310" t="inlineStr">
        <is>
          <t>1|3|1</t>
        </is>
      </c>
      <c r="U310" t="inlineStr">
        <is>
          <t>||</t>
        </is>
      </c>
      <c r="V310" t="inlineStr">
        <is>
          <t>financiación del terrorismo</t>
        </is>
      </c>
      <c r="W310" t="inlineStr">
        <is>
          <t>4</t>
        </is>
      </c>
      <c r="X310" t="inlineStr">
        <is>
          <t/>
        </is>
      </c>
      <c r="Y310" t="inlineStr">
        <is>
          <t>terrorismi rahastamine</t>
        </is>
      </c>
      <c r="Z310" t="inlineStr">
        <is>
          <t>3</t>
        </is>
      </c>
      <c r="AA310" t="inlineStr">
        <is>
          <t/>
        </is>
      </c>
      <c r="AB310" t="inlineStr">
        <is>
          <t>terrorismin rahoitus</t>
        </is>
      </c>
      <c r="AC310" t="inlineStr">
        <is>
          <t>3</t>
        </is>
      </c>
      <c r="AD310" t="inlineStr">
        <is>
          <t/>
        </is>
      </c>
      <c r="AE310" t="inlineStr">
        <is>
          <t>financement du terrorisme</t>
        </is>
      </c>
      <c r="AF310" t="inlineStr">
        <is>
          <t>3</t>
        </is>
      </c>
      <c r="AG310" t="inlineStr">
        <is>
          <t/>
        </is>
      </c>
      <c r="AH310" t="inlineStr">
        <is>
          <t>maoiniú na sceimhlitheoireachta</t>
        </is>
      </c>
      <c r="AI310" t="inlineStr">
        <is>
          <t>3</t>
        </is>
      </c>
      <c r="AJ310" t="inlineStr">
        <is>
          <t/>
        </is>
      </c>
      <c r="AK310" t="inlineStr">
        <is>
          <t>financiranje terorizma</t>
        </is>
      </c>
      <c r="AL310" t="inlineStr">
        <is>
          <t>3</t>
        </is>
      </c>
      <c r="AM310" t="inlineStr">
        <is>
          <t/>
        </is>
      </c>
      <c r="AN310" t="inlineStr">
        <is>
          <t>a terrorizmus finanszírozása|terrorizmusfinanszírozás</t>
        </is>
      </c>
      <c r="AO310" t="inlineStr">
        <is>
          <t>4|3</t>
        </is>
      </c>
      <c r="AP310" t="inlineStr">
        <is>
          <t>|</t>
        </is>
      </c>
      <c r="AQ310" t="inlineStr">
        <is>
          <t>finanziamento del terrorismo</t>
        </is>
      </c>
      <c r="AR310" t="inlineStr">
        <is>
          <t>4</t>
        </is>
      </c>
      <c r="AS310" t="inlineStr">
        <is>
          <t/>
        </is>
      </c>
      <c r="AT310" t="inlineStr">
        <is>
          <t>terorizmo finansavimas|teroristų finansavimas</t>
        </is>
      </c>
      <c r="AU310" t="inlineStr">
        <is>
          <t>3|3</t>
        </is>
      </c>
      <c r="AV310" t="inlineStr">
        <is>
          <t>preferred|</t>
        </is>
      </c>
      <c r="AW310" t="inlineStr">
        <is>
          <t>teroristu finansēšana|terorisma finansēšana</t>
        </is>
      </c>
      <c r="AX310" t="inlineStr">
        <is>
          <t>3|3</t>
        </is>
      </c>
      <c r="AY310" t="inlineStr">
        <is>
          <t>|</t>
        </is>
      </c>
      <c r="AZ310" t="inlineStr">
        <is>
          <t>finanzjament tat-terroriżmu</t>
        </is>
      </c>
      <c r="BA310" t="inlineStr">
        <is>
          <t>3</t>
        </is>
      </c>
      <c r="BB310" t="inlineStr">
        <is>
          <t/>
        </is>
      </c>
      <c r="BC310" t="inlineStr">
        <is>
          <t>financiering van terrorisme|terrorismefinanciering</t>
        </is>
      </c>
      <c r="BD310" t="inlineStr">
        <is>
          <t>3|3</t>
        </is>
      </c>
      <c r="BE310" t="inlineStr">
        <is>
          <t>|</t>
        </is>
      </c>
      <c r="BF310" t="inlineStr">
        <is>
          <t>finansowanie terroryzmu</t>
        </is>
      </c>
      <c r="BG310" t="inlineStr">
        <is>
          <t>3</t>
        </is>
      </c>
      <c r="BH310" t="inlineStr">
        <is>
          <t/>
        </is>
      </c>
      <c r="BI310" t="inlineStr">
        <is>
          <t>financiamento do terrorismo|FT</t>
        </is>
      </c>
      <c r="BJ310" t="inlineStr">
        <is>
          <t>3|3</t>
        </is>
      </c>
      <c r="BK310" t="inlineStr">
        <is>
          <t>|</t>
        </is>
      </c>
      <c r="BL310" t="inlineStr">
        <is>
          <t>finanțarea terorismului</t>
        </is>
      </c>
      <c r="BM310" t="inlineStr">
        <is>
          <t>3</t>
        </is>
      </c>
      <c r="BN310" t="inlineStr">
        <is>
          <t/>
        </is>
      </c>
      <c r="BO310" t="inlineStr">
        <is>
          <t>financovanie terorizmu</t>
        </is>
      </c>
      <c r="BP310" t="inlineStr">
        <is>
          <t>3</t>
        </is>
      </c>
      <c r="BQ310" t="inlineStr">
        <is>
          <t/>
        </is>
      </c>
      <c r="BR310" t="inlineStr">
        <is>
          <t>financiranje terorizma</t>
        </is>
      </c>
      <c r="BS310" t="inlineStr">
        <is>
          <t>2</t>
        </is>
      </c>
      <c r="BT310" t="inlineStr">
        <is>
          <t/>
        </is>
      </c>
      <c r="BU310" t="inlineStr">
        <is>
          <t>terrorismfinansiering|finansiering av terrorism</t>
        </is>
      </c>
      <c r="BV310" t="inlineStr">
        <is>
          <t>3|3</t>
        </is>
      </c>
      <c r="BW310" t="inlineStr">
        <is>
          <t>|</t>
        </is>
      </c>
      <c r="BX310" t="inlineStr">
        <is>
          <t>предоставянето или събирането на средства по всякакъв начин, пряко или косвено, с намерението те да бъдат използвани или със знанието, че те ще бъдат използвани, изцяло или частично, за извършването на някое от престъпленията по смисъла на членове от 1 до 4 от Рамково решение 2002/475/ПВР на Съвета от 13 юни 2002 г. относно борбата с тероризма</t>
        </is>
      </c>
      <c r="BY310" t="inlineStr">
        <is>
          <t>a) shromažďování nebo poskytnutí peněžních prostředků nebo jiného majetku s vědomím, že bude, byť i jen zčásti, použit ke spáchání trestného činu teroru, teroristického útoku nebo trestného činu, který má umožnit nebo napomoci spáchání takového trestného činu, nebo k podpoře osoby nebo skupiny osob připravujících se ke spáchání takového trestného činu, nebo&lt;br&gt;b) jednání vedoucí k poskytnutí odměny nebo odškodnění pachatele trestného činu teroru, teroristického útoku nebo trestného činu, který má umožnit nebo napomoci spáchání takového trestného činu, nebo osoby pachateli blízké ve smyslu trestního zákona, nebo sbírání prostředků na takovou odměnu nebo na odškodnění</t>
        </is>
      </c>
      <c r="BZ310" t="inlineStr">
        <is>
          <t>levering eller indsamling af midler på en hvilken som helst måde, både direkte og indirekte, med den hensigt at anvende dem eller med viden om, at de vil blive anvendt, helt eller delvist, til at gennemføre en af de lovovertrædelser, der er omhandlet i artikel 1-4 i Rådets rammeafgørelse 2002/475/RIA af 13. juni 2002 om bekæmpelse af terrorisme</t>
        </is>
      </c>
      <c r="CA310" t="inlineStr">
        <is>
          <t>Bereitstellung oder
Sammlung finanzieller Mittel, gleichviel auf welche Weise, unmittelbar oder
mittelbar, mit dem Vorsatz oder in Kenntnis dessen, dass sie ganz oder
teilweise dazu verwendet werden, eine der Straftaten im Sinne der
Artikel 1 bis 4 des Rahmenbeschlusses 2002/475/JI des Rates zur
Terrorismusbekämpfung zu
begehen</t>
        </is>
      </c>
      <c r="CB310" t="inlineStr">
        <is>
          <t/>
        </is>
      </c>
      <c r="CC310" t="inlineStr">
        <is>
          <t>provision or collection of funds, by any means, directly or indirectly, with the intention that they should be used or in the knowledge that they are to be used, in full or in part, in order to carry out any of the offences within the meaning of Articles 1 to 4 of Council Framework Decision 2002/475/JHA of 13 June 2002 on combating terrorism</t>
        </is>
      </c>
      <c r="CD310" t="inlineStr">
        <is>
          <t>El suministro o la recogida de fondos, por cualquier medio, de forma directa o indirecta, con la intención de utilizarlos o con el conocimiento de que serán utilizados, íntegramente o en parte, para la comisión de cualquiera de los delitos tipificados como delitos de terrorismo.</t>
        </is>
      </c>
      <c r="CE310" t="inlineStr">
        <is>
          <t>rahaliste vahendite eraldamine või kogumine ükskõik millisel viisil, otseselt või kaudselt, kavatsusega neid kasutada või teadmisel, et neid kasutatakse täielikult või osaliselt selleks, et panna toime õigusrikkumine nõukogu 13. juuni 2002. aasta raamotsuse 2002/475/JSK (terrorismiga võitlemise kohta) artiklite 1 kuni 4 tähenduses</t>
        </is>
      </c>
      <c r="CF310" t="inlineStr">
        <is>
          <t/>
        </is>
      </c>
      <c r="CG310" t="inlineStr">
        <is>
          <t>le fait, par quelque moyen que ce soit, directement ou indirectement, de fournir ou de réunir des fonds dans l'intention de les voir utilisés ou en sachant qu'ils seront utilisés, en tout ou en partie, en vue de commettre l'une quelconque des infractions visées aux articles 1er à 4 de la décision-cadre 2002/475/JAI du Conseil du 13 juin 2002 relative à la lutte contre le terrorisme</t>
        </is>
      </c>
      <c r="CH310" t="inlineStr">
        <is>
          <t/>
        </is>
      </c>
      <c r="CI310" t="inlineStr">
        <is>
          <t/>
        </is>
      </c>
      <c r="CJ310" t="inlineStr">
        <is>
          <t>pénzeszközök bármely, közvetlen vagy közvetett módon történő rendelkezésre bocsátása vagy gyűjtése azzal a szándékkal vagy annak tudatában, hogy azt részben vagy egészben a 2002/475/IB tanácsi kerethatározat (20) 1–4. cikkében meghatározott bűncselekmények elkövetésére fogják felhasználni</t>
        </is>
      </c>
      <c r="CK310" t="inlineStr">
        <is>
          <t>ogni attività diretta alla raccolta, all'accumulo, all'intermediazione, al deposito, alla custodia e alla distribuzione di risorse economiche per finanziare e sostenere azioni "con finalità di terrorismo". In pratica azioni tese a recare danno a persone e cose, intimidire la popolazione e condizionare i poteri pubblici.</t>
        </is>
      </c>
      <c r="CL310" t="inlineStr">
        <is>
          <t>lėšų teikimas arba rinkimas bet kokiais būdais, tiesiogiai ar netiesiogiai, siekiant jas visas arba iš dalies panaudoti (arba žinant, kad jos bus panaudotos) nusikaltimams, apibrėžtiems Tarybos pamatinio sprendimo 2002/475/TVR dėl kovos su terorizmu 1–4 straipsniuose, vykdyti</t>
        </is>
      </c>
      <c r="CM310" t="inlineStr">
        <is>
          <t>finanšu līdzekļu nodrošināšana vai vākšana jebkādā veidā, tieši vai netieši, ar nodomu, ka tie būtu jāizmanto, vai apzinoties, ka tos izmantos, pilnībā vai daļēji, lai veiktu jebkuru nodarījumu Padomes Pamatlēmuma 2002/475/TI par terorisma apkarošanu 1. līdz 4. panta nozīmē</t>
        </is>
      </c>
      <c r="CN310" t="inlineStr">
        <is>
          <t>il-provvista jew il-ġbir ta' fondi, bi kwalunkwe mezz, b'mod dirett jew indirett, bil-ħsieb li jintużaw jew bil-konoxxenza li ser jintużaw, kollha jew parzjalment, sabiex jitwettaq kwalunkwe wieħed mir-reati kif definiti mil-liġi applikabbli</t>
        </is>
      </c>
      <c r="CO310" t="inlineStr">
        <is>
          <t>het al dan niet rechtstreeks verstrekken of vergaren van financiële middelen waarvan men weet dat die zullen worden gebruikt voor terroristische daden</t>
        </is>
      </c>
      <c r="CP310" t="inlineStr">
        <is>
          <t>bezpośrednie lub pośrednie dostarczanie lub gromadzenie funduszy wszelkimi sposobami, z zamiarem ich użycia lub ze świadomością, że mają zostać użyte, w całości lub w części, w celu popełnienia przestępstwa o charakterze terrorystycznym</t>
        </is>
      </c>
      <c r="CQ310" t="inlineStr">
        <is>
          <t>Fornecimento ou recolha de fundos, seja por que meio for, direto ou indireto, com a intenção de serem utilizados, ou com conhecimento de que serão utilizados, total ou parcialmente, para cometer qualquer das infrações referidas nos artigos 3.º a 10.º da Diretiva (UE) 2017/541 ou para contribuir para a sua prática.</t>
        </is>
      </c>
      <c r="CR310" t="inlineStr">
        <is>
          <t>furnizarea sau colectarea de fonduri prin orice mijloace, în mod direct sau indirect, cu intenția folosirii acestora, sau cunoscând faptul că vor fi folosite, în totalitate sau în parte, pentru a comite oricare dintre infracțiunile menționate la articolele 1-4 din Decizia-cadru 2002/475/JAI a Consiliului din 13 iunie 2002 privind combaterea terorismului</t>
        </is>
      </c>
      <c r="CS310" t="inlineStr">
        <is>
          <t>poskytnutie alebo zhromažďovanie finančných prostriedkov s úmyslom použiť ich, alebo s vedomím, že sa majú použiť, úplne alebo sčasti, na spáchanie&lt;br&gt; a) trestného činu založenia, zosnovania a podporovania teroristickej skupiny alebo trestného činu terorizmu alebo&lt;br&gt;b) trestného činu krádeže, trestného činu vydierania alebo trestného činu falšovania a pozmeňovania verejnej listiny, úradnej pečate, úradnej uzávery, úradného znaku a úradnej značky alebo podnecovania, napomáhania alebo navádzania osoby na spáchanie takého trestného činu alebo na jeho pokus s cieľom spáchať trestný čin založenia, zosnovania a podporovania teroristickej skupiny alebo trestný čin terorizmu</t>
        </is>
      </c>
      <c r="CT310" t="inlineStr">
        <is>
          <t>zagotavljanje ali zbiranje finančnih sredstev, ne glede na način, neposredno ali posredno, z namenom ali vedoč, da bodo delno ali v celoti uporabljena za storitev enega od kaznivih dejanj v smislu členov 1 do 4 Okvirnega sklepa Sveta 2002/475/PNZ z dne 13. junija 2002 o boju proti terorizmu</t>
        </is>
      </c>
      <c r="CU310" t="inlineStr">
        <is>
          <t/>
        </is>
      </c>
    </row>
    <row r="311">
      <c r="A311" s="1" t="str">
        <f>HYPERLINK("https://iate.europa.eu/entry/result/855787/all", "855787")</f>
        <v>855787</v>
      </c>
      <c r="B311" t="inlineStr">
        <is>
          <t>LAW;FINANCE</t>
        </is>
      </c>
      <c r="C311" t="inlineStr">
        <is>
          <t>LAW|criminal law|offence;FINANCE</t>
        </is>
      </c>
      <c r="D311" t="inlineStr">
        <is>
          <t>изпиране на пари</t>
        </is>
      </c>
      <c r="E311" t="inlineStr">
        <is>
          <t>3</t>
        </is>
      </c>
      <c r="F311" t="inlineStr">
        <is>
          <t/>
        </is>
      </c>
      <c r="G311" t="inlineStr">
        <is>
          <t>praní peněz|legalizace výnosů z trestné činnosti</t>
        </is>
      </c>
      <c r="H311" t="inlineStr">
        <is>
          <t>4|3</t>
        </is>
      </c>
      <c r="I311" t="inlineStr">
        <is>
          <t>|</t>
        </is>
      </c>
      <c r="J311" t="inlineStr">
        <is>
          <t>hvidvaskning af penge|pengevask|hvidvask af penge</t>
        </is>
      </c>
      <c r="K311" t="inlineStr">
        <is>
          <t>3|3|4</t>
        </is>
      </c>
      <c r="L311" t="inlineStr">
        <is>
          <t>||preferred</t>
        </is>
      </c>
      <c r="M311" t="inlineStr">
        <is>
          <t>Geldwäsche</t>
        </is>
      </c>
      <c r="N311" t="inlineStr">
        <is>
          <t>3</t>
        </is>
      </c>
      <c r="O311" t="inlineStr">
        <is>
          <t/>
        </is>
      </c>
      <c r="P311" t="inlineStr">
        <is>
          <t>νομιμοποίηση εσόδων από εγκληματικές δραστηριότητες|νομιμοποίηση εσόδων από παράνομες δραστηριότητες|ξέπλυμα χρήματος</t>
        </is>
      </c>
      <c r="Q311" t="inlineStr">
        <is>
          <t>4|3|3</t>
        </is>
      </c>
      <c r="R311" t="inlineStr">
        <is>
          <t>preferred||</t>
        </is>
      </c>
      <c r="S311" t="inlineStr">
        <is>
          <t>money laundering|asset laundering|money-laundering|moneylaundering</t>
        </is>
      </c>
      <c r="T311" t="inlineStr">
        <is>
          <t>3|1|1|1</t>
        </is>
      </c>
      <c r="U311" t="inlineStr">
        <is>
          <t>|||</t>
        </is>
      </c>
      <c r="V311" t="inlineStr">
        <is>
          <t>blanqueo de bienes|blanqueo de capitales|blanqueo de dinero</t>
        </is>
      </c>
      <c r="W311" t="inlineStr">
        <is>
          <t>3|3|3</t>
        </is>
      </c>
      <c r="X311" t="inlineStr">
        <is>
          <t>|preferred|</t>
        </is>
      </c>
      <c r="Y311" t="inlineStr">
        <is>
          <t>rahapesu</t>
        </is>
      </c>
      <c r="Z311" t="inlineStr">
        <is>
          <t>3</t>
        </is>
      </c>
      <c r="AA311" t="inlineStr">
        <is>
          <t/>
        </is>
      </c>
      <c r="AB311" t="inlineStr">
        <is>
          <t>rahanpesu</t>
        </is>
      </c>
      <c r="AC311" t="inlineStr">
        <is>
          <t>3</t>
        </is>
      </c>
      <c r="AD311" t="inlineStr">
        <is>
          <t/>
        </is>
      </c>
      <c r="AE311" t="inlineStr">
        <is>
          <t>blanchiment des avoirs|blanchiment de capitaux|blanchiment d'argent</t>
        </is>
      </c>
      <c r="AF311" t="inlineStr">
        <is>
          <t>2|3|3</t>
        </is>
      </c>
      <c r="AG311" t="inlineStr">
        <is>
          <t>||</t>
        </is>
      </c>
      <c r="AH311" t="inlineStr">
        <is>
          <t>sciúradh airgid</t>
        </is>
      </c>
      <c r="AI311" t="inlineStr">
        <is>
          <t>3</t>
        </is>
      </c>
      <c r="AJ311" t="inlineStr">
        <is>
          <t/>
        </is>
      </c>
      <c r="AK311" t="inlineStr">
        <is>
          <t>pranje novca</t>
        </is>
      </c>
      <c r="AL311" t="inlineStr">
        <is>
          <t>4</t>
        </is>
      </c>
      <c r="AM311" t="inlineStr">
        <is>
          <t/>
        </is>
      </c>
      <c r="AN311" t="inlineStr">
        <is>
          <t>pénzmosás</t>
        </is>
      </c>
      <c r="AO311" t="inlineStr">
        <is>
          <t>4</t>
        </is>
      </c>
      <c r="AP311" t="inlineStr">
        <is>
          <t/>
        </is>
      </c>
      <c r="AQ311" t="inlineStr">
        <is>
          <t>riciclaggio</t>
        </is>
      </c>
      <c r="AR311" t="inlineStr">
        <is>
          <t>3</t>
        </is>
      </c>
      <c r="AS311" t="inlineStr">
        <is>
          <t/>
        </is>
      </c>
      <c r="AT311" t="inlineStr">
        <is>
          <t>pinigų plovimas</t>
        </is>
      </c>
      <c r="AU311" t="inlineStr">
        <is>
          <t>4</t>
        </is>
      </c>
      <c r="AV311" t="inlineStr">
        <is>
          <t/>
        </is>
      </c>
      <c r="AW311" t="inlineStr">
        <is>
          <t>nelikumīgi iegūtu līdzekļu legalizācija|noziedzīgi iegūtu līdzekļu legalizācija</t>
        </is>
      </c>
      <c r="AX311" t="inlineStr">
        <is>
          <t>3|2</t>
        </is>
      </c>
      <c r="AY311" t="inlineStr">
        <is>
          <t>|admitted</t>
        </is>
      </c>
      <c r="AZ311" t="inlineStr">
        <is>
          <t>ħasil tal-flus|money laundering</t>
        </is>
      </c>
      <c r="BA311" t="inlineStr">
        <is>
          <t>4|3</t>
        </is>
      </c>
      <c r="BB311" t="inlineStr">
        <is>
          <t>preferred|admitted</t>
        </is>
      </c>
      <c r="BC311" t="inlineStr">
        <is>
          <t>witwassen van geld</t>
        </is>
      </c>
      <c r="BD311" t="inlineStr">
        <is>
          <t>3</t>
        </is>
      </c>
      <c r="BE311" t="inlineStr">
        <is>
          <t/>
        </is>
      </c>
      <c r="BF311" t="inlineStr">
        <is>
          <t>pranie pieniędzy</t>
        </is>
      </c>
      <c r="BG311" t="inlineStr">
        <is>
          <t>3</t>
        </is>
      </c>
      <c r="BH311" t="inlineStr">
        <is>
          <t/>
        </is>
      </c>
      <c r="BI311" t="inlineStr">
        <is>
          <t>lavagem de dinheiro|branqueamento de dinheiro|branqueamento de capitais</t>
        </is>
      </c>
      <c r="BJ311" t="inlineStr">
        <is>
          <t>2|2|3</t>
        </is>
      </c>
      <c r="BK311" t="inlineStr">
        <is>
          <t>||preferred</t>
        </is>
      </c>
      <c r="BL311" t="inlineStr">
        <is>
          <t>spălare a banilor</t>
        </is>
      </c>
      <c r="BM311" t="inlineStr">
        <is>
          <t>4</t>
        </is>
      </c>
      <c r="BN311" t="inlineStr">
        <is>
          <t/>
        </is>
      </c>
      <c r="BO311" t="inlineStr">
        <is>
          <t>legalizácia príjmov z trestnej činnosti|pranie špinavých peňazí</t>
        </is>
      </c>
      <c r="BP311" t="inlineStr">
        <is>
          <t>3|3</t>
        </is>
      </c>
      <c r="BQ311" t="inlineStr">
        <is>
          <t>|</t>
        </is>
      </c>
      <c r="BR311" t="inlineStr">
        <is>
          <t>pranje denarja</t>
        </is>
      </c>
      <c r="BS311" t="inlineStr">
        <is>
          <t>4</t>
        </is>
      </c>
      <c r="BT311" t="inlineStr">
        <is>
          <t/>
        </is>
      </c>
      <c r="BU311" t="inlineStr">
        <is>
          <t>penningtvätt</t>
        </is>
      </c>
      <c r="BV311" t="inlineStr">
        <is>
          <t>3</t>
        </is>
      </c>
      <c r="BW311" t="inlineStr">
        <is>
          <t/>
        </is>
      </c>
      <c r="BX311" t="inlineStr">
        <is>
          <t>Преобразуването или прехвърлянето на имущество, придобито от престъпна дейност или от акт на участие в такава дейност, както и укриването на естеството, източника, местонахождението, разположението, движението или правата по отношение на това имущество с цел да се избегнат правните последици.</t>
        </is>
      </c>
      <c r="BY311" t="inlineStr">
        <is>
          <t>jednání sledující zakrytí nezákonného původu jakékoliv ekonomické výhody vyplývající z trestné činnosti s cílem vzbudit zdání, že jde o majetkový prospěch nabytý v souladu se zákonem</t>
        </is>
      </c>
      <c r="BZ311" t="inlineStr">
        <is>
          <t>transaktioner, som foretages for at skjule bestemte penges oprindelse, bevægelse, ejerforhold mv.</t>
        </is>
      </c>
      <c r="CA311" t="inlineStr">
        <is>
          <t>Einschleusung illegaler Erlöse aus bestimmten Straftaten (zum Beispiel aus Drogenhandel, Waffenhandel) in den legalen Finanz- und Wirtschaftskreislauf</t>
        </is>
      </c>
      <c r="CB311" t="inlineStr">
        <is>
          <t/>
        </is>
      </c>
      <c r="CC311" t="inlineStr">
        <is>
          <t>process by which criminals attempt to conceal the true origin and ownership of the proceeds of their criminal activities</t>
        </is>
      </c>
      <c r="CD311" t="inlineStr">
        <is>
          <t>a) La conversión o la transferencia de bienes, a sabiendas de que dichos bienes proceden de una actividad delictiva o de la participación en una actividad delictiva, con el propósito de ocultar o encubrir el origen ilícito de los bienes o de ayudar a personas que estén implicadas a eludir las consecuencias jurídicas de sus actos.&lt;br&gt;b) La ocultación o el encubrimiento de la naturaleza, el origen, la localización, la disposición, el movimiento o la propiedad real de bienes o derechos sobre bienes, a sabiendas de que dichos bienes proceden de una actividad delictiva o de la participación en una actividad delictiva.&lt;br&gt;c) La adquisición, posesión o utilización de bienes, a sabiendas, en el momento de la recepción de los mismos, de que proceden de una actividad delictiva o de la participación en una actividad delictiva.&lt;br&gt;d) La participación en alguna de las actividades mencionadas en las letras anteriores, la asociación para cometer este tipo de actos, las tentativas de perpetrarlas y el hecho de ayudar, instigar o aconsejar a alguien para realizarlas o facilitar su ejecución.</t>
        </is>
      </c>
      <c r="CE311" t="inlineStr">
        <is>
          <t>kuritegeliku tegevuse tulemusel saadud vara või selle asemel saadud vara:&lt;br&gt; 1) tõelise olemuse, päritolu, asukoha, käsutamisviisi, ümberpaigutamise, omandiõiguse või varaga seotud muude õiguste varjamine või saladuses hoidmine;&lt;br&gt; 2) muundamine, ülekandmine, omandamine, valdamine või kasutamine eesmärgiga varjata või hoida saladuses vara ebaseaduslikku päritolu või abistada kuritegelikus tegevuses osalenud isikut, et ta saaks hoiduda oma tegude õiguslikest tagajärgedest.</t>
        </is>
      </c>
      <c r="CF311" t="inlineStr">
        <is>
          <t>"[toimet], joilla pyritään rikoksella hankitun omaisuuden alkuperä häivyttämään tai peittämään"</t>
        </is>
      </c>
      <c r="CG311" t="inlineStr">
        <is>
          <t>action d'introduire des capitaux d'origine illicite dans les circuits financiers et bancaires réguliers</t>
        </is>
      </c>
      <c r="CH311" t="inlineStr">
        <is>
          <t/>
        </is>
      </c>
      <c r="CI311" t="inlineStr">
        <is>
          <t>pretvaranje tzv. "prljavog" novca ili druge imovinske koristi pribavljenih kriminalnim ili drugim protuzakonitim radnjama u "čist" novac, naime onaj koji se može upotrijebiti i koristiti kao legalni prihod u bankovnim, trgovačkim, kupoprodajnim, investicijskim, poduzetničkim i drugim poslovima ili načinima ulaganja</t>
        </is>
      </c>
      <c r="CJ311" t="inlineStr">
        <is>
          <t>az a folyamat, melynek során a bűncselekményből eredő
vagyont legálisnak próbálják feltüntetni</t>
        </is>
      </c>
      <c r="CK311" t="inlineStr">
        <is>
          <t>impiego in attività economiche o finanziarie lecite dei profitti realizzati mediante condotte delittuose</t>
        </is>
      </c>
      <c r="CL311" t="inlineStr">
        <is>
          <t>1) turto teisinės padėties pakeitimas arba turto perdavimas, žinant, kad šis turtas yra gautas iš nusikalstamos veikos arba dalyvaujant tokioje veikoje, siekiant nuslėpti arba užmaskuoti neteisėtą turto kilmę arba siekiant padėti bet kokiam nusikalstamoje veikoje dalyvaujančiam asmeniui išvengti teisinių šios veikos pasekmių;&lt;br&gt; 2) turto tikrojo pobūdžio, tikrosios kilmės, šaltinio, vietos, disponavimo, judėjimo, nuosavybės teisių arba su nuosavybe susijusių teisių nuslėpimas arba užmaskavimas, žinant, kad šis turtas yra gautas iš nusikalstamos veikos arba dalyvaujant tokioje veikoje; &lt;br&gt;3) turto įgijimas, valdymas ar naudojimas, įgijimo (perdavimo) metu žinant, kad šis turtas gautas iš nusikalstamos veikos arba dalyvaujant tokioje veikoje; &lt;br&gt;4) rengimasis, pasikėsinimas padaryti, bendrininkavimas darant bet kurią iš 1–3 punktuose nurodytų veikų</t>
        </is>
      </c>
      <c r="CM311" t="inlineStr">
        <is>
          <t/>
        </is>
      </c>
      <c r="CN311" t="inlineStr">
        <is>
          <t>il-proċess li permezz tiegħu jsir tentattiv li jinħbew l-oriġini u l-appartenenza vera ta' kull tip ta' rikavat, mobbli jew immobbli, li ġej minn attività kriminali</t>
        </is>
      </c>
      <c r="CO311" t="inlineStr">
        <is>
          <t/>
        </is>
      </c>
      <c r="CP311" t="inlineStr">
        <is>
          <t>wprowadzanie do obrotu finansowego wartości majątkowych pochodzących z nielegalnych lub nieujawnionych źródeł</t>
        </is>
      </c>
      <c r="CQ311" t="inlineStr">
        <is>
          <t>"Facto de facilitar, seja por que meio for, a justificação enganadora da origem dos bens ou dos rendimentos do autor de um crime ou de um delito que lhe tenha proporcionado um lucro directo ou indirecto, assim como de dar o seu concurso a uma operação de investimento, de dissimulação ou de conversão do produto de uma dessas infracções." (trad.)</t>
        </is>
      </c>
      <c r="CR311" t="inlineStr">
        <is>
          <t>activitate prin care infractorul încearcă să ascundă originea și posesia reală a veniturilor provenind din activități infracționale</t>
        </is>
      </c>
      <c r="CS311" t="inlineStr">
        <is>
          <t>všetky operácie zamerané na zakrývanie nezákonného pôvodu finančných prostriedkov a vytvorenie zdania ich legálneho nadobudnutia s cieľom uľahčiť ich následné opätovné investovanie do legálneho hospodárstva</t>
        </is>
      </c>
      <c r="CT311" t="inlineStr">
        <is>
          <t>kaznivo dejanje, ki ga stori, kdor denar ali premoženje, za katera ve, da sta bila pridobljena s kaznivim dejanjem, sprejme, zamenja ali kako drugače prikrije ali poskusi prikriti njegov izvor. Kaznuje se tudi tisti, ki bi mogel in moral vedeti, da gre za denar ali premoženje, pridobljena s kaznivim dejanjem. Dejanje je hujše in strožje kaznivo, če gre za organiziran način storitve ali za premoženje velike vrednosti.</t>
        </is>
      </c>
      <c r="CU311" t="inlineStr">
        <is>
          <t>Penningtvätt är när pengar som kommer från brott omvandlas till tillgångar som kan redovisas öppet.</t>
        </is>
      </c>
    </row>
    <row r="312">
      <c r="A312" s="1" t="str">
        <f>HYPERLINK("https://iate.europa.eu/entry/result/884567/all", "884567")</f>
        <v>884567</v>
      </c>
      <c r="B312" t="inlineStr">
        <is>
          <t>ECONOMICS;FINANCE</t>
        </is>
      </c>
      <c r="C312" t="inlineStr">
        <is>
          <t>ECONOMICS;FINANCE|taxation</t>
        </is>
      </c>
      <c r="D312" t="inlineStr">
        <is>
          <t/>
        </is>
      </c>
      <c r="E312" t="inlineStr">
        <is>
          <t/>
        </is>
      </c>
      <c r="F312" t="inlineStr">
        <is>
          <t/>
        </is>
      </c>
      <c r="G312" t="inlineStr">
        <is>
          <t>poskytovatel služeb</t>
        </is>
      </c>
      <c r="H312" t="inlineStr">
        <is>
          <t>3</t>
        </is>
      </c>
      <c r="I312" t="inlineStr">
        <is>
          <t/>
        </is>
      </c>
      <c r="J312" t="inlineStr">
        <is>
          <t>tjenesteyder|leverandør af tjenesteydelser|leverandør af ydelser|serviceleverandør|tjenesteleverandør|serviceudbyder|tjenesteydelsesleverandør</t>
        </is>
      </c>
      <c r="K312" t="inlineStr">
        <is>
          <t>4|4|4|4|4|4|4</t>
        </is>
      </c>
      <c r="L312" t="inlineStr">
        <is>
          <t>||||||</t>
        </is>
      </c>
      <c r="M312" t="inlineStr">
        <is>
          <t>Dienstleistungserbringer|Dienstleister</t>
        </is>
      </c>
      <c r="N312" t="inlineStr">
        <is>
          <t>3|3</t>
        </is>
      </c>
      <c r="O312" t="inlineStr">
        <is>
          <t>|</t>
        </is>
      </c>
      <c r="P312" t="inlineStr">
        <is>
          <t>ο παρέχων υπηρεσίες|πάροχος υπηρεσιών|παροχέας υπηρεσιών</t>
        </is>
      </c>
      <c r="Q312" t="inlineStr">
        <is>
          <t>3|3|4</t>
        </is>
      </c>
      <c r="R312" t="inlineStr">
        <is>
          <t>||</t>
        </is>
      </c>
      <c r="S312" t="inlineStr">
        <is>
          <t>service provider|provider of services|service supplier|SP|supplier of services</t>
        </is>
      </c>
      <c r="T312" t="inlineStr">
        <is>
          <t>3|3|1|2|3</t>
        </is>
      </c>
      <c r="U312" t="inlineStr">
        <is>
          <t>||||</t>
        </is>
      </c>
      <c r="V312" t="inlineStr">
        <is>
          <t>proveedor de servicios|prestador de servicios</t>
        </is>
      </c>
      <c r="W312" t="inlineStr">
        <is>
          <t>2|3</t>
        </is>
      </c>
      <c r="X312" t="inlineStr">
        <is>
          <t>|</t>
        </is>
      </c>
      <c r="Y312" t="inlineStr">
        <is>
          <t>teenuseosutaja|teenuse osutaja</t>
        </is>
      </c>
      <c r="Z312" t="inlineStr">
        <is>
          <t>3|4</t>
        </is>
      </c>
      <c r="AA312" t="inlineStr">
        <is>
          <t>|</t>
        </is>
      </c>
      <c r="AB312" t="inlineStr">
        <is>
          <t>palvelujen suorittaja|palveluntarjoaja|palvelun tarjoaja</t>
        </is>
      </c>
      <c r="AC312" t="inlineStr">
        <is>
          <t>2|3|3</t>
        </is>
      </c>
      <c r="AD312" t="inlineStr">
        <is>
          <t>||</t>
        </is>
      </c>
      <c r="AE312" t="inlineStr">
        <is>
          <t>prestataire de services|fournisseur de services</t>
        </is>
      </c>
      <c r="AF312" t="inlineStr">
        <is>
          <t>3|3</t>
        </is>
      </c>
      <c r="AG312" t="inlineStr">
        <is>
          <t>|</t>
        </is>
      </c>
      <c r="AH312" t="inlineStr">
        <is>
          <t>soláthraí seirbhíse|soláthróir seirbhíse</t>
        </is>
      </c>
      <c r="AI312" t="inlineStr">
        <is>
          <t>3|3</t>
        </is>
      </c>
      <c r="AJ312" t="inlineStr">
        <is>
          <t>|</t>
        </is>
      </c>
      <c r="AK312" t="inlineStr">
        <is>
          <t>pružatelj usluga|davatelj usluga</t>
        </is>
      </c>
      <c r="AL312" t="inlineStr">
        <is>
          <t>3|3</t>
        </is>
      </c>
      <c r="AM312" t="inlineStr">
        <is>
          <t>|</t>
        </is>
      </c>
      <c r="AN312" t="inlineStr">
        <is>
          <t>szolgáltató|a szolgáltatás nyújtója</t>
        </is>
      </c>
      <c r="AO312" t="inlineStr">
        <is>
          <t>4|4</t>
        </is>
      </c>
      <c r="AP312" t="inlineStr">
        <is>
          <t>|</t>
        </is>
      </c>
      <c r="AQ312" t="inlineStr">
        <is>
          <t>prestatore di servizi</t>
        </is>
      </c>
      <c r="AR312" t="inlineStr">
        <is>
          <t>3</t>
        </is>
      </c>
      <c r="AS312" t="inlineStr">
        <is>
          <t/>
        </is>
      </c>
      <c r="AT312" t="inlineStr">
        <is>
          <t>paslaugų teikėjas</t>
        </is>
      </c>
      <c r="AU312" t="inlineStr">
        <is>
          <t>3</t>
        </is>
      </c>
      <c r="AV312" t="inlineStr">
        <is>
          <t/>
        </is>
      </c>
      <c r="AW312" t="inlineStr">
        <is>
          <t>pakalpojumu sniedzējs</t>
        </is>
      </c>
      <c r="AX312" t="inlineStr">
        <is>
          <t>3</t>
        </is>
      </c>
      <c r="AY312" t="inlineStr">
        <is>
          <t/>
        </is>
      </c>
      <c r="AZ312" t="inlineStr">
        <is>
          <t>fornitur ta' servizzi</t>
        </is>
      </c>
      <c r="BA312" t="inlineStr">
        <is>
          <t>3</t>
        </is>
      </c>
      <c r="BB312" t="inlineStr">
        <is>
          <t/>
        </is>
      </c>
      <c r="BC312" t="inlineStr">
        <is>
          <t>dienstverlener|dienstaanbieder|dienstverrichter</t>
        </is>
      </c>
      <c r="BD312" t="inlineStr">
        <is>
          <t>3|2|3</t>
        </is>
      </c>
      <c r="BE312" t="inlineStr">
        <is>
          <t>||</t>
        </is>
      </c>
      <c r="BF312" t="inlineStr">
        <is>
          <t>usługodawca</t>
        </is>
      </c>
      <c r="BG312" t="inlineStr">
        <is>
          <t>4</t>
        </is>
      </c>
      <c r="BH312" t="inlineStr">
        <is>
          <t/>
        </is>
      </c>
      <c r="BI312" t="inlineStr">
        <is>
          <t>prestador de serviços</t>
        </is>
      </c>
      <c r="BJ312" t="inlineStr">
        <is>
          <t>3</t>
        </is>
      </c>
      <c r="BK312" t="inlineStr">
        <is>
          <t/>
        </is>
      </c>
      <c r="BL312" t="inlineStr">
        <is>
          <t>prestator de servicii</t>
        </is>
      </c>
      <c r="BM312" t="inlineStr">
        <is>
          <t>3</t>
        </is>
      </c>
      <c r="BN312" t="inlineStr">
        <is>
          <t/>
        </is>
      </c>
      <c r="BO312" t="inlineStr">
        <is>
          <t>poskytovateľ služieb</t>
        </is>
      </c>
      <c r="BP312" t="inlineStr">
        <is>
          <t>3</t>
        </is>
      </c>
      <c r="BQ312" t="inlineStr">
        <is>
          <t/>
        </is>
      </c>
      <c r="BR312" t="inlineStr">
        <is>
          <t>ponudnik storitev|izvajalec storitev</t>
        </is>
      </c>
      <c r="BS312" t="inlineStr">
        <is>
          <t>2|2</t>
        </is>
      </c>
      <c r="BT312" t="inlineStr">
        <is>
          <t>|</t>
        </is>
      </c>
      <c r="BU312" t="inlineStr">
        <is>
          <t>tillhandahållare av tjänster|tjänsteleverantör</t>
        </is>
      </c>
      <c r="BV312" t="inlineStr">
        <is>
          <t>3|3</t>
        </is>
      </c>
      <c r="BW312" t="inlineStr">
        <is>
          <t>|</t>
        </is>
      </c>
      <c r="BX312" t="inlineStr">
        <is>
          <t/>
        </is>
      </c>
      <c r="BY312" t="inlineStr">
        <is>
          <t>fyzická nebo právnická osoba nebo subjekt nebo skupina těchto osob či subjektů, jež na trhu nabízejí služby</t>
        </is>
      </c>
      <c r="BZ312" t="inlineStr">
        <is>
          <t>tjenesteydere: fysiske eller juridiske personer, herunder offentlige organer, der tilbyder udførelse af tjenesteydelser</t>
        </is>
      </c>
      <c r="CA312" t="inlineStr">
        <is>
          <t>jede natürliche oder juristische Person, die eine Dienstleistung auf dem Unionsmarkt erbringt oder anbietet, eine solche Dienstleistung für Verbraucher in der Union zu erbringen</t>
        </is>
      </c>
      <c r="CB312" t="inlineStr">
        <is>
          <t>κάθε φυσικό ή νομικό πρόσωπο, περιλαμβανομένου και του δημόσιου οργανισμού που προσφέρει υπηρεσίες</t>
        </is>
      </c>
      <c r="CC312" t="inlineStr">
        <is>
          <t>any natural or legal person or public entity or group of such persons and/or bodies which offers on the market (…) the execution of (…) services</t>
        </is>
      </c>
      <c r="CD312" t="inlineStr">
        <is>
          <t>"prestador de servicios": Persona física o jurídica que proporciona un servicio (...).&lt;br&gt;"proveedor de servicios": Toda persona que suministre un servicio.</t>
        </is>
      </c>
      <c r="CE312" t="inlineStr">
        <is>
          <t/>
        </is>
      </c>
      <c r="CF312" t="inlineStr">
        <is>
          <t>luonnollinen tai juridinen henkilö, joka tarjoaa palveluja</t>
        </is>
      </c>
      <c r="CG312" t="inlineStr">
        <is>
          <t>une personne physique ou morale ou une entité (...) ou un groupement de ces personnes et/ou entités qui offre la réalisation de (...) services sur le marché.</t>
        </is>
      </c>
      <c r="CH312" t="inlineStr">
        <is>
          <t/>
        </is>
      </c>
      <c r="CI312" t="inlineStr">
        <is>
          <t/>
        </is>
      </c>
      <c r="CJ312" t="inlineStr">
        <is>
          <t/>
        </is>
      </c>
      <c r="CK312" t="inlineStr">
        <is>
          <t>persona fisica o giuridica o un ente pubblico o un raggruppamento di tali persone e/o enti che offra servizi sul mercato</t>
        </is>
      </c>
      <c r="CL312" t="inlineStr">
        <is>
          <t/>
        </is>
      </c>
      <c r="CM312" t="inlineStr">
        <is>
          <t/>
        </is>
      </c>
      <c r="CN312" t="inlineStr">
        <is>
          <t>kwalunkwe persuna fiżika jew ġuridika jew entità pubblika jew grupp ta' tali persuni u/jew korpi li joffru fis-suq (...) l-eżekuzzjoni ta' (...) servizzi</t>
        </is>
      </c>
      <c r="CO312" t="inlineStr">
        <is>
          <t>"een natuurlijke of rechtspersoon of een [overheids]dienst [...] of een combinatie van deze personen en/of diensten die [...] de uitvoering van [...] diensten op de markt aanbiedt"</t>
        </is>
      </c>
      <c r="CP312" t="inlineStr">
        <is>
          <t>osoba lub instytucja świadcząca usługi</t>
        </is>
      </c>
      <c r="CQ312" t="inlineStr">
        <is>
          <t>No âmbito fiscal, pessoa individual ou colectiva que, na qualidade de fornecedor, efectua uma transacção cujo objecto principal é a prestação de um serviço.</t>
        </is>
      </c>
      <c r="CR312" t="inlineStr">
        <is>
          <t/>
        </is>
      </c>
      <c r="CS312" t="inlineStr">
        <is>
          <t>akákoľvek fyzická alebo právnická osoba alebo verejnoprávny subjekt alebo skupina týchto osôb a/alebo subjektov, ktorí ponúkajú poskytnutie služieb.</t>
        </is>
      </c>
      <c r="CT312" t="inlineStr">
        <is>
          <t>fizična ali pravna oseba ali (...) ali skupina takih oseb in/ali subjektov, ki na trgu ponujajo (...) opravljanje storitev</t>
        </is>
      </c>
      <c r="CU312" t="inlineStr">
        <is>
          <t>"en fysisk eller juridisk person eller en sådan upphandlande enhet (...) eller en grupp av sådana personer och/eller enheter som på marknaden tillhandahåller (...) tjänster"</t>
        </is>
      </c>
    </row>
    <row r="313">
      <c r="A313" s="1" t="str">
        <f>HYPERLINK("https://iate.europa.eu/entry/result/1103927/all", "1103927")</f>
        <v>1103927</v>
      </c>
      <c r="B313" t="inlineStr">
        <is>
          <t>FINANCE</t>
        </is>
      </c>
      <c r="C313" t="inlineStr">
        <is>
          <t>FINANCE|monetary relations</t>
        </is>
      </c>
      <c r="D313" t="inlineStr">
        <is>
          <t/>
        </is>
      </c>
      <c r="E313" t="inlineStr">
        <is>
          <t/>
        </is>
      </c>
      <c r="F313" t="inlineStr">
        <is>
          <t/>
        </is>
      </c>
      <c r="G313" t="inlineStr">
        <is>
          <t/>
        </is>
      </c>
      <c r="H313" t="inlineStr">
        <is>
          <t/>
        </is>
      </c>
      <c r="I313" t="inlineStr">
        <is>
          <t/>
        </is>
      </c>
      <c r="J313" t="inlineStr">
        <is>
          <t>reserveaktiv</t>
        </is>
      </c>
      <c r="K313" t="inlineStr">
        <is>
          <t>3</t>
        </is>
      </c>
      <c r="L313" t="inlineStr">
        <is>
          <t/>
        </is>
      </c>
      <c r="M313" t="inlineStr">
        <is>
          <t>Reserveinstrument|Reserveaktivum|Reservemedium</t>
        </is>
      </c>
      <c r="N313" t="inlineStr">
        <is>
          <t>3|3|3</t>
        </is>
      </c>
      <c r="O313" t="inlineStr">
        <is>
          <t>||</t>
        </is>
      </c>
      <c r="P313" t="inlineStr">
        <is>
          <t>διαθέσιμα|αποθεματικό μέσο|αποθεματικό στοιχείο ενεργητικού</t>
        </is>
      </c>
      <c r="Q313" t="inlineStr">
        <is>
          <t>3|3|3</t>
        </is>
      </c>
      <c r="R313" t="inlineStr">
        <is>
          <t>||</t>
        </is>
      </c>
      <c r="S313" t="inlineStr">
        <is>
          <t>reserve assets</t>
        </is>
      </c>
      <c r="T313" t="inlineStr">
        <is>
          <t>3</t>
        </is>
      </c>
      <c r="U313" t="inlineStr">
        <is>
          <t/>
        </is>
      </c>
      <c r="V313" t="inlineStr">
        <is>
          <t>activo de reserva|instrumento de reserva</t>
        </is>
      </c>
      <c r="W313" t="inlineStr">
        <is>
          <t>3|3</t>
        </is>
      </c>
      <c r="X313" t="inlineStr">
        <is>
          <t>|</t>
        </is>
      </c>
      <c r="Y313" t="inlineStr">
        <is>
          <t/>
        </is>
      </c>
      <c r="Z313" t="inlineStr">
        <is>
          <t/>
        </is>
      </c>
      <c r="AA313" t="inlineStr">
        <is>
          <t/>
        </is>
      </c>
      <c r="AB313" t="inlineStr">
        <is>
          <t>varantoväline</t>
        </is>
      </c>
      <c r="AC313" t="inlineStr">
        <is>
          <t>2</t>
        </is>
      </c>
      <c r="AD313" t="inlineStr">
        <is>
          <t/>
        </is>
      </c>
      <c r="AE313" t="inlineStr">
        <is>
          <t>instrument de réserve|avoir de réserve|actif de réserve</t>
        </is>
      </c>
      <c r="AF313" t="inlineStr">
        <is>
          <t>3|2|3</t>
        </is>
      </c>
      <c r="AG313" t="inlineStr">
        <is>
          <t>||</t>
        </is>
      </c>
      <c r="AH313" t="inlineStr">
        <is>
          <t>cúlsócmhainn</t>
        </is>
      </c>
      <c r="AI313" t="inlineStr">
        <is>
          <t>3</t>
        </is>
      </c>
      <c r="AJ313" t="inlineStr">
        <is>
          <t/>
        </is>
      </c>
      <c r="AK313" t="inlineStr">
        <is>
          <t/>
        </is>
      </c>
      <c r="AL313" t="inlineStr">
        <is>
          <t/>
        </is>
      </c>
      <c r="AM313" t="inlineStr">
        <is>
          <t/>
        </is>
      </c>
      <c r="AN313" t="inlineStr">
        <is>
          <t/>
        </is>
      </c>
      <c r="AO313" t="inlineStr">
        <is>
          <t/>
        </is>
      </c>
      <c r="AP313" t="inlineStr">
        <is>
          <t/>
        </is>
      </c>
      <c r="AQ313" t="inlineStr">
        <is>
          <t>attività di riserva|strumento di riserva</t>
        </is>
      </c>
      <c r="AR313" t="inlineStr">
        <is>
          <t>3|3</t>
        </is>
      </c>
      <c r="AS313" t="inlineStr">
        <is>
          <t>|</t>
        </is>
      </c>
      <c r="AT313" t="inlineStr">
        <is>
          <t/>
        </is>
      </c>
      <c r="AU313" t="inlineStr">
        <is>
          <t/>
        </is>
      </c>
      <c r="AV313" t="inlineStr">
        <is>
          <t/>
        </is>
      </c>
      <c r="AW313" t="inlineStr">
        <is>
          <t/>
        </is>
      </c>
      <c r="AX313" t="inlineStr">
        <is>
          <t/>
        </is>
      </c>
      <c r="AY313" t="inlineStr">
        <is>
          <t/>
        </is>
      </c>
      <c r="AZ313" t="inlineStr">
        <is>
          <t/>
        </is>
      </c>
      <c r="BA313" t="inlineStr">
        <is>
          <t/>
        </is>
      </c>
      <c r="BB313" t="inlineStr">
        <is>
          <t/>
        </is>
      </c>
      <c r="BC313" t="inlineStr">
        <is>
          <t>reserve|reserve-instrument|reservemiddelen|reserve-activa|reserve-activum</t>
        </is>
      </c>
      <c r="BD313" t="inlineStr">
        <is>
          <t>3|3|3|3|3</t>
        </is>
      </c>
      <c r="BE313" t="inlineStr">
        <is>
          <t>||||</t>
        </is>
      </c>
      <c r="BF313" t="inlineStr">
        <is>
          <t>aktywa rezerwowe</t>
        </is>
      </c>
      <c r="BG313" t="inlineStr">
        <is>
          <t>2</t>
        </is>
      </c>
      <c r="BH313" t="inlineStr">
        <is>
          <t/>
        </is>
      </c>
      <c r="BI313" t="inlineStr">
        <is>
          <t>ativo de reserva|instrumento de reserva</t>
        </is>
      </c>
      <c r="BJ313" t="inlineStr">
        <is>
          <t>3|3</t>
        </is>
      </c>
      <c r="BK313" t="inlineStr">
        <is>
          <t>|</t>
        </is>
      </c>
      <c r="BL313" t="inlineStr">
        <is>
          <t>active de rezervă|activ de rezervă</t>
        </is>
      </c>
      <c r="BM313" t="inlineStr">
        <is>
          <t>3|3</t>
        </is>
      </c>
      <c r="BN313" t="inlineStr">
        <is>
          <t>|</t>
        </is>
      </c>
      <c r="BO313" t="inlineStr">
        <is>
          <t/>
        </is>
      </c>
      <c r="BP313" t="inlineStr">
        <is>
          <t/>
        </is>
      </c>
      <c r="BQ313" t="inlineStr">
        <is>
          <t/>
        </is>
      </c>
      <c r="BR313" t="inlineStr">
        <is>
          <t/>
        </is>
      </c>
      <c r="BS313" t="inlineStr">
        <is>
          <t/>
        </is>
      </c>
      <c r="BT313" t="inlineStr">
        <is>
          <t/>
        </is>
      </c>
      <c r="BU313" t="inlineStr">
        <is>
          <t/>
        </is>
      </c>
      <c r="BV313" t="inlineStr">
        <is>
          <t/>
        </is>
      </c>
      <c r="BW313" t="inlineStr">
        <is>
          <t/>
        </is>
      </c>
      <c r="BX313" t="inlineStr">
        <is>
          <t/>
        </is>
      </c>
      <c r="BY313" t="inlineStr">
        <is>
          <t/>
        </is>
      </c>
      <c r="BZ313" t="inlineStr">
        <is>
          <t/>
        </is>
      </c>
      <c r="CA313" t="inlineStr">
        <is>
          <t>Von einer Zentralbank gehaltene Mittel zur Sicherung der internationalen Zahlungsfähigkeit (z.B. Gold, ausl. Währung)</t>
        </is>
      </c>
      <c r="CB313" t="inlineStr">
        <is>
          <t>Αποθεματικά των Κεντρικών Τραπεζών (σε χρυσό, απαιτήσεις σε συνάλλαγμα ή πιστώσεις) στο ΔΝΤ.</t>
        </is>
      </c>
      <c r="CC313" t="inlineStr">
        <is>
          <t>financial assets denominated in foreign currencies and other
assets, like gold, held by central banks, that can be readily transferable and
are used to balance international transactions and payments</t>
        </is>
      </c>
      <c r="CD313" t="inlineStr">
        <is>
          <t>1) Cualquier activo &lt;a href="/entry/result/770530/all" id="ENTRY_TO_ENTRY_CONVERTER" target="_blank"&gt;IATE:770530&lt;/a&gt; que se emplea para constituir reservas internacionales &lt;a href="/entry/result/1126479/all" id="ENTRY_TO_ENTRY_CONVERTER" target="_blank"&gt;IATE:1126479&lt;/a&gt; , pudiendo consistir en divisas, oro u otros metales preciosos, o derechos especiales de giro &lt;a href="/entry/result/785299/all" id="ENTRY_TO_ENTRY_CONVERTER" target="_blank"&gt;IATE:785299&lt;/a&gt; .&lt;br&gt;2) Son activos de reserva los de fácil obtención y aceptación en pagos internacionales; por ejemplo, las cuatro monedas que el FMI reconoce en la actualidad como “de libre uso”: el dólar de EE.UU., el euro, la libra esterlina y el yen japonés.</t>
        </is>
      </c>
      <c r="CE313" t="inlineStr">
        <is>
          <t/>
        </is>
      </c>
      <c r="CF313" t="inlineStr">
        <is>
          <t/>
        </is>
      </c>
      <c r="CG313" t="inlineStr">
        <is>
          <t>les divers instruments de réserve peuvent être rangés en trois grandes catégories selon la forme qu'ils revêtent: or, avoirs en devises ou créances sur le FMI</t>
        </is>
      </c>
      <c r="CH313" t="inlineStr">
        <is>
          <t/>
        </is>
      </c>
      <c r="CI313" t="inlineStr">
        <is>
          <t/>
        </is>
      </c>
      <c r="CJ313" t="inlineStr">
        <is>
          <t/>
        </is>
      </c>
      <c r="CK313" t="inlineStr">
        <is>
          <t/>
        </is>
      </c>
      <c r="CL313" t="inlineStr">
        <is>
          <t/>
        </is>
      </c>
      <c r="CM313" t="inlineStr">
        <is>
          <t/>
        </is>
      </c>
      <c r="CN313" t="inlineStr">
        <is>
          <t/>
        </is>
      </c>
      <c r="CO313" t="inlineStr">
        <is>
          <t/>
        </is>
      </c>
      <c r="CP313" t="inlineStr">
        <is>
          <t>płynne aktywa dewizowe pozostające w dyspozycji władzy monetarnej: złoto monetarne, rachunek bieżący NBP w MFW, pozycja rezerwowa w MFW i aktywa walutowe obejmujące gotówkę, lokaty bankowe, rządowe papiery wartościowe, weksle i obligacje, instrumenty rynku pieniężnego, pochodne instrumenty finansowe, udziałowe papiery wartościowe i inne należności</t>
        </is>
      </c>
      <c r="CQ313" t="inlineStr">
        <is>
          <t/>
        </is>
      </c>
      <c r="CR313" t="inlineStr">
        <is>
          <t/>
        </is>
      </c>
      <c r="CS313" t="inlineStr">
        <is>
          <t/>
        </is>
      </c>
      <c r="CT313" t="inlineStr">
        <is>
          <t/>
        </is>
      </c>
      <c r="CU313" t="inlineStr">
        <is>
          <t/>
        </is>
      </c>
    </row>
    <row r="314">
      <c r="A314" s="1" t="str">
        <f>HYPERLINK("https://iate.europa.eu/entry/result/3592517/all", "3592517")</f>
        <v>3592517</v>
      </c>
      <c r="B314" t="inlineStr">
        <is>
          <t>EDUCATION AND COMMUNICATIONS</t>
        </is>
      </c>
      <c r="C314" t="inlineStr">
        <is>
          <t>EDUCATION AND COMMUNICATIONS|information technology and data processing</t>
        </is>
      </c>
      <c r="D314" t="inlineStr">
        <is>
          <t>токенизация</t>
        </is>
      </c>
      <c r="E314" t="inlineStr">
        <is>
          <t>3</t>
        </is>
      </c>
      <c r="F314" t="inlineStr">
        <is>
          <t/>
        </is>
      </c>
      <c r="G314" t="inlineStr">
        <is>
          <t>tokenizace</t>
        </is>
      </c>
      <c r="H314" t="inlineStr">
        <is>
          <t>3</t>
        </is>
      </c>
      <c r="I314" t="inlineStr">
        <is>
          <t/>
        </is>
      </c>
      <c r="J314" t="inlineStr">
        <is>
          <t>tokenisering</t>
        </is>
      </c>
      <c r="K314" t="inlineStr">
        <is>
          <t>3</t>
        </is>
      </c>
      <c r="L314" t="inlineStr">
        <is>
          <t/>
        </is>
      </c>
      <c r="M314" t="inlineStr">
        <is>
          <t>Tokenisierung</t>
        </is>
      </c>
      <c r="N314" t="inlineStr">
        <is>
          <t>3</t>
        </is>
      </c>
      <c r="O314" t="inlineStr">
        <is>
          <t/>
        </is>
      </c>
      <c r="P314" t="inlineStr">
        <is>
          <t>δημιουργία διακριτικών</t>
        </is>
      </c>
      <c r="Q314" t="inlineStr">
        <is>
          <t>2</t>
        </is>
      </c>
      <c r="R314" t="inlineStr">
        <is>
          <t/>
        </is>
      </c>
      <c r="S314" t="inlineStr">
        <is>
          <t>tokenisation|tokenization</t>
        </is>
      </c>
      <c r="T314" t="inlineStr">
        <is>
          <t>3|1</t>
        </is>
      </c>
      <c r="U314" t="inlineStr">
        <is>
          <t>|</t>
        </is>
      </c>
      <c r="V314" t="inlineStr">
        <is>
          <t/>
        </is>
      </c>
      <c r="W314" t="inlineStr">
        <is>
          <t/>
        </is>
      </c>
      <c r="X314" t="inlineStr">
        <is>
          <t/>
        </is>
      </c>
      <c r="Y314" t="inlineStr">
        <is>
          <t>tokeniseerimine</t>
        </is>
      </c>
      <c r="Z314" t="inlineStr">
        <is>
          <t>3</t>
        </is>
      </c>
      <c r="AA314" t="inlineStr">
        <is>
          <t/>
        </is>
      </c>
      <c r="AB314" t="inlineStr">
        <is>
          <t>tokenisaatio</t>
        </is>
      </c>
      <c r="AC314" t="inlineStr">
        <is>
          <t>2</t>
        </is>
      </c>
      <c r="AD314" t="inlineStr">
        <is>
          <t/>
        </is>
      </c>
      <c r="AE314" t="inlineStr">
        <is>
          <t/>
        </is>
      </c>
      <c r="AF314" t="inlineStr">
        <is>
          <t/>
        </is>
      </c>
      <c r="AG314" t="inlineStr">
        <is>
          <t/>
        </is>
      </c>
      <c r="AH314" t="inlineStr">
        <is>
          <t>téacschomharthú</t>
        </is>
      </c>
      <c r="AI314" t="inlineStr">
        <is>
          <t>3</t>
        </is>
      </c>
      <c r="AJ314" t="inlineStr">
        <is>
          <t/>
        </is>
      </c>
      <c r="AK314" t="inlineStr">
        <is>
          <t/>
        </is>
      </c>
      <c r="AL314" t="inlineStr">
        <is>
          <t/>
        </is>
      </c>
      <c r="AM314" t="inlineStr">
        <is>
          <t/>
        </is>
      </c>
      <c r="AN314" t="inlineStr">
        <is>
          <t>tokenizáció</t>
        </is>
      </c>
      <c r="AO314" t="inlineStr">
        <is>
          <t>3</t>
        </is>
      </c>
      <c r="AP314" t="inlineStr">
        <is>
          <t/>
        </is>
      </c>
      <c r="AQ314" t="inlineStr">
        <is>
          <t>tokenizzazione</t>
        </is>
      </c>
      <c r="AR314" t="inlineStr">
        <is>
          <t>3</t>
        </is>
      </c>
      <c r="AS314" t="inlineStr">
        <is>
          <t/>
        </is>
      </c>
      <c r="AT314" t="inlineStr">
        <is>
          <t>prieigos raktas</t>
        </is>
      </c>
      <c r="AU314" t="inlineStr">
        <is>
          <t>2</t>
        </is>
      </c>
      <c r="AV314" t="inlineStr">
        <is>
          <t/>
        </is>
      </c>
      <c r="AW314" t="inlineStr">
        <is>
          <t>žetonizācija</t>
        </is>
      </c>
      <c r="AX314" t="inlineStr">
        <is>
          <t>3</t>
        </is>
      </c>
      <c r="AY314" t="inlineStr">
        <is>
          <t/>
        </is>
      </c>
      <c r="AZ314" t="inlineStr">
        <is>
          <t/>
        </is>
      </c>
      <c r="BA314" t="inlineStr">
        <is>
          <t/>
        </is>
      </c>
      <c r="BB314" t="inlineStr">
        <is>
          <t/>
        </is>
      </c>
      <c r="BC314" t="inlineStr">
        <is>
          <t>tokenisering</t>
        </is>
      </c>
      <c r="BD314" t="inlineStr">
        <is>
          <t>3</t>
        </is>
      </c>
      <c r="BE314" t="inlineStr">
        <is>
          <t/>
        </is>
      </c>
      <c r="BF314" t="inlineStr">
        <is>
          <t/>
        </is>
      </c>
      <c r="BG314" t="inlineStr">
        <is>
          <t/>
        </is>
      </c>
      <c r="BH314" t="inlineStr">
        <is>
          <t/>
        </is>
      </c>
      <c r="BI314" t="inlineStr">
        <is>
          <t>toquenização</t>
        </is>
      </c>
      <c r="BJ314" t="inlineStr">
        <is>
          <t>3</t>
        </is>
      </c>
      <c r="BK314" t="inlineStr">
        <is>
          <t/>
        </is>
      </c>
      <c r="BL314" t="inlineStr">
        <is>
          <t/>
        </is>
      </c>
      <c r="BM314" t="inlineStr">
        <is>
          <t/>
        </is>
      </c>
      <c r="BN314" t="inlineStr">
        <is>
          <t/>
        </is>
      </c>
      <c r="BO314" t="inlineStr">
        <is>
          <t>tokenizácia</t>
        </is>
      </c>
      <c r="BP314" t="inlineStr">
        <is>
          <t>3</t>
        </is>
      </c>
      <c r="BQ314" t="inlineStr">
        <is>
          <t/>
        </is>
      </c>
      <c r="BR314" t="inlineStr">
        <is>
          <t/>
        </is>
      </c>
      <c r="BS314" t="inlineStr">
        <is>
          <t/>
        </is>
      </c>
      <c r="BT314" t="inlineStr">
        <is>
          <t/>
        </is>
      </c>
      <c r="BU314" t="inlineStr">
        <is>
          <t>tokenisering</t>
        </is>
      </c>
      <c r="BV314" t="inlineStr">
        <is>
          <t>3</t>
        </is>
      </c>
      <c r="BW314" t="inlineStr">
        <is>
          <t/>
        </is>
      </c>
      <c r="BX314" t="inlineStr">
        <is>
          <t>техника, която се използва обикновено (но не само) във финансовия
сектор за заменяне на идентификационни номера на карти със стойности, които имат
по-малка полезност за атакуващ субект, и се базира на прилагането на еднопосочни механизми за &lt;a href="https://iate.europa.eu/entry/result/785065/bg" target="_blank"&gt;криптиране&lt;/a&gt; или
на присвояване, посредством индекс функция, на число от редица или на произволно
генерирано число, което не е математически изведено от първоначалните данни</t>
        </is>
      </c>
      <c r="BY314" t="inlineStr">
        <is>
          <t>proces převedení určitých údajů, jako je například číslo účtu, na řadu nahodilých znaků nazývanou token,</t>
        </is>
      </c>
      <c r="BZ314" t="inlineStr">
        <is>
          <t>proces, der anvendes til mhp. datasikkerhed at omdanne meningsfulde, følsomme data, såsom et kontonummer, til en tilfældig streng af tegn kaldet et token, der ikke har nogen meningsfuld værdi for udenforstående</t>
        </is>
      </c>
      <c r="CA314" t="inlineStr">
        <is>
          <t>Verschlüsselungsansatz, bei dem den Originalwerten per Zufall
pseudonymisierte Werte zugeordnet und somit nur diese verfremdeten Daten
übermittelt werden; das Entschlüsselungsrisiko wird reduziert, da es keinen
mathematischen Zusammenhang zwischen Original- und Verschlüsselungswert gibt – die Übersetzungstabelle lagert in der Regel im
physischen Herrschaftsbereich des Unternehmens mit Verschleierungsbedarf</t>
        </is>
      </c>
      <c r="CB314" t="inlineStr">
        <is>
          <t/>
        </is>
      </c>
      <c r="CC314" t="inlineStr">
        <is>
          <t>process of turning a meaningful piece of data, such as an account number, into a random string of characters called a token that has no meaningful value if breached</t>
        </is>
      </c>
      <c r="CD314" t="inlineStr">
        <is>
          <t/>
        </is>
      </c>
      <c r="CE314" t="inlineStr">
        <is>
          <t>tundliku andmeelemendi asendamine tundetu tingnime ehk tokeniga, mis esindab seda elementi, kuid mille kaudu ei saa kasutaja seda elementi tuvastada</t>
        </is>
      </c>
      <c r="CF314" t="inlineStr">
        <is>
          <t>prosessi, jossa merkityksellinen tieto kuten esimerkiksi tilinumero muutetaan satunnaiseksi merkkijonoksi eli tokeniksi, jolla ei ole merkityksellistä arvoa, jos siihen kohdistuu tietomurto</t>
        </is>
      </c>
      <c r="CG314" t="inlineStr">
        <is>
          <t/>
        </is>
      </c>
      <c r="CH314" t="inlineStr">
        <is>
          <t/>
        </is>
      </c>
      <c r="CI314" t="inlineStr">
        <is>
          <t/>
        </is>
      </c>
      <c r="CJ314" t="inlineStr">
        <is>
          <t>folyamat,
amelynek során a valós adatokat, például egy számlaszámot, véletlenszerűen
előállított, egyedi számsorral, ún. tokennel helyettesítik, amely feltörés
esetén sem értelmezhető</t>
        </is>
      </c>
      <c r="CK314" t="inlineStr">
        <is>
          <t>processo informatico volto a proteggere un dato significativo che non si vuole rendere noto,
e realizzato tramite la conversione di tale dato in un equivalente non significativo che può essere trasmesso senza rivelare il contenuto originario</t>
        </is>
      </c>
      <c r="CL314" t="inlineStr">
        <is>
          <t>procesas, kurį naudojant prasmingas duomenų vienetas, pavyzdžiui, sąskaitos numeris, paverčiamas atsitiktiniu ženklų rinkiniu; pažeidimo atveju tokia informacija yra bereikšmė ir bevertė</t>
        </is>
      </c>
      <c r="CM314" t="inlineStr">
        <is>
          <t>process, kurā jēgpilni dati, piemēram, konta numurs, tiek pārveidoti nejauši atlasītu rakstzīmju virknē - žetonā - , kuram nav būtiskas vērtības, ja tiek veikts pārkāpums</t>
        </is>
      </c>
      <c r="CN314" t="inlineStr">
        <is>
          <t/>
        </is>
      </c>
      <c r="CO314" t="inlineStr">
        <is>
          <t>&lt;div&gt;de vastlegging van gegevens, bijvoorbeeld een rekeningnummer, in de vorm van een &lt;a href="https://iate.europa.eu/entry/slideshow/1616598047673/3581685/nl" target="_blank"&gt;(crypto)token&lt;/a&gt;, een reeks digitale gegevens in een &lt;a href="https://iate.europa.eu/entry/result/3571878/nl" target="_blank"&gt;blokketen (blockchain)&lt;/a&gt;, die niet herleid kan worden tot de oorspronkelijke gegevens en daardoor beduidend veiliger is&lt;/div&gt;</t>
        </is>
      </c>
      <c r="CP314" t="inlineStr">
        <is>
          <t/>
        </is>
      </c>
      <c r="CQ314" t="inlineStr">
        <is>
          <t>Processo de substituição de dados confidenciais, como informações de identificação pessoal ou informações de saúde protegidas, por códigos gerados de forma exclusiva e aleatória chamados &lt;i&gt;tokens&lt;/i&gt;, a fim de reduzir os riscos de segurança.</t>
        </is>
      </c>
      <c r="CR314" t="inlineStr">
        <is>
          <t/>
        </is>
      </c>
      <c r="CS314" t="inlineStr">
        <is>
          <t>proces zámeny citlivých dát za ich bezpečný ekvivalent, ktorý sa nazýva token</t>
        </is>
      </c>
      <c r="CT314" t="inlineStr">
        <is>
          <t/>
        </is>
      </c>
      <c r="CU314" t="inlineStr">
        <is>
          <t>Ersättning av känsliga data med tecken­följder som är oanvänd­bara för utom­stå­ende, om de kommer över dem.</t>
        </is>
      </c>
    </row>
    <row r="315">
      <c r="A315" s="1" t="str">
        <f>HYPERLINK("https://iate.europa.eu/entry/result/1891594/all", "1891594")</f>
        <v>1891594</v>
      </c>
      <c r="B315" t="inlineStr">
        <is>
          <t>FINANCE</t>
        </is>
      </c>
      <c r="C315" t="inlineStr">
        <is>
          <t>FINANCE</t>
        </is>
      </c>
      <c r="D315" t="inlineStr">
        <is>
          <t>бангладешка така|BDT</t>
        </is>
      </c>
      <c r="E315" t="inlineStr">
        <is>
          <t>3|3</t>
        </is>
      </c>
      <c r="F315" t="inlineStr">
        <is>
          <t>|</t>
        </is>
      </c>
      <c r="G315" t="inlineStr">
        <is>
          <t/>
        </is>
      </c>
      <c r="H315" t="inlineStr">
        <is>
          <t/>
        </is>
      </c>
      <c r="I315" t="inlineStr">
        <is>
          <t/>
        </is>
      </c>
      <c r="J315" t="inlineStr">
        <is>
          <t>BDT|taka</t>
        </is>
      </c>
      <c r="K315" t="inlineStr">
        <is>
          <t>3|3</t>
        </is>
      </c>
      <c r="L315" t="inlineStr">
        <is>
          <t>|</t>
        </is>
      </c>
      <c r="M315" t="inlineStr">
        <is>
          <t>BDT|Taka</t>
        </is>
      </c>
      <c r="N315" t="inlineStr">
        <is>
          <t>3|3</t>
        </is>
      </c>
      <c r="O315" t="inlineStr">
        <is>
          <t>|</t>
        </is>
      </c>
      <c r="P315" t="inlineStr">
        <is>
          <t>BDT|τάκα|τάκα Μπαγκλαντές</t>
        </is>
      </c>
      <c r="Q315" t="inlineStr">
        <is>
          <t>3|3|2</t>
        </is>
      </c>
      <c r="R315" t="inlineStr">
        <is>
          <t>||</t>
        </is>
      </c>
      <c r="S315" t="inlineStr">
        <is>
          <t>taka|BDT</t>
        </is>
      </c>
      <c r="T315" t="inlineStr">
        <is>
          <t>3|3</t>
        </is>
      </c>
      <c r="U315" t="inlineStr">
        <is>
          <t>|</t>
        </is>
      </c>
      <c r="V315" t="inlineStr">
        <is>
          <t>BDT|taka</t>
        </is>
      </c>
      <c r="W315" t="inlineStr">
        <is>
          <t>3|3</t>
        </is>
      </c>
      <c r="X315" t="inlineStr">
        <is>
          <t>|</t>
        </is>
      </c>
      <c r="Y315" t="inlineStr">
        <is>
          <t/>
        </is>
      </c>
      <c r="Z315" t="inlineStr">
        <is>
          <t/>
        </is>
      </c>
      <c r="AA315" t="inlineStr">
        <is>
          <t/>
        </is>
      </c>
      <c r="AB315" t="inlineStr">
        <is>
          <t>taka|BDT</t>
        </is>
      </c>
      <c r="AC315" t="inlineStr">
        <is>
          <t>3|3</t>
        </is>
      </c>
      <c r="AD315" t="inlineStr">
        <is>
          <t>|</t>
        </is>
      </c>
      <c r="AE315" t="inlineStr">
        <is>
          <t>taka|BDT</t>
        </is>
      </c>
      <c r="AF315" t="inlineStr">
        <is>
          <t>3|3</t>
        </is>
      </c>
      <c r="AG315" t="inlineStr">
        <is>
          <t>|</t>
        </is>
      </c>
      <c r="AH315" t="inlineStr">
        <is>
          <t/>
        </is>
      </c>
      <c r="AI315" t="inlineStr">
        <is>
          <t/>
        </is>
      </c>
      <c r="AJ315" t="inlineStr">
        <is>
          <t/>
        </is>
      </c>
      <c r="AK315" t="inlineStr">
        <is>
          <t/>
        </is>
      </c>
      <c r="AL315" t="inlineStr">
        <is>
          <t/>
        </is>
      </c>
      <c r="AM315" t="inlineStr">
        <is>
          <t/>
        </is>
      </c>
      <c r="AN315" t="inlineStr">
        <is>
          <t/>
        </is>
      </c>
      <c r="AO315" t="inlineStr">
        <is>
          <t/>
        </is>
      </c>
      <c r="AP315" t="inlineStr">
        <is>
          <t/>
        </is>
      </c>
      <c r="AQ315" t="inlineStr">
        <is>
          <t>BDT|taka</t>
        </is>
      </c>
      <c r="AR315" t="inlineStr">
        <is>
          <t>3|3</t>
        </is>
      </c>
      <c r="AS315" t="inlineStr">
        <is>
          <t>|</t>
        </is>
      </c>
      <c r="AT315" t="inlineStr">
        <is>
          <t>taka</t>
        </is>
      </c>
      <c r="AU315" t="inlineStr">
        <is>
          <t>3</t>
        </is>
      </c>
      <c r="AV315" t="inlineStr">
        <is>
          <t/>
        </is>
      </c>
      <c r="AW315" t="inlineStr">
        <is>
          <t/>
        </is>
      </c>
      <c r="AX315" t="inlineStr">
        <is>
          <t/>
        </is>
      </c>
      <c r="AY315" t="inlineStr">
        <is>
          <t/>
        </is>
      </c>
      <c r="AZ315" t="inlineStr">
        <is>
          <t/>
        </is>
      </c>
      <c r="BA315" t="inlineStr">
        <is>
          <t/>
        </is>
      </c>
      <c r="BB315" t="inlineStr">
        <is>
          <t/>
        </is>
      </c>
      <c r="BC315" t="inlineStr">
        <is>
          <t>BDT|taka</t>
        </is>
      </c>
      <c r="BD315" t="inlineStr">
        <is>
          <t>3|3</t>
        </is>
      </c>
      <c r="BE315" t="inlineStr">
        <is>
          <t>|</t>
        </is>
      </c>
      <c r="BF315" t="inlineStr">
        <is>
          <t/>
        </is>
      </c>
      <c r="BG315" t="inlineStr">
        <is>
          <t/>
        </is>
      </c>
      <c r="BH315" t="inlineStr">
        <is>
          <t/>
        </is>
      </c>
      <c r="BI315" t="inlineStr">
        <is>
          <t>taka|taca</t>
        </is>
      </c>
      <c r="BJ315" t="inlineStr">
        <is>
          <t>3|3</t>
        </is>
      </c>
      <c r="BK315" t="inlineStr">
        <is>
          <t>|</t>
        </is>
      </c>
      <c r="BL315" t="inlineStr">
        <is>
          <t/>
        </is>
      </c>
      <c r="BM315" t="inlineStr">
        <is>
          <t/>
        </is>
      </c>
      <c r="BN315" t="inlineStr">
        <is>
          <t/>
        </is>
      </c>
      <c r="BO315" t="inlineStr">
        <is>
          <t/>
        </is>
      </c>
      <c r="BP315" t="inlineStr">
        <is>
          <t/>
        </is>
      </c>
      <c r="BQ315" t="inlineStr">
        <is>
          <t/>
        </is>
      </c>
      <c r="BR315" t="inlineStr">
        <is>
          <t/>
        </is>
      </c>
      <c r="BS315" t="inlineStr">
        <is>
          <t/>
        </is>
      </c>
      <c r="BT315" t="inlineStr">
        <is>
          <t/>
        </is>
      </c>
      <c r="BU315" t="inlineStr">
        <is>
          <t>taka|BDT</t>
        </is>
      </c>
      <c r="BV315" t="inlineStr">
        <is>
          <t>3|3</t>
        </is>
      </c>
      <c r="BW315" t="inlineStr">
        <is>
          <t>|</t>
        </is>
      </c>
      <c r="BX315" t="inlineStr">
        <is>
          <t>Парична единица на Народна република Бангладеш</t>
        </is>
      </c>
      <c r="BY315" t="inlineStr">
        <is>
          <t/>
        </is>
      </c>
      <c r="BZ315" t="inlineStr">
        <is>
          <t/>
        </is>
      </c>
      <c r="CA315" t="inlineStr">
        <is>
          <t/>
        </is>
      </c>
      <c r="CB315" t="inlineStr">
        <is>
          <t/>
        </is>
      </c>
      <c r="CC315" t="inlineStr">
        <is>
          <t>currency of Bangladesh</t>
        </is>
      </c>
      <c r="CD315" t="inlineStr">
        <is>
          <t>moneda de Bangladesh</t>
        </is>
      </c>
      <c r="CE315" t="inlineStr">
        <is>
          <t/>
        </is>
      </c>
      <c r="CF315" t="inlineStr">
        <is>
          <t/>
        </is>
      </c>
      <c r="CG315" t="inlineStr">
        <is>
          <t>monnaie officielle du Bangladesh</t>
        </is>
      </c>
      <c r="CH315" t="inlineStr">
        <is>
          <t/>
        </is>
      </c>
      <c r="CI315" t="inlineStr">
        <is>
          <t/>
        </is>
      </c>
      <c r="CJ315" t="inlineStr">
        <is>
          <t/>
        </is>
      </c>
      <c r="CK315" t="inlineStr">
        <is>
          <t/>
        </is>
      </c>
      <c r="CL315" t="inlineStr">
        <is>
          <t>Bangladešo valiuta</t>
        </is>
      </c>
      <c r="CM315" t="inlineStr">
        <is>
          <t/>
        </is>
      </c>
      <c r="CN315" t="inlineStr">
        <is>
          <t/>
        </is>
      </c>
      <c r="CO315" t="inlineStr">
        <is>
          <t/>
        </is>
      </c>
      <c r="CP315" t="inlineStr">
        <is>
          <t/>
        </is>
      </c>
      <c r="CQ315" t="inlineStr">
        <is>
          <t>Unidade monetária do Bangladexe.</t>
        </is>
      </c>
      <c r="CR315" t="inlineStr">
        <is>
          <t/>
        </is>
      </c>
      <c r="CS315" t="inlineStr">
        <is>
          <t/>
        </is>
      </c>
      <c r="CT315" t="inlineStr">
        <is>
          <t/>
        </is>
      </c>
      <c r="CU315" t="inlineStr">
        <is>
          <t/>
        </is>
      </c>
    </row>
    <row r="316">
      <c r="A316" s="1" t="str">
        <f>HYPERLINK("https://iate.europa.eu/entry/result/3590958/all", "3590958")</f>
        <v>3590958</v>
      </c>
      <c r="B316" t="inlineStr">
        <is>
          <t>FINANCE</t>
        </is>
      </c>
      <c r="C316" t="inlineStr">
        <is>
          <t>FINANCE</t>
        </is>
      </c>
      <c r="D316" t="inlineStr">
        <is>
          <t>платформа на ЕС за цифрови финансови услуги</t>
        </is>
      </c>
      <c r="E316" t="inlineStr">
        <is>
          <t>3</t>
        </is>
      </c>
      <c r="F316" t="inlineStr">
        <is>
          <t/>
        </is>
      </c>
      <c r="G316" t="inlineStr">
        <is>
          <t>platforma EU pro digitální finance</t>
        </is>
      </c>
      <c r="H316" t="inlineStr">
        <is>
          <t>3</t>
        </is>
      </c>
      <c r="I316" t="inlineStr">
        <is>
          <t/>
        </is>
      </c>
      <c r="J316" t="inlineStr">
        <is>
          <t>EU-platform for digital finans</t>
        </is>
      </c>
      <c r="K316" t="inlineStr">
        <is>
          <t>3</t>
        </is>
      </c>
      <c r="L316" t="inlineStr">
        <is>
          <t/>
        </is>
      </c>
      <c r="M316" t="inlineStr">
        <is>
          <t>EU-Plattform für das digitale Finanzwesen</t>
        </is>
      </c>
      <c r="N316" t="inlineStr">
        <is>
          <t>3</t>
        </is>
      </c>
      <c r="O316" t="inlineStr">
        <is>
          <t/>
        </is>
      </c>
      <c r="P316" t="inlineStr">
        <is>
          <t>πλατφόρμα για τον ψηφιακό χρηματοοικονομικό τομέα της ΕΕ</t>
        </is>
      </c>
      <c r="Q316" t="inlineStr">
        <is>
          <t>3</t>
        </is>
      </c>
      <c r="R316" t="inlineStr">
        <is>
          <t/>
        </is>
      </c>
      <c r="S316" t="inlineStr">
        <is>
          <t>EU digital finance platform</t>
        </is>
      </c>
      <c r="T316" t="inlineStr">
        <is>
          <t>3</t>
        </is>
      </c>
      <c r="U316" t="inlineStr">
        <is>
          <t/>
        </is>
      </c>
      <c r="V316" t="inlineStr">
        <is>
          <t>plataforma de finanzas digitales de la UE</t>
        </is>
      </c>
      <c r="W316" t="inlineStr">
        <is>
          <t>3</t>
        </is>
      </c>
      <c r="X316" t="inlineStr">
        <is>
          <t/>
        </is>
      </c>
      <c r="Y316" t="inlineStr">
        <is>
          <t>ELi digirahanduse platvorm</t>
        </is>
      </c>
      <c r="Z316" t="inlineStr">
        <is>
          <t>3</t>
        </is>
      </c>
      <c r="AA316" t="inlineStr">
        <is>
          <t/>
        </is>
      </c>
      <c r="AB316" t="inlineStr">
        <is>
          <t>EU:n digitaalisen rahoituksen alusta</t>
        </is>
      </c>
      <c r="AC316" t="inlineStr">
        <is>
          <t>3</t>
        </is>
      </c>
      <c r="AD316" t="inlineStr">
        <is>
          <t/>
        </is>
      </c>
      <c r="AE316" t="inlineStr">
        <is>
          <t>plateforme de l'UE pour la finance numérique</t>
        </is>
      </c>
      <c r="AF316" t="inlineStr">
        <is>
          <t>3</t>
        </is>
      </c>
      <c r="AG316" t="inlineStr">
        <is>
          <t/>
        </is>
      </c>
      <c r="AH316" t="inlineStr">
        <is>
          <t>ardán an Aontais le haghaidh an airgeadais dhigitigh|ardán airgeadais dhigitigh an Aontais</t>
        </is>
      </c>
      <c r="AI316" t="inlineStr">
        <is>
          <t>3|3</t>
        </is>
      </c>
      <c r="AJ316" t="inlineStr">
        <is>
          <t>|</t>
        </is>
      </c>
      <c r="AK316" t="inlineStr">
        <is>
          <t>platforma EU-a za digitalne financije</t>
        </is>
      </c>
      <c r="AL316" t="inlineStr">
        <is>
          <t>3</t>
        </is>
      </c>
      <c r="AM316" t="inlineStr">
        <is>
          <t/>
        </is>
      </c>
      <c r="AN316" t="inlineStr">
        <is>
          <t>uniós digitális pénzügyi szolgáltatási platform</t>
        </is>
      </c>
      <c r="AO316" t="inlineStr">
        <is>
          <t>3</t>
        </is>
      </c>
      <c r="AP316" t="inlineStr">
        <is>
          <t/>
        </is>
      </c>
      <c r="AQ316" t="inlineStr">
        <is>
          <t>piattaforma dell'UE per la finanza digitale</t>
        </is>
      </c>
      <c r="AR316" t="inlineStr">
        <is>
          <t>3</t>
        </is>
      </c>
      <c r="AS316" t="inlineStr">
        <is>
          <t/>
        </is>
      </c>
      <c r="AT316" t="inlineStr">
        <is>
          <t>ES skaitmeninių finansų platforma</t>
        </is>
      </c>
      <c r="AU316" t="inlineStr">
        <is>
          <t>3</t>
        </is>
      </c>
      <c r="AV316" t="inlineStr">
        <is>
          <t/>
        </is>
      </c>
      <c r="AW316" t="inlineStr">
        <is>
          <t>ES digitālās finanšu darbības platforma</t>
        </is>
      </c>
      <c r="AX316" t="inlineStr">
        <is>
          <t>2</t>
        </is>
      </c>
      <c r="AY316" t="inlineStr">
        <is>
          <t/>
        </is>
      </c>
      <c r="AZ316" t="inlineStr">
        <is>
          <t>pjattaforma tal-UE għall-finanzi diġitali</t>
        </is>
      </c>
      <c r="BA316" t="inlineStr">
        <is>
          <t>3</t>
        </is>
      </c>
      <c r="BB316" t="inlineStr">
        <is>
          <t/>
        </is>
      </c>
      <c r="BC316" t="inlineStr">
        <is>
          <t>EU-platform voor het digitale geldwezen</t>
        </is>
      </c>
      <c r="BD316" t="inlineStr">
        <is>
          <t>3</t>
        </is>
      </c>
      <c r="BE316" t="inlineStr">
        <is>
          <t/>
        </is>
      </c>
      <c r="BF316" t="inlineStr">
        <is>
          <t>unijna platforma finansów cyfrowych</t>
        </is>
      </c>
      <c r="BG316" t="inlineStr">
        <is>
          <t>3</t>
        </is>
      </c>
      <c r="BH316" t="inlineStr">
        <is>
          <t/>
        </is>
      </c>
      <c r="BI316" t="inlineStr">
        <is>
          <t>plataforma de finança digital da UE</t>
        </is>
      </c>
      <c r="BJ316" t="inlineStr">
        <is>
          <t>3</t>
        </is>
      </c>
      <c r="BK316" t="inlineStr">
        <is>
          <t/>
        </is>
      </c>
      <c r="BL316" t="inlineStr">
        <is>
          <t>platforma UE pentru finanțele digitale</t>
        </is>
      </c>
      <c r="BM316" t="inlineStr">
        <is>
          <t>3</t>
        </is>
      </c>
      <c r="BN316" t="inlineStr">
        <is>
          <t/>
        </is>
      </c>
      <c r="BO316" t="inlineStr">
        <is>
          <t>platforma EÚ pre digitálne financie</t>
        </is>
      </c>
      <c r="BP316" t="inlineStr">
        <is>
          <t>3</t>
        </is>
      </c>
      <c r="BQ316" t="inlineStr">
        <is>
          <t/>
        </is>
      </c>
      <c r="BR316" t="inlineStr">
        <is>
          <t>platforma EU za digitalne finance</t>
        </is>
      </c>
      <c r="BS316" t="inlineStr">
        <is>
          <t>3</t>
        </is>
      </c>
      <c r="BT316" t="inlineStr">
        <is>
          <t/>
        </is>
      </c>
      <c r="BU316" t="inlineStr">
        <is>
          <t>EU:s plattform för digitalisering av finanssektorn</t>
        </is>
      </c>
      <c r="BV316" t="inlineStr">
        <is>
          <t>3</t>
        </is>
      </c>
      <c r="BW316" t="inlineStr">
        <is>
          <t/>
        </is>
      </c>
      <c r="BX316" t="inlineStr">
        <is>
          <t/>
        </is>
      </c>
      <c r="BY316" t="inlineStr">
        <is>
          <t>platforma pro digitální finance, kterou plánuje zřídit Evropská komise ve spolupráci s Evropským fórem zprostředkovatelů inovací</t>
        </is>
      </c>
      <c r="BZ316" t="inlineStr">
        <is>
          <t/>
        </is>
      </c>
      <c r="CA316" t="inlineStr">
        <is>
          <t/>
        </is>
      </c>
      <c r="CB316" t="inlineStr">
        <is>
          <t>πλατφόρμα που θα δημιουργηθεί από την Ευρωπαϊκή Επιτροπή σε συνεργασία με το &lt;a href="https://iate.europa.eu/entry/result/3589296/en-el" target="_blank"&gt;Ευρωπαϊκό φόρουμ φορέων διευκόλυνσης καινοτομίας&lt;/a&gt; για να χρησιμεύσει ως δίαυλος αλληλεπίδρασης μεταξύ ιδιωτικών και δημόσιων φορέων στον ψηφιακό χρηματοοικονομικό τομέα</t>
        </is>
      </c>
      <c r="CC316" t="inlineStr">
        <is>
          <t>platform
 to be set up by the European Commission in cooperation with the &lt;a href="http://iate.europa.eu/entry/result/3589296/en" target="_blank"&gt;European Forum of Innovation Facilitators&lt;/a&gt; to serve as a channel of interaction between private and
 public stakeholders in digital finance</t>
        </is>
      </c>
      <c r="CD316" t="inlineStr">
        <is>
          <t>Plataforma que la Comisión Europea prevé crear en cooperación con el &lt;a href="https://iate.europa.eu/entry/slideshow/1611048158339/3589296/es" target="_blank"&gt;Foro Europeo de Impulsores de la Innovación &lt;/a&gt;como canal para la interacción en línea y continua entre las partes interesadas privadas y públicas en el nuevo ecosistema de finanzas digitales.</t>
        </is>
      </c>
      <c r="CE316" t="inlineStr">
        <is>
          <t/>
        </is>
      </c>
      <c r="CF316" t="inlineStr">
        <is>
          <t>Euroopan komission ja innovoinnin edistäjien eurooppalaisen foorumin (EFIF) yhdessä perustama alusta, jolla digitaalisen rahoituksen yksityiset ja julkiset sidosryhmät voivat harjoittaa yhteistyötä</t>
        </is>
      </c>
      <c r="CG316" t="inlineStr">
        <is>
          <t>plateforme dont la création sera assurée la Commission européenne en coopération avec le &lt;a href="https://iate.europa.eu/entry/result/3589296/fr" target="_blank"&gt;Forum européen des facilitateurs de l'innovation&lt;/a&gt; et qui sera chargée de faciliter les interactions entre les parties prenantes du secteur de la finance numérique, qu'elles soient privées ou publiques</t>
        </is>
      </c>
      <c r="CH316" t="inlineStr">
        <is>
          <t/>
        </is>
      </c>
      <c r="CI316" t="inlineStr">
        <is>
          <t/>
        </is>
      </c>
      <c r="CJ316" t="inlineStr">
        <is>
          <t>az &lt;a href="https://iate.europa.eu/entry/slideshow/1605883666685/3589296/hu" target="_blank"&gt;Innovációsegítők Európai Fórumával&lt;/a&gt; közösen létrehozandó platform, amely a digitális pénzügyi szolgáltatásokban érdekelt magán és állami felek kommunikációs csatornájaként funkcionál majd</t>
        </is>
      </c>
      <c r="CK316" t="inlineStr">
        <is>
          <t>piattaforma che
sarà messa a punto dalla Commissione in collaborazione con il forum europeo dei
facilitatori dell'innovazione (EFIF) per incoraggiare la cooperazione tra i
portatori di interessi sia pubblici che privati e che fungerà da canale
permanente per l'interazione online con il nuovo ecosistema per la finanza
digitale oltre a costituire un'interfaccia per l'EFIF e i facilitatori
nazionali dell'innovazione, nonché per le procedure nazionali relative al
rilascio di licenze elettroniche</t>
        </is>
      </c>
      <c r="CL316" t="inlineStr">
        <is>
          <t/>
        </is>
      </c>
      <c r="CM316" t="inlineStr">
        <is>
          <t/>
        </is>
      </c>
      <c r="CN316" t="inlineStr">
        <is>
          <t>pjattaforma li se titwaqqaf mill-Kummissjoni Ewropea b'kooperazzjoni mal-&lt;a href="http://iate.europa.eu/entry/result/3589296/en" target="_blank"&gt;Forum Ewropew għall-Faċilitaturi tal-Innovazzjoni&lt;/a&gt; biex isservi ta' mezz ta' interazzjoni bejn il-partijiet ikkonċernati privati u pubbliċi fil-finanzi diġitali</t>
        </is>
      </c>
      <c r="CO316" t="inlineStr">
        <is>
          <t>platform dat de Europese Commissie in samenwerking met het Europees forum voor innovatiefacilitatoren zal oprichten om de samenwerking tussen particuliere en publieke belanghebbenden te bevorderen</t>
        </is>
      </c>
      <c r="CP316" t="inlineStr">
        <is>
          <t>platforma, którą Komisja Europejska ma utworzyć we współpracy z &lt;a href="https://iate.europa.eu/entry/result/3589296/pl" target="_blank"&gt;europejskim forum koordynatorów innowacji&lt;small&gt; (EFIF)&lt;/small&gt;&lt;/a&gt; i która ma służyć jako kanał umożliwiający bieżącą interakcję online z nowym ekosystemem finansów cyfrowych, a także oferować interfejs zapewniający bezpośredni kontakt z EFIF i krajowymi koordynatorami innowacji oraz umożliwiający korzystanie z krajowych procedur udzielenia elektronicznych zezwoleń</t>
        </is>
      </c>
      <c r="CQ316" t="inlineStr">
        <is>
          <t>Plataforma da Comissão Europeia, em cooperação com o Fórum Europeu para Facilitadores de Inovação, que serve de canal de interação entre os intervenientes públicos e privados no domínio do finança digital.</t>
        </is>
      </c>
      <c r="CR316" t="inlineStr">
        <is>
          <t/>
        </is>
      </c>
      <c r="CS316" t="inlineStr">
        <is>
          <t>platforma zriadená Komisiou v spolupráci s &lt;a href="https://iate.europa.eu/entry/result/3589296/sk" target="_blank"&gt;Európskym fórom sprostredkovateľov inovácií&lt;/a&gt; slúžiaca na podporu spolupráce medzi súkromnými a verejnými zainteresovanými stranami a ako prostriedok na nepretržitú online interakciu</t>
        </is>
      </c>
      <c r="CT316" t="inlineStr">
        <is>
          <t/>
        </is>
      </c>
      <c r="CU316" t="inlineStr">
        <is>
          <t/>
        </is>
      </c>
    </row>
    <row r="317">
      <c r="A317" s="1" t="str">
        <f>HYPERLINK("https://iate.europa.eu/entry/result/3590962/all", "3590962")</f>
        <v>3590962</v>
      </c>
      <c r="B317" t="inlineStr">
        <is>
          <t>FINANCE</t>
        </is>
      </c>
      <c r="C317" t="inlineStr">
        <is>
          <t>FINANCE|free movement of capital|financial market</t>
        </is>
      </c>
      <c r="D317" t="inlineStr">
        <is>
          <t>машинно четимо и изпълнимо докладване</t>
        </is>
      </c>
      <c r="E317" t="inlineStr">
        <is>
          <t>3</t>
        </is>
      </c>
      <c r="F317" t="inlineStr">
        <is>
          <t/>
        </is>
      </c>
      <c r="G317" t="inlineStr">
        <is>
          <t>strojově čitelné a vykonatelné podávání zpráv</t>
        </is>
      </c>
      <c r="H317" t="inlineStr">
        <is>
          <t>3</t>
        </is>
      </c>
      <c r="I317" t="inlineStr">
        <is>
          <t/>
        </is>
      </c>
      <c r="J317" t="inlineStr">
        <is>
          <t>maskinlæsbar og maskineksekverbar indberetning</t>
        </is>
      </c>
      <c r="K317" t="inlineStr">
        <is>
          <t>3</t>
        </is>
      </c>
      <c r="L317" t="inlineStr">
        <is>
          <t/>
        </is>
      </c>
      <c r="M317" t="inlineStr">
        <is>
          <t>maschinenlesbare und ausführbare Berichterstattung|MRER</t>
        </is>
      </c>
      <c r="N317" t="inlineStr">
        <is>
          <t>3|3</t>
        </is>
      </c>
      <c r="O317" t="inlineStr">
        <is>
          <t>|</t>
        </is>
      </c>
      <c r="P317" t="inlineStr">
        <is>
          <t>μηχαναγνώσιμη και εκτελέσιμη έκθεση</t>
        </is>
      </c>
      <c r="Q317" t="inlineStr">
        <is>
          <t>3</t>
        </is>
      </c>
      <c r="R317" t="inlineStr">
        <is>
          <t/>
        </is>
      </c>
      <c r="S317" t="inlineStr">
        <is>
          <t>MRER|machine readable and executable reporting</t>
        </is>
      </c>
      <c r="T317" t="inlineStr">
        <is>
          <t>3|3</t>
        </is>
      </c>
      <c r="U317" t="inlineStr">
        <is>
          <t>|</t>
        </is>
      </c>
      <c r="V317" t="inlineStr">
        <is>
          <t>comunicación de información en formato de lectura y ejecución automáticas</t>
        </is>
      </c>
      <c r="W317" t="inlineStr">
        <is>
          <t>3</t>
        </is>
      </c>
      <c r="X317" t="inlineStr">
        <is>
          <t/>
        </is>
      </c>
      <c r="Y317" t="inlineStr">
        <is>
          <t>masinloetav ja aktiivne aruandlus|masinloetav ja täidetav aruandlus|MRER</t>
        </is>
      </c>
      <c r="Z317" t="inlineStr">
        <is>
          <t>3|3|3</t>
        </is>
      </c>
      <c r="AA317" t="inlineStr">
        <is>
          <t>|preferred|</t>
        </is>
      </c>
      <c r="AB317" t="inlineStr">
        <is>
          <t>konelukuinen ja -suoritteinen raportointi</t>
        </is>
      </c>
      <c r="AC317" t="inlineStr">
        <is>
          <t>3</t>
        </is>
      </c>
      <c r="AD317" t="inlineStr">
        <is>
          <t>proposed</t>
        </is>
      </c>
      <c r="AE317" t="inlineStr">
        <is>
          <t>communication d’informations sous une forme lisible et exécutable par machine</t>
        </is>
      </c>
      <c r="AF317" t="inlineStr">
        <is>
          <t>3</t>
        </is>
      </c>
      <c r="AG317" t="inlineStr">
        <is>
          <t/>
        </is>
      </c>
      <c r="AH317" t="inlineStr">
        <is>
          <t>tuairisciú inléite agus inrite ag meaisín</t>
        </is>
      </c>
      <c r="AI317" t="inlineStr">
        <is>
          <t>3</t>
        </is>
      </c>
      <c r="AJ317" t="inlineStr">
        <is>
          <t/>
        </is>
      </c>
      <c r="AK317" t="inlineStr">
        <is>
          <t>strojno čitljivo i izvršivo izvješćivanje</t>
        </is>
      </c>
      <c r="AL317" t="inlineStr">
        <is>
          <t>3</t>
        </is>
      </c>
      <c r="AM317" t="inlineStr">
        <is>
          <t/>
        </is>
      </c>
      <c r="AN317" t="inlineStr">
        <is>
          <t>géppel olvasható és végrehajtható adatszolgáltatás</t>
        </is>
      </c>
      <c r="AO317" t="inlineStr">
        <is>
          <t>3</t>
        </is>
      </c>
      <c r="AP317" t="inlineStr">
        <is>
          <t/>
        </is>
      </c>
      <c r="AQ317" t="inlineStr">
        <is>
          <t>segnalazioni leggibili ed eseguibili meccanicamente</t>
        </is>
      </c>
      <c r="AR317" t="inlineStr">
        <is>
          <t>3</t>
        </is>
      </c>
      <c r="AS317" t="inlineStr">
        <is>
          <t/>
        </is>
      </c>
      <c r="AT317" t="inlineStr">
        <is>
          <t>kompiuterio skaitomos ir tvarkomos informacijos teikimas</t>
        </is>
      </c>
      <c r="AU317" t="inlineStr">
        <is>
          <t>2</t>
        </is>
      </c>
      <c r="AV317" t="inlineStr">
        <is>
          <t/>
        </is>
      </c>
      <c r="AW317" t="inlineStr">
        <is>
          <t>ziņošana mašīnlasāmā un mašīnizpildāmā formātā</t>
        </is>
      </c>
      <c r="AX317" t="inlineStr">
        <is>
          <t>2</t>
        </is>
      </c>
      <c r="AY317" t="inlineStr">
        <is>
          <t/>
        </is>
      </c>
      <c r="AZ317" t="inlineStr">
        <is>
          <t>MRER|rappurtar li jista' jinqara u eżegwibbli mill-magni</t>
        </is>
      </c>
      <c r="BA317" t="inlineStr">
        <is>
          <t>2|3</t>
        </is>
      </c>
      <c r="BB317" t="inlineStr">
        <is>
          <t>|</t>
        </is>
      </c>
      <c r="BC317" t="inlineStr">
        <is>
          <t>machinaal leesbare en uitvoerbare rapportage</t>
        </is>
      </c>
      <c r="BD317" t="inlineStr">
        <is>
          <t>3</t>
        </is>
      </c>
      <c r="BE317" t="inlineStr">
        <is>
          <t/>
        </is>
      </c>
      <c r="BF317" t="inlineStr">
        <is>
          <t>sprawozdawczość w formie czytelnej dla urządzeń i wykonywalnej maszynowo</t>
        </is>
      </c>
      <c r="BG317" t="inlineStr">
        <is>
          <t>3</t>
        </is>
      </c>
      <c r="BH317" t="inlineStr">
        <is>
          <t/>
        </is>
      </c>
      <c r="BI317" t="inlineStr">
        <is>
          <t>informação de leitura ótica e executável por máquina</t>
        </is>
      </c>
      <c r="BJ317" t="inlineStr">
        <is>
          <t>3</t>
        </is>
      </c>
      <c r="BK317" t="inlineStr">
        <is>
          <t/>
        </is>
      </c>
      <c r="BL317" t="inlineStr">
        <is>
          <t>raportare de date citibile automat și executabile</t>
        </is>
      </c>
      <c r="BM317" t="inlineStr">
        <is>
          <t>3</t>
        </is>
      </c>
      <c r="BN317" t="inlineStr">
        <is>
          <t/>
        </is>
      </c>
      <c r="BO317" t="inlineStr">
        <is>
          <t>podávanie správ v strojovo čitateľnej a vykonateľnej forme</t>
        </is>
      </c>
      <c r="BP317" t="inlineStr">
        <is>
          <t>3</t>
        </is>
      </c>
      <c r="BQ317" t="inlineStr">
        <is>
          <t/>
        </is>
      </c>
      <c r="BR317" t="inlineStr">
        <is>
          <t>strojno berljivo in izvršljivo poročanje</t>
        </is>
      </c>
      <c r="BS317" t="inlineStr">
        <is>
          <t>3</t>
        </is>
      </c>
      <c r="BT317" t="inlineStr">
        <is>
          <t/>
        </is>
      </c>
      <c r="BU317" t="inlineStr">
        <is>
          <t>maskinläsbar och exekverbar rapportering</t>
        </is>
      </c>
      <c r="BV317" t="inlineStr">
        <is>
          <t>3</t>
        </is>
      </c>
      <c r="BW317" t="inlineStr">
        <is>
          <t/>
        </is>
      </c>
      <c r="BX317" t="inlineStr">
        <is>
          <t>базирано на алгоритъм/код докладване на информация в рамките на законодателството на ЕС за финансовите услуги</t>
        </is>
      </c>
      <c r="BY317" t="inlineStr">
        <is>
          <t/>
        </is>
      </c>
      <c r="BZ317" t="inlineStr">
        <is>
          <t/>
        </is>
      </c>
      <c r="CA317" t="inlineStr">
        <is>
          <t/>
        </is>
      </c>
      <c r="CB317" t="inlineStr">
        <is>
          <t>σύνταξη πληροφοριακών εκθέσεων στο πλαίσιο της ενωσιακής νομοθεσίας για τις χρηματοοικονομικές υπηρεσίες η οποία βασίζεται σε αλγόριθμο/κώδικα</t>
        </is>
      </c>
      <c r="CC317" t="inlineStr">
        <is>
          <t>algorithm/code-based reporting of information under EU financial services legislation</t>
        </is>
      </c>
      <c r="CD317" t="inlineStr">
        <is>
          <t/>
        </is>
      </c>
      <c r="CE317" t="inlineStr">
        <is>
          <t/>
        </is>
      </c>
      <c r="CF317" t="inlineStr">
        <is>
          <t>EU:n finansslpalvelulainsäädännössä edellytetty algoritmeihin ja/tai koodeihin perustuva tietojen raportointi</t>
        </is>
      </c>
      <c r="CG317" t="inlineStr">
        <is>
          <t>communication d'informations au moyen d'algorithmes ou de codes en vertu de la législation de l'Union européenne en matière de services financiers</t>
        </is>
      </c>
      <c r="CH317" t="inlineStr">
        <is>
          <t/>
        </is>
      </c>
      <c r="CI317" t="inlineStr">
        <is>
          <t/>
        </is>
      </c>
      <c r="CJ317" t="inlineStr">
        <is>
          <t>az EU pénzügyi szolgáltatási jogszabályai szerint történő, algoritmus-/kódalapú beszámolás</t>
        </is>
      </c>
      <c r="CK317" t="inlineStr">
        <is>
          <t/>
        </is>
      </c>
      <c r="CL317" t="inlineStr">
        <is>
          <t/>
        </is>
      </c>
      <c r="CM317" t="inlineStr">
        <is>
          <t>uz algoritmu/kodu balstīta informācijas ziņošana saskaņā ar ES tiesību aktiem finanšu pakalpojumu jomā</t>
        </is>
      </c>
      <c r="CN317" t="inlineStr">
        <is>
          <t>rappurtar abbażi ta' algoritmi/kodiċi ta' informazzjoni koperta mil-leġiżlazzjoni dwar is-servizzi finanzjarji tal-UE</t>
        </is>
      </c>
      <c r="CO317" t="inlineStr">
        <is>
          <t/>
        </is>
      </c>
      <c r="CP317" t="inlineStr">
        <is>
          <t/>
        </is>
      </c>
      <c r="CQ317" t="inlineStr">
        <is>
          <t>&lt;div&gt;Comunicação, baseada em algoritmos ou códigos, de informações relacionadas com a legislação da União Europeia em matéria de serviços financeiros.&lt;/div&gt;</t>
        </is>
      </c>
      <c r="CR317" t="inlineStr">
        <is>
          <t/>
        </is>
      </c>
      <c r="CS317" t="inlineStr">
        <is>
          <t>podávanie správ prostredníctvom algoritmov alebo kódov na základe právnych predpisov EÚ v oblasti finančných služieb</t>
        </is>
      </c>
      <c r="CT317" t="inlineStr">
        <is>
          <t/>
        </is>
      </c>
      <c r="CU317" t="inlineStr">
        <is>
          <t/>
        </is>
      </c>
    </row>
    <row r="318">
      <c r="A318" s="1" t="str">
        <f>HYPERLINK("https://iate.europa.eu/entry/result/48385/all", "48385")</f>
        <v>48385</v>
      </c>
      <c r="B318" t="inlineStr">
        <is>
          <t>ENVIRONMENT;FINANCE;LAW</t>
        </is>
      </c>
      <c r="C318" t="inlineStr">
        <is>
          <t>ENVIRONMENT;FINANCE;LAW</t>
        </is>
      </c>
      <c r="D318" t="inlineStr">
        <is>
          <t>производство</t>
        </is>
      </c>
      <c r="E318" t="inlineStr">
        <is>
          <t>4</t>
        </is>
      </c>
      <c r="F318" t="inlineStr">
        <is>
          <t/>
        </is>
      </c>
      <c r="G318" t="inlineStr">
        <is>
          <t/>
        </is>
      </c>
      <c r="H318" t="inlineStr">
        <is>
          <t/>
        </is>
      </c>
      <c r="I318" t="inlineStr">
        <is>
          <t/>
        </is>
      </c>
      <c r="J318" t="inlineStr">
        <is>
          <t>procedure</t>
        </is>
      </c>
      <c r="K318" t="inlineStr">
        <is>
          <t>3</t>
        </is>
      </c>
      <c r="L318" t="inlineStr">
        <is>
          <t/>
        </is>
      </c>
      <c r="M318" t="inlineStr">
        <is>
          <t>Verfahren</t>
        </is>
      </c>
      <c r="N318" t="inlineStr">
        <is>
          <t>3</t>
        </is>
      </c>
      <c r="O318" t="inlineStr">
        <is>
          <t/>
        </is>
      </c>
      <c r="P318" t="inlineStr">
        <is>
          <t>διαδικασία</t>
        </is>
      </c>
      <c r="Q318" t="inlineStr">
        <is>
          <t>3</t>
        </is>
      </c>
      <c r="R318" t="inlineStr">
        <is>
          <t/>
        </is>
      </c>
      <c r="S318" t="inlineStr">
        <is>
          <t>procedure|process of a court</t>
        </is>
      </c>
      <c r="T318" t="inlineStr">
        <is>
          <t>3|3</t>
        </is>
      </c>
      <c r="U318" t="inlineStr">
        <is>
          <t>|</t>
        </is>
      </c>
      <c r="V318" t="inlineStr">
        <is>
          <t>procedimiento</t>
        </is>
      </c>
      <c r="W318" t="inlineStr">
        <is>
          <t>3</t>
        </is>
      </c>
      <c r="X318" t="inlineStr">
        <is>
          <t/>
        </is>
      </c>
      <c r="Y318" t="inlineStr">
        <is>
          <t/>
        </is>
      </c>
      <c r="Z318" t="inlineStr">
        <is>
          <t/>
        </is>
      </c>
      <c r="AA318" t="inlineStr">
        <is>
          <t/>
        </is>
      </c>
      <c r="AB318" t="inlineStr">
        <is>
          <t>menettely</t>
        </is>
      </c>
      <c r="AC318" t="inlineStr">
        <is>
          <t>3</t>
        </is>
      </c>
      <c r="AD318" t="inlineStr">
        <is>
          <t/>
        </is>
      </c>
      <c r="AE318" t="inlineStr">
        <is>
          <t>procédure|poursuite|procédure judiciaire</t>
        </is>
      </c>
      <c r="AF318" t="inlineStr">
        <is>
          <t>3|3|3</t>
        </is>
      </c>
      <c r="AG318" t="inlineStr">
        <is>
          <t>||</t>
        </is>
      </c>
      <c r="AH318" t="inlineStr">
        <is>
          <t/>
        </is>
      </c>
      <c r="AI318" t="inlineStr">
        <is>
          <t/>
        </is>
      </c>
      <c r="AJ318" t="inlineStr">
        <is>
          <t/>
        </is>
      </c>
      <c r="AK318" t="inlineStr">
        <is>
          <t/>
        </is>
      </c>
      <c r="AL318" t="inlineStr">
        <is>
          <t/>
        </is>
      </c>
      <c r="AM318" t="inlineStr">
        <is>
          <t/>
        </is>
      </c>
      <c r="AN318" t="inlineStr">
        <is>
          <t/>
        </is>
      </c>
      <c r="AO318" t="inlineStr">
        <is>
          <t/>
        </is>
      </c>
      <c r="AP318" t="inlineStr">
        <is>
          <t/>
        </is>
      </c>
      <c r="AQ318" t="inlineStr">
        <is>
          <t>procedura</t>
        </is>
      </c>
      <c r="AR318" t="inlineStr">
        <is>
          <t>3</t>
        </is>
      </c>
      <c r="AS318" t="inlineStr">
        <is>
          <t/>
        </is>
      </c>
      <c r="AT318" t="inlineStr">
        <is>
          <t/>
        </is>
      </c>
      <c r="AU318" t="inlineStr">
        <is>
          <t/>
        </is>
      </c>
      <c r="AV318" t="inlineStr">
        <is>
          <t/>
        </is>
      </c>
      <c r="AW318" t="inlineStr">
        <is>
          <t/>
        </is>
      </c>
      <c r="AX318" t="inlineStr">
        <is>
          <t/>
        </is>
      </c>
      <c r="AY318" t="inlineStr">
        <is>
          <t/>
        </is>
      </c>
      <c r="AZ318" t="inlineStr">
        <is>
          <t>proċedura</t>
        </is>
      </c>
      <c r="BA318" t="inlineStr">
        <is>
          <t>3</t>
        </is>
      </c>
      <c r="BB318" t="inlineStr">
        <is>
          <t/>
        </is>
      </c>
      <c r="BC318" t="inlineStr">
        <is>
          <t>procedure</t>
        </is>
      </c>
      <c r="BD318" t="inlineStr">
        <is>
          <t>3</t>
        </is>
      </c>
      <c r="BE318" t="inlineStr">
        <is>
          <t/>
        </is>
      </c>
      <c r="BF318" t="inlineStr">
        <is>
          <t/>
        </is>
      </c>
      <c r="BG318" t="inlineStr">
        <is>
          <t/>
        </is>
      </c>
      <c r="BH318" t="inlineStr">
        <is>
          <t/>
        </is>
      </c>
      <c r="BI318" t="inlineStr">
        <is>
          <t>procedimento</t>
        </is>
      </c>
      <c r="BJ318" t="inlineStr">
        <is>
          <t>3</t>
        </is>
      </c>
      <c r="BK318" t="inlineStr">
        <is>
          <t/>
        </is>
      </c>
      <c r="BL318" t="inlineStr">
        <is>
          <t/>
        </is>
      </c>
      <c r="BM318" t="inlineStr">
        <is>
          <t/>
        </is>
      </c>
      <c r="BN318" t="inlineStr">
        <is>
          <t/>
        </is>
      </c>
      <c r="BO318" t="inlineStr">
        <is>
          <t/>
        </is>
      </c>
      <c r="BP318" t="inlineStr">
        <is>
          <t/>
        </is>
      </c>
      <c r="BQ318" t="inlineStr">
        <is>
          <t/>
        </is>
      </c>
      <c r="BR318" t="inlineStr">
        <is>
          <t/>
        </is>
      </c>
      <c r="BS318" t="inlineStr">
        <is>
          <t/>
        </is>
      </c>
      <c r="BT318" t="inlineStr">
        <is>
          <t/>
        </is>
      </c>
      <c r="BU318" t="inlineStr">
        <is>
          <t>procedur|förfarande|process|bearbetning</t>
        </is>
      </c>
      <c r="BV318" t="inlineStr">
        <is>
          <t>3|3|3|3</t>
        </is>
      </c>
      <c r="BW318" t="inlineStr">
        <is>
          <t>|||</t>
        </is>
      </c>
      <c r="BX318" t="inlineStr">
        <is>
          <t>сбор от правни действия, които се изпълняват едно след друго до постигане на съдебно решение</t>
        </is>
      </c>
      <c r="BY318" t="inlineStr">
        <is>
          <t/>
        </is>
      </c>
      <c r="BZ318" t="inlineStr">
        <is>
          <t/>
        </is>
      </c>
      <c r="CA318" t="inlineStr">
        <is>
          <t/>
        </is>
      </c>
      <c r="CB318" t="inlineStr">
        <is>
          <t/>
        </is>
      </c>
      <c r="CC318" t="inlineStr">
        <is>
          <t>.. a machinery for carrying on lawsuit including pleading, process, evidence and practice, whether in trial court or appellate court.</t>
        </is>
      </c>
      <c r="CD318" t="inlineStr">
        <is>
          <t/>
        </is>
      </c>
      <c r="CE318" t="inlineStr">
        <is>
          <t/>
        </is>
      </c>
      <c r="CF318" t="inlineStr">
        <is>
          <t/>
        </is>
      </c>
      <c r="CG318" t="inlineStr">
        <is>
          <t/>
        </is>
      </c>
      <c r="CH318" t="inlineStr">
        <is>
          <t/>
        </is>
      </c>
      <c r="CI318" t="inlineStr">
        <is>
          <t/>
        </is>
      </c>
      <c r="CJ318" t="inlineStr">
        <is>
          <t/>
        </is>
      </c>
      <c r="CK318" t="inlineStr">
        <is>
          <t/>
        </is>
      </c>
      <c r="CL318" t="inlineStr">
        <is>
          <t/>
        </is>
      </c>
      <c r="CM318" t="inlineStr">
        <is>
          <t/>
        </is>
      </c>
      <c r="CN318" t="inlineStr">
        <is>
          <t>dak il-mekkaniżmu stabbilit mil-liġi sabiex titwettaq azzjoni legali - il-konkretizzazzjoni miktuba ta' prassi stabbilit</t>
        </is>
      </c>
      <c r="CO318" t="inlineStr">
        <is>
          <t/>
        </is>
      </c>
      <c r="CP318" t="inlineStr">
        <is>
          <t/>
        </is>
      </c>
      <c r="CQ318" t="inlineStr">
        <is>
          <t/>
        </is>
      </c>
      <c r="CR318" t="inlineStr">
        <is>
          <t/>
        </is>
      </c>
      <c r="CS318" t="inlineStr">
        <is>
          <t/>
        </is>
      </c>
      <c r="CT318" t="inlineStr">
        <is>
          <t/>
        </is>
      </c>
      <c r="CU318" t="inlineStr">
        <is>
          <t/>
        </is>
      </c>
    </row>
    <row r="319">
      <c r="A319" s="1" t="str">
        <f>HYPERLINK("https://iate.europa.eu/entry/result/796531/all", "796531")</f>
        <v>796531</v>
      </c>
      <c r="B319" t="inlineStr">
        <is>
          <t>SCIENCE;PRODUCTION, TECHNOLOGY AND RESEARCH;FINANCE</t>
        </is>
      </c>
      <c r="C319" t="inlineStr">
        <is>
          <t>SCIENCE|natural and applied sciences|applied sciences;PRODUCTION, TECHNOLOGY AND RESEARCH|technology and technical regulations;FINANCE|monetary economics</t>
        </is>
      </c>
      <c r="D319" t="inlineStr">
        <is>
          <t>милион</t>
        </is>
      </c>
      <c r="E319" t="inlineStr">
        <is>
          <t>3</t>
        </is>
      </c>
      <c r="F319" t="inlineStr">
        <is>
          <t/>
        </is>
      </c>
      <c r="G319" t="inlineStr">
        <is>
          <t>milion|mil.</t>
        </is>
      </c>
      <c r="H319" t="inlineStr">
        <is>
          <t>3|3</t>
        </is>
      </c>
      <c r="I319" t="inlineStr">
        <is>
          <t>|</t>
        </is>
      </c>
      <c r="J319" t="inlineStr">
        <is>
          <t>million|mio.</t>
        </is>
      </c>
      <c r="K319" t="inlineStr">
        <is>
          <t>4|4</t>
        </is>
      </c>
      <c r="L319" t="inlineStr">
        <is>
          <t>|</t>
        </is>
      </c>
      <c r="M319" t="inlineStr">
        <is>
          <t>Million|Mio.</t>
        </is>
      </c>
      <c r="N319" t="inlineStr">
        <is>
          <t>3|3</t>
        </is>
      </c>
      <c r="O319" t="inlineStr">
        <is>
          <t>|</t>
        </is>
      </c>
      <c r="P319" t="inlineStr">
        <is>
          <t>εκατ.|εκατομμύριο</t>
        </is>
      </c>
      <c r="Q319" t="inlineStr">
        <is>
          <t>3|3</t>
        </is>
      </c>
      <c r="R319" t="inlineStr">
        <is>
          <t>|</t>
        </is>
      </c>
      <c r="S319" t="inlineStr">
        <is>
          <t>million|mn.|mill.|M|mio.</t>
        </is>
      </c>
      <c r="T319" t="inlineStr">
        <is>
          <t>4|3|2|3|2</t>
        </is>
      </c>
      <c r="U319" t="inlineStr">
        <is>
          <t>||deprecated||deprecated</t>
        </is>
      </c>
      <c r="V319" t="inlineStr">
        <is>
          <t>millón</t>
        </is>
      </c>
      <c r="W319" t="inlineStr">
        <is>
          <t>4</t>
        </is>
      </c>
      <c r="X319" t="inlineStr">
        <is>
          <t/>
        </is>
      </c>
      <c r="Y319" t="inlineStr">
        <is>
          <t>miljon</t>
        </is>
      </c>
      <c r="Z319" t="inlineStr">
        <is>
          <t>3</t>
        </is>
      </c>
      <c r="AA319" t="inlineStr">
        <is>
          <t/>
        </is>
      </c>
      <c r="AB319" t="inlineStr">
        <is>
          <t>M|milj.|miljoona</t>
        </is>
      </c>
      <c r="AC319" t="inlineStr">
        <is>
          <t>3|2|3</t>
        </is>
      </c>
      <c r="AD319" t="inlineStr">
        <is>
          <t>||</t>
        </is>
      </c>
      <c r="AE319" t="inlineStr">
        <is>
          <t>Mio|million</t>
        </is>
      </c>
      <c r="AF319" t="inlineStr">
        <is>
          <t>3|4</t>
        </is>
      </c>
      <c r="AG319" t="inlineStr">
        <is>
          <t>|</t>
        </is>
      </c>
      <c r="AH319" t="inlineStr">
        <is>
          <t>mil.|milliún</t>
        </is>
      </c>
      <c r="AI319" t="inlineStr">
        <is>
          <t>3|3</t>
        </is>
      </c>
      <c r="AJ319" t="inlineStr">
        <is>
          <t>|</t>
        </is>
      </c>
      <c r="AK319" t="inlineStr">
        <is>
          <t>milijun|mil.</t>
        </is>
      </c>
      <c r="AL319" t="inlineStr">
        <is>
          <t>3|3</t>
        </is>
      </c>
      <c r="AM319" t="inlineStr">
        <is>
          <t>|</t>
        </is>
      </c>
      <c r="AN319" t="inlineStr">
        <is>
          <t>millió</t>
        </is>
      </c>
      <c r="AO319" t="inlineStr">
        <is>
          <t>4</t>
        </is>
      </c>
      <c r="AP319" t="inlineStr">
        <is>
          <t/>
        </is>
      </c>
      <c r="AQ319" t="inlineStr">
        <is>
          <t>10&lt;sup&gt;6&lt;/sup&gt;|milione</t>
        </is>
      </c>
      <c r="AR319" t="inlineStr">
        <is>
          <t>3|3</t>
        </is>
      </c>
      <c r="AS319" t="inlineStr">
        <is>
          <t>|</t>
        </is>
      </c>
      <c r="AT319" t="inlineStr">
        <is>
          <t>milijonas</t>
        </is>
      </c>
      <c r="AU319" t="inlineStr">
        <is>
          <t>3</t>
        </is>
      </c>
      <c r="AV319" t="inlineStr">
        <is>
          <t/>
        </is>
      </c>
      <c r="AW319" t="inlineStr">
        <is>
          <t>miljons</t>
        </is>
      </c>
      <c r="AX319" t="inlineStr">
        <is>
          <t>3</t>
        </is>
      </c>
      <c r="AY319" t="inlineStr">
        <is>
          <t/>
        </is>
      </c>
      <c r="AZ319" t="inlineStr">
        <is>
          <t>miljun</t>
        </is>
      </c>
      <c r="BA319" t="inlineStr">
        <is>
          <t>3</t>
        </is>
      </c>
      <c r="BB319" t="inlineStr">
        <is>
          <t/>
        </is>
      </c>
      <c r="BC319" t="inlineStr">
        <is>
          <t>mio|milj.|mln.|miljoen</t>
        </is>
      </c>
      <c r="BD319" t="inlineStr">
        <is>
          <t>3|4|4|4</t>
        </is>
      </c>
      <c r="BE319" t="inlineStr">
        <is>
          <t>|||</t>
        </is>
      </c>
      <c r="BF319" t="inlineStr">
        <is>
          <t>mln|milion</t>
        </is>
      </c>
      <c r="BG319" t="inlineStr">
        <is>
          <t>3|3</t>
        </is>
      </c>
      <c r="BH319" t="inlineStr">
        <is>
          <t>|</t>
        </is>
      </c>
      <c r="BI319" t="inlineStr">
        <is>
          <t>milhão</t>
        </is>
      </c>
      <c r="BJ319" t="inlineStr">
        <is>
          <t>4</t>
        </is>
      </c>
      <c r="BK319" t="inlineStr">
        <is>
          <t/>
        </is>
      </c>
      <c r="BL319" t="inlineStr">
        <is>
          <t>milion</t>
        </is>
      </c>
      <c r="BM319" t="inlineStr">
        <is>
          <t>4</t>
        </is>
      </c>
      <c r="BN319" t="inlineStr">
        <is>
          <t/>
        </is>
      </c>
      <c r="BO319" t="inlineStr">
        <is>
          <t>mil.|milión</t>
        </is>
      </c>
      <c r="BP319" t="inlineStr">
        <is>
          <t>3|4</t>
        </is>
      </c>
      <c r="BQ319" t="inlineStr">
        <is>
          <t>|</t>
        </is>
      </c>
      <c r="BR319" t="inlineStr">
        <is>
          <t>milijon|mio</t>
        </is>
      </c>
      <c r="BS319" t="inlineStr">
        <is>
          <t>4|4</t>
        </is>
      </c>
      <c r="BT319" t="inlineStr">
        <is>
          <t>|</t>
        </is>
      </c>
      <c r="BU319" t="inlineStr">
        <is>
          <t>miljon|mn</t>
        </is>
      </c>
      <c r="BV319" t="inlineStr">
        <is>
          <t>4|4</t>
        </is>
      </c>
      <c r="BW319" t="inlineStr">
        <is>
          <t>|</t>
        </is>
      </c>
      <c r="BX319" t="inlineStr">
        <is>
          <t>10&lt;sup&gt;6&lt;/sup&gt;</t>
        </is>
      </c>
      <c r="BY319" t="inlineStr">
        <is>
          <t>tisíc tisíců</t>
        </is>
      </c>
      <c r="BZ319" t="inlineStr">
        <is>
          <t/>
        </is>
      </c>
      <c r="CA319" t="inlineStr">
        <is>
          <t>tausend mal tausend</t>
        </is>
      </c>
      <c r="CB319" t="inlineStr">
        <is>
          <t/>
        </is>
      </c>
      <c r="CC319" t="inlineStr">
        <is>
          <t>1 000 thousand = 1 000 000 = 10&lt;sup&gt;6&lt;/sup&gt;</t>
        </is>
      </c>
      <c r="CD319" t="inlineStr">
        <is>
          <t>Mil millares.</t>
        </is>
      </c>
      <c r="CE319" t="inlineStr">
        <is>
          <t>tuhat tuhandet ehk 1 000 000 ehk 10&lt;sup&gt;6&lt;/sup&gt;</t>
        </is>
      </c>
      <c r="CF319" t="inlineStr">
        <is>
          <t>tuhat tuhatta</t>
        </is>
      </c>
      <c r="CG319" t="inlineStr">
        <is>
          <t>mille fois mille (= 10&lt;sup&gt;6&lt;/sup&gt;)</t>
        </is>
      </c>
      <c r="CH319" t="inlineStr">
        <is>
          <t/>
        </is>
      </c>
      <c r="CI319" t="inlineStr">
        <is>
          <t>tisuću tisuća</t>
        </is>
      </c>
      <c r="CJ319" t="inlineStr">
        <is>
          <t>Ezerszer ezer.</t>
        </is>
      </c>
      <c r="CK319" t="inlineStr">
        <is>
          <t>mille migliaia</t>
        </is>
      </c>
      <c r="CL319" t="inlineStr">
        <is>
          <t/>
        </is>
      </c>
      <c r="CM319" t="inlineStr">
        <is>
          <t>1. Skaitlis, ciparu kopa 1 000 000. &lt;br&gt; 2. Daudzums, skaits 1 000 000.</t>
        </is>
      </c>
      <c r="CN319" t="inlineStr">
        <is>
          <t>elf għal elf darba jinkiteb 1,000,000</t>
        </is>
      </c>
      <c r="CO319" t="inlineStr">
        <is>
          <t>getal van duizend tot de tweede macht (het cijfer 1 met zes nullen erachter)</t>
        </is>
      </c>
      <c r="CP319" t="inlineStr">
        <is>
          <t>milion - tysiąc tysięcy, nazwa liczby 10 do potęgi 6 = 1 000 000</t>
        </is>
      </c>
      <c r="CQ319" t="inlineStr">
        <is>
          <t>Um milhar de milhares (10&lt;sup&gt;6&lt;/sup&gt;).</t>
        </is>
      </c>
      <c r="CR319" t="inlineStr">
        <is>
          <t>număr egal cu o mie de mii</t>
        </is>
      </c>
      <c r="CS319" t="inlineStr">
        <is>
          <t>1 000 000 = 10&lt;sup&gt;6&lt;/sup&gt;</t>
        </is>
      </c>
      <c r="CT319" t="inlineStr">
        <is>
          <t/>
        </is>
      </c>
      <c r="CU319" t="inlineStr">
        <is>
          <t>talet 1 000 000 = 10&lt;sup&gt;6&lt;/sup&gt;</t>
        </is>
      </c>
    </row>
    <row r="320">
      <c r="A320" s="1" t="str">
        <f>HYPERLINK("https://iate.europa.eu/entry/result/750735/all", "750735")</f>
        <v>750735</v>
      </c>
      <c r="B320" t="inlineStr">
        <is>
          <t>FINANCE;EUROPEAN UNION;LAW;EMPLOYMENT AND WORKING CONDITIONS</t>
        </is>
      </c>
      <c r="C320" t="inlineStr">
        <is>
          <t>FINANCE;EUROPEAN UNION|EU institutions and European civil service|European civil service;LAW;EMPLOYMENT AND WORKING CONDITIONS|organisation of work and working conditions|organisation of work|working time</t>
        </is>
      </c>
      <c r="D320" t="inlineStr">
        <is>
          <t/>
        </is>
      </c>
      <c r="E320" t="inlineStr">
        <is>
          <t/>
        </is>
      </c>
      <c r="F320" t="inlineStr">
        <is>
          <t/>
        </is>
      </c>
      <c r="G320" t="inlineStr">
        <is>
          <t>pracovní den</t>
        </is>
      </c>
      <c r="H320" t="inlineStr">
        <is>
          <t>3</t>
        </is>
      </c>
      <c r="I320" t="inlineStr">
        <is>
          <t/>
        </is>
      </c>
      <c r="J320" t="inlineStr">
        <is>
          <t>hverdag|arbejdsdag</t>
        </is>
      </c>
      <c r="K320" t="inlineStr">
        <is>
          <t>4|4</t>
        </is>
      </c>
      <c r="L320" t="inlineStr">
        <is>
          <t>|</t>
        </is>
      </c>
      <c r="M320" t="inlineStr">
        <is>
          <t>Arbeitstag|Werktag</t>
        </is>
      </c>
      <c r="N320" t="inlineStr">
        <is>
          <t>2|3</t>
        </is>
      </c>
      <c r="O320" t="inlineStr">
        <is>
          <t>|preferred</t>
        </is>
      </c>
      <c r="P320" t="inlineStr">
        <is>
          <t>εργάσιμη μέρα</t>
        </is>
      </c>
      <c r="Q320" t="inlineStr">
        <is>
          <t>3</t>
        </is>
      </c>
      <c r="R320" t="inlineStr">
        <is>
          <t/>
        </is>
      </c>
      <c r="S320" t="inlineStr">
        <is>
          <t>working day|work-day|work day|workday</t>
        </is>
      </c>
      <c r="T320" t="inlineStr">
        <is>
          <t>3|1|3|1</t>
        </is>
      </c>
      <c r="U320" t="inlineStr">
        <is>
          <t>|||</t>
        </is>
      </c>
      <c r="V320" t="inlineStr">
        <is>
          <t>día hábil|día laborable</t>
        </is>
      </c>
      <c r="W320" t="inlineStr">
        <is>
          <t>4|3</t>
        </is>
      </c>
      <c r="X320" t="inlineStr">
        <is>
          <t>|</t>
        </is>
      </c>
      <c r="Y320" t="inlineStr">
        <is>
          <t/>
        </is>
      </c>
      <c r="Z320" t="inlineStr">
        <is>
          <t/>
        </is>
      </c>
      <c r="AA320" t="inlineStr">
        <is>
          <t/>
        </is>
      </c>
      <c r="AB320" t="inlineStr">
        <is>
          <t>työpäivä</t>
        </is>
      </c>
      <c r="AC320" t="inlineStr">
        <is>
          <t>3</t>
        </is>
      </c>
      <c r="AD320" t="inlineStr">
        <is>
          <t/>
        </is>
      </c>
      <c r="AE320" t="inlineStr">
        <is>
          <t>jour ouvrable</t>
        </is>
      </c>
      <c r="AF320" t="inlineStr">
        <is>
          <t>3</t>
        </is>
      </c>
      <c r="AG320" t="inlineStr">
        <is>
          <t/>
        </is>
      </c>
      <c r="AH320" t="inlineStr">
        <is>
          <t>lá oibre</t>
        </is>
      </c>
      <c r="AI320" t="inlineStr">
        <is>
          <t>3</t>
        </is>
      </c>
      <c r="AJ320" t="inlineStr">
        <is>
          <t/>
        </is>
      </c>
      <c r="AK320" t="inlineStr">
        <is>
          <t/>
        </is>
      </c>
      <c r="AL320" t="inlineStr">
        <is>
          <t/>
        </is>
      </c>
      <c r="AM320" t="inlineStr">
        <is>
          <t/>
        </is>
      </c>
      <c r="AN320" t="inlineStr">
        <is>
          <t/>
        </is>
      </c>
      <c r="AO320" t="inlineStr">
        <is>
          <t/>
        </is>
      </c>
      <c r="AP320" t="inlineStr">
        <is>
          <t/>
        </is>
      </c>
      <c r="AQ320" t="inlineStr">
        <is>
          <t>giorno feriale|giorno lavorativo</t>
        </is>
      </c>
      <c r="AR320" t="inlineStr">
        <is>
          <t>2|2</t>
        </is>
      </c>
      <c r="AS320" t="inlineStr">
        <is>
          <t>|</t>
        </is>
      </c>
      <c r="AT320" t="inlineStr">
        <is>
          <t/>
        </is>
      </c>
      <c r="AU320" t="inlineStr">
        <is>
          <t/>
        </is>
      </c>
      <c r="AV320" t="inlineStr">
        <is>
          <t/>
        </is>
      </c>
      <c r="AW320" t="inlineStr">
        <is>
          <t/>
        </is>
      </c>
      <c r="AX320" t="inlineStr">
        <is>
          <t/>
        </is>
      </c>
      <c r="AY320" t="inlineStr">
        <is>
          <t/>
        </is>
      </c>
      <c r="AZ320" t="inlineStr">
        <is>
          <t>jum tax-xogħol|ġurnata tax-xogħol</t>
        </is>
      </c>
      <c r="BA320" t="inlineStr">
        <is>
          <t>3|3</t>
        </is>
      </c>
      <c r="BB320" t="inlineStr">
        <is>
          <t>|</t>
        </is>
      </c>
      <c r="BC320" t="inlineStr">
        <is>
          <t>werkdag</t>
        </is>
      </c>
      <c r="BD320" t="inlineStr">
        <is>
          <t>1</t>
        </is>
      </c>
      <c r="BE320" t="inlineStr">
        <is>
          <t/>
        </is>
      </c>
      <c r="BF320" t="inlineStr">
        <is>
          <t>dzień roboczy</t>
        </is>
      </c>
      <c r="BG320" t="inlineStr">
        <is>
          <t>2</t>
        </is>
      </c>
      <c r="BH320" t="inlineStr">
        <is>
          <t/>
        </is>
      </c>
      <c r="BI320" t="inlineStr">
        <is>
          <t>dia útil</t>
        </is>
      </c>
      <c r="BJ320" t="inlineStr">
        <is>
          <t>3</t>
        </is>
      </c>
      <c r="BK320" t="inlineStr">
        <is>
          <t/>
        </is>
      </c>
      <c r="BL320" t="inlineStr">
        <is>
          <t>zi lucrătoare</t>
        </is>
      </c>
      <c r="BM320" t="inlineStr">
        <is>
          <t>3</t>
        </is>
      </c>
      <c r="BN320" t="inlineStr">
        <is>
          <t/>
        </is>
      </c>
      <c r="BO320" t="inlineStr">
        <is>
          <t/>
        </is>
      </c>
      <c r="BP320" t="inlineStr">
        <is>
          <t/>
        </is>
      </c>
      <c r="BQ320" t="inlineStr">
        <is>
          <t/>
        </is>
      </c>
      <c r="BR320" t="inlineStr">
        <is>
          <t/>
        </is>
      </c>
      <c r="BS320" t="inlineStr">
        <is>
          <t/>
        </is>
      </c>
      <c r="BT320" t="inlineStr">
        <is>
          <t/>
        </is>
      </c>
      <c r="BU320" t="inlineStr">
        <is>
          <t>arbetsdag</t>
        </is>
      </c>
      <c r="BV320" t="inlineStr">
        <is>
          <t>2</t>
        </is>
      </c>
      <c r="BW320" t="inlineStr">
        <is>
          <t/>
        </is>
      </c>
      <c r="BX320" t="inlineStr">
        <is>
          <t/>
        </is>
      </c>
      <c r="BY320" t="inlineStr">
        <is>
          <t>každý den jiný než svátek, neděle a sobota</t>
        </is>
      </c>
      <c r="BZ320" t="inlineStr">
        <is>
          <t>betegnelse for de ugedage, hvor der arbejdes</t>
        </is>
      </c>
      <c r="CA320" t="inlineStr">
        <is>
          <t>alle Kalendertage, die nicht Sonn- oder gesetzliche Feiertage sind</t>
        </is>
      </c>
      <c r="CB320" t="inlineStr">
        <is>
          <t/>
        </is>
      </c>
      <c r="CC320" t="inlineStr">
        <is>
          <t>any day other than a public holiday, Saturday or Sunday or day on which work is usually done</t>
        </is>
      </c>
      <c r="CD320" t="inlineStr">
        <is>
          <t>Días aptos para la realización válida de actuaciones judiciales.</t>
        </is>
      </c>
      <c r="CE320" t="inlineStr">
        <is>
          <t/>
        </is>
      </c>
      <c r="CF320" t="inlineStr">
        <is>
          <t>"päivä jona tehdään (ansio)työtä; arkipäivä; työhön käytetty päivä; päivittäinen työaika"</t>
        </is>
      </c>
      <c r="CG320" t="inlineStr">
        <is>
          <t>jours en principe consacrés au travail et aux activités professionnelles, et qui comprennent tous les jours de la semaine sauf le jour de repos hebdomadaire (généralement le dimanche) ainsi que les jours fériés non travaillés dans l'entreprise</t>
        </is>
      </c>
      <c r="CH320" t="inlineStr">
        <is>
          <t/>
        </is>
      </c>
      <c r="CI320" t="inlineStr">
        <is>
          <t/>
        </is>
      </c>
      <c r="CJ320" t="inlineStr">
        <is>
          <t/>
        </is>
      </c>
      <c r="CK320" t="inlineStr">
        <is>
          <t/>
        </is>
      </c>
      <c r="CL320" t="inlineStr">
        <is>
          <t/>
        </is>
      </c>
      <c r="CM320" t="inlineStr">
        <is>
          <t/>
        </is>
      </c>
      <c r="CN320" t="inlineStr">
        <is>
          <t>kull jum ieħor li ma jkunx is-Sibt jew btala pubblika</t>
        </is>
      </c>
      <c r="CO320" t="inlineStr">
        <is>
          <t/>
        </is>
      </c>
      <c r="CP320" t="inlineStr">
        <is>
          <t>dzień, niebędący niedzielą lub dniem ustawowo wolnym od pracy, przeznaczony na pracę</t>
        </is>
      </c>
      <c r="CQ320" t="inlineStr">
        <is>
          <t>Dia destinado, em princípio, ao exercício de actividades profissionais. Para a contagem de prazos judiciais, o Código Civil (art. 279º-e)) exclui apenas dos dias úteis os domingos e feriados, mas noutra legislação e na linguagem corrente é vulgar excluírem-se também os sábados.</t>
        </is>
      </c>
      <c r="CR320" t="inlineStr">
        <is>
          <t/>
        </is>
      </c>
      <c r="CS320" t="inlineStr">
        <is>
          <t/>
        </is>
      </c>
      <c r="CT320" t="inlineStr">
        <is>
          <t/>
        </is>
      </c>
      <c r="CU320" t="inlineStr">
        <is>
          <t>del av dygn då viss person arbetar</t>
        </is>
      </c>
    </row>
    <row r="321">
      <c r="A321" s="1" t="str">
        <f>HYPERLINK("https://iate.europa.eu/entry/result/2251146/all", "2251146")</f>
        <v>2251146</v>
      </c>
      <c r="B321" t="inlineStr">
        <is>
          <t>FINANCE</t>
        </is>
      </c>
      <c r="C321" t="inlineStr">
        <is>
          <t>FINANCE|financial institutions and credit|banking;FINANCE|insurance</t>
        </is>
      </c>
      <c r="D321" t="inlineStr">
        <is>
          <t>колегия от надзорни органи|колегиум от надзорни органи</t>
        </is>
      </c>
      <c r="E321" t="inlineStr">
        <is>
          <t>3|3</t>
        </is>
      </c>
      <c r="F321" t="inlineStr">
        <is>
          <t>|</t>
        </is>
      </c>
      <c r="G321" t="inlineStr">
        <is>
          <t>kolegium orgánů dohledu</t>
        </is>
      </c>
      <c r="H321" t="inlineStr">
        <is>
          <t>3</t>
        </is>
      </c>
      <c r="I321" t="inlineStr">
        <is>
          <t/>
        </is>
      </c>
      <c r="J321" t="inlineStr">
        <is>
          <t>kollegium af tilsynsførende|tilsynskollegium</t>
        </is>
      </c>
      <c r="K321" t="inlineStr">
        <is>
          <t>3|3</t>
        </is>
      </c>
      <c r="L321" t="inlineStr">
        <is>
          <t>|</t>
        </is>
      </c>
      <c r="M321" t="inlineStr">
        <is>
          <t>Aufsichtskollegium|Kollegium der Aufsichtsbehörden</t>
        </is>
      </c>
      <c r="N321" t="inlineStr">
        <is>
          <t>3|3</t>
        </is>
      </c>
      <c r="O321" t="inlineStr">
        <is>
          <t>|</t>
        </is>
      </c>
      <c r="P321" t="inlineStr">
        <is>
          <t>σώμα εποπτών|σώμα εποπτείας|Σώμα εποπτικών αρχών|εποπτικό σώμα</t>
        </is>
      </c>
      <c r="Q321" t="inlineStr">
        <is>
          <t>3|3|2|3</t>
        </is>
      </c>
      <c r="R321" t="inlineStr">
        <is>
          <t>|||</t>
        </is>
      </c>
      <c r="S321" t="inlineStr">
        <is>
          <t>supervisory college|supervisory college|College of Supervisors</t>
        </is>
      </c>
      <c r="T321" t="inlineStr">
        <is>
          <t>1|3|3</t>
        </is>
      </c>
      <c r="U321" t="inlineStr">
        <is>
          <t>||</t>
        </is>
      </c>
      <c r="V321" t="inlineStr">
        <is>
          <t>colegio de supervisión|colegio de supervisores</t>
        </is>
      </c>
      <c r="W321" t="inlineStr">
        <is>
          <t>3|4</t>
        </is>
      </c>
      <c r="X321" t="inlineStr">
        <is>
          <t>|</t>
        </is>
      </c>
      <c r="Y321" t="inlineStr">
        <is>
          <t>järelevalvekolleegium|järelevalveasutuste kolleegium</t>
        </is>
      </c>
      <c r="Z321" t="inlineStr">
        <is>
          <t>3|3</t>
        </is>
      </c>
      <c r="AA321" t="inlineStr">
        <is>
          <t>preferred|</t>
        </is>
      </c>
      <c r="AB321" t="inlineStr">
        <is>
          <t>valvontakollegio</t>
        </is>
      </c>
      <c r="AC321" t="inlineStr">
        <is>
          <t>3</t>
        </is>
      </c>
      <c r="AD321" t="inlineStr">
        <is>
          <t/>
        </is>
      </c>
      <c r="AE321" t="inlineStr">
        <is>
          <t>collège des autorités de surveillance|collège des contrôleurs</t>
        </is>
      </c>
      <c r="AF321" t="inlineStr">
        <is>
          <t>3|3</t>
        </is>
      </c>
      <c r="AG321" t="inlineStr">
        <is>
          <t>|</t>
        </is>
      </c>
      <c r="AH321" t="inlineStr">
        <is>
          <t>coláiste na maoirseoirí</t>
        </is>
      </c>
      <c r="AI321" t="inlineStr">
        <is>
          <t>3</t>
        </is>
      </c>
      <c r="AJ321" t="inlineStr">
        <is>
          <t/>
        </is>
      </c>
      <c r="AK321" t="inlineStr">
        <is>
          <t>kolegij nadzornih tijela</t>
        </is>
      </c>
      <c r="AL321" t="inlineStr">
        <is>
          <t>3</t>
        </is>
      </c>
      <c r="AM321" t="inlineStr">
        <is>
          <t/>
        </is>
      </c>
      <c r="AN321" t="inlineStr">
        <is>
          <t>felügyeleti kollégium</t>
        </is>
      </c>
      <c r="AO321" t="inlineStr">
        <is>
          <t>4</t>
        </is>
      </c>
      <c r="AP321" t="inlineStr">
        <is>
          <t/>
        </is>
      </c>
      <c r="AQ321" t="inlineStr">
        <is>
          <t>collegio delle autorità di vigilanza</t>
        </is>
      </c>
      <c r="AR321" t="inlineStr">
        <is>
          <t>3</t>
        </is>
      </c>
      <c r="AS321" t="inlineStr">
        <is>
          <t/>
        </is>
      </c>
      <c r="AT321" t="inlineStr">
        <is>
          <t>priežiūros institucijų kolegija</t>
        </is>
      </c>
      <c r="AU321" t="inlineStr">
        <is>
          <t>3</t>
        </is>
      </c>
      <c r="AV321" t="inlineStr">
        <is>
          <t/>
        </is>
      </c>
      <c r="AW321" t="inlineStr">
        <is>
          <t>uzraudzības kolēģija|uzraudzības iestāžu kolēģija</t>
        </is>
      </c>
      <c r="AX321" t="inlineStr">
        <is>
          <t>3|3</t>
        </is>
      </c>
      <c r="AY321" t="inlineStr">
        <is>
          <t>|</t>
        </is>
      </c>
      <c r="AZ321" t="inlineStr">
        <is>
          <t>kulleġġ tas-superviżuri|kulleġġ superviżorju</t>
        </is>
      </c>
      <c r="BA321" t="inlineStr">
        <is>
          <t>3|3</t>
        </is>
      </c>
      <c r="BB321" t="inlineStr">
        <is>
          <t>|</t>
        </is>
      </c>
      <c r="BC321" t="inlineStr">
        <is>
          <t>college van toezichthouders</t>
        </is>
      </c>
      <c r="BD321" t="inlineStr">
        <is>
          <t>3</t>
        </is>
      </c>
      <c r="BE321" t="inlineStr">
        <is>
          <t/>
        </is>
      </c>
      <c r="BF321" t="inlineStr">
        <is>
          <t>kolegium organów nadzoru|kolegium organów nadzorczych</t>
        </is>
      </c>
      <c r="BG321" t="inlineStr">
        <is>
          <t>3|3</t>
        </is>
      </c>
      <c r="BH321" t="inlineStr">
        <is>
          <t>preferred|</t>
        </is>
      </c>
      <c r="BI321" t="inlineStr">
        <is>
          <t>colégio de autoridades de supervisão|colégio de supervisão</t>
        </is>
      </c>
      <c r="BJ321" t="inlineStr">
        <is>
          <t>3|3</t>
        </is>
      </c>
      <c r="BK321" t="inlineStr">
        <is>
          <t>|</t>
        </is>
      </c>
      <c r="BL321" t="inlineStr">
        <is>
          <t>colegiu de supraveghetori|colegiu al supraveghetorilor</t>
        </is>
      </c>
      <c r="BM321" t="inlineStr">
        <is>
          <t>3|3</t>
        </is>
      </c>
      <c r="BN321" t="inlineStr">
        <is>
          <t>|</t>
        </is>
      </c>
      <c r="BO321" t="inlineStr">
        <is>
          <t>kolégium orgánov dohľadu</t>
        </is>
      </c>
      <c r="BP321" t="inlineStr">
        <is>
          <t>3</t>
        </is>
      </c>
      <c r="BQ321" t="inlineStr">
        <is>
          <t/>
        </is>
      </c>
      <c r="BR321" t="inlineStr">
        <is>
          <t>kolegij nadzornikov</t>
        </is>
      </c>
      <c r="BS321" t="inlineStr">
        <is>
          <t>3</t>
        </is>
      </c>
      <c r="BT321" t="inlineStr">
        <is>
          <t/>
        </is>
      </c>
      <c r="BU321" t="inlineStr">
        <is>
          <t>tillsynskollegium</t>
        </is>
      </c>
      <c r="BV321" t="inlineStr">
        <is>
          <t>3</t>
        </is>
      </c>
      <c r="BW321" t="inlineStr">
        <is>
          <t/>
        </is>
      </c>
      <c r="BX321" t="inlineStr">
        <is>
          <t>В колегиумите от надзорни органи могат да участват компетентните органи, натоварени с надзора на клоновете на кредитна институция майка в ЕС или на финансово холдингово дружество, учредено в държава-членка на ЕС, компетентните органи на държавата (приемаща държава), в която са учредени посочените в член 42а клонове, съществени от гледна точка на системните рискове, както и при необходимост – органите на трети държави. Колегиумите улесняват провеждането на текущ надзор и овладяването на спешни кризисни ситуации.</t>
        </is>
      </c>
      <c r="BY321" t="inlineStr">
        <is>
          <t/>
        </is>
      </c>
      <c r="BZ321" t="inlineStr">
        <is>
          <t>kollegium oprettet af kompetent myndighed med henblik på varetagelse af tilsynsopgaver i forbindelse med CCP'er, f.eks. ved udvidelse af forretningsaktiviteter, meddelelse af tilladelse, kapitalforhold, ledelsesoplysninger</t>
        </is>
      </c>
      <c r="CA321" t="inlineStr">
        <is>
          <t>von einer konsolidierenden Aufsichtsbehörde eingerichtetes Gremium zur Erleichterung der Beaufsichtigung grenzübergreifender Bankengruppen</t>
        </is>
      </c>
      <c r="CB321" t="inlineStr">
        <is>
          <t>μόνιμη αλλά ευέλικτη δομή συνεργασίας και συντονισμού μεταξύ των εποπτικών αρχών των εν λόγω κρατών μελών</t>
        </is>
      </c>
      <c r="CC321" t="inlineStr">
        <is>
          <t>college of supervisors to facilitate the tasks of the consolidating supervisor and host supervisors</t>
        </is>
      </c>
      <c r="CD321" t="inlineStr">
        <is>
          <t>Establecidos por el supervisor en base consolidada &lt;a href="/entry/result/2250016/all" id="ENTRY_TO_ENTRY_CONVERTER" target="_blank"&gt;IATE:2250016&lt;/a&gt; para lograr una supervisión prudencial &lt;a href="/entry/result/767771/all" id="ENTRY_TO_ENTRY_CONVERTER" target="_blank"&gt;IATE:767771&lt;/a&gt; más eficiente de los grupos bancarios &lt;a href="/entry/result/1117996/all" id="ENTRY_TO_ENTRY_CONVERTER" target="_blank"&gt;IATE:1117996&lt;/a&gt; en base consolidada &lt;a href="/entry/result/781236/all" id="ENTRY_TO_ENTRY_CONVERTER" target="_blank"&gt;IATE:781236&lt;/a&gt; . 
&lt;br&gt;En los colegios de supervisores podrán participar las autoridades competentes responsables de la supervisión de las filiales &lt;a href="/entry/result/3541043/all" id="ENTRY_TO_ENTRY_CONVERTER" target="_blank"&gt;IATE:3541043&lt;/a&gt; de una entidad de crédito matriz de la UE &lt;a href="/entry/result/2229133/all" id="ENTRY_TO_ENTRY_CONVERTER" target="_blank"&gt;IATE:2229133&lt;/a&gt; o de una sociedad financiera de cartera matriz de la UE &lt;a href="/entry/result/3541004/all" id="ENTRY_TO_ENTRY_CONVERTER" target="_blank"&gt;IATE:3541004&lt;/a&gt; , y las autoridades competentes de un país de acogida en el que estén establecidas sucursales &lt;a href="/entry/result/793083/all" id="ENTRY_TO_ENTRY_CONVERTER" target="_blank"&gt;IATE:793083&lt;/a&gt; significativas, así como, si procede, las autoridades competentes de terceros países.</t>
        </is>
      </c>
      <c r="CE321" t="inlineStr">
        <is>
          <t/>
        </is>
      </c>
      <c r="CF321" t="inlineStr">
        <is>
          <t/>
        </is>
      </c>
      <c r="CG321" t="inlineStr">
        <is>
          <t>collège établi par le superviseur sur une base consolidée en vue de faciliter la surveillance courante des groupes bancaires transnationaux et le traitement des situations d'urgence</t>
        </is>
      </c>
      <c r="CH321" t="inlineStr">
        <is>
          <t/>
        </is>
      </c>
      <c r="CI321" t="inlineStr">
        <is>
          <t>kolegij osnovan u skladu s člankom 116. Direktive 2013/36/EU čija je uloga osigurati zajednički i usklađen program rada te usklađene nadzorne odluke</t>
        </is>
      </c>
      <c r="CJ321" t="inlineStr">
        <is>
          <t>A Közösség válságkezelési keretének erősítése céljából létrehozott testület, amelynek célja, hogy a hitelintézetek és bankcsoportok felügyeletét ellátó illetékes hatóságok fellépéseiket a többi illetékes hatósággal és adott esetben a központi bankokkal is hatékony módon egyeztessék.</t>
        </is>
      </c>
      <c r="CK321" t="inlineStr">
        <is>
          <t/>
        </is>
      </c>
      <c r="CL321" t="inlineStr">
        <is>
          <t/>
        </is>
      </c>
      <c r="CM321" t="inlineStr">
        <is>
          <t/>
        </is>
      </c>
      <c r="CN321" t="inlineStr">
        <is>
          <t>entità mwaqqfa biex tiffaċilita l-ħidma tas-superviżur ta’ konsolidazzjoni u tas-superviżuri ospitanti</t>
        </is>
      </c>
      <c r="CO321" t="inlineStr">
        <is>
          <t>college van nationale toezichthouders dat in het kader van één enkele financiële EU-markt toezicht houdt op grensoverschrijdende banken, waarin nationale toezichthouders overleg plegen en tot overeenstemming komen en hun respectieve besluiten op elkaar afstemmen</t>
        </is>
      </c>
      <c r="CP321" t="inlineStr">
        <is>
          <t>stała, choć elastyczna struktura utworzona w celu współpracy i koordynacji organów nadzorczych odpowiedzialnych za i zaangażowanych w nadzór nad różnymi elementami transgranicznej grupy finansowej</t>
        </is>
      </c>
      <c r="CQ321" t="inlineStr">
        <is>
          <t>Autoridade colegial que poderá ser criada no domínio da supervisão bancária com o objetivo de reforçar a eficiência da supervisão prudencial de grupos bancários e de permitir que as autoridades competentes coordenem melhor as atividades de supervisão desses grupos bancários numa base consolidada.</t>
        </is>
      </c>
      <c r="CR321" t="inlineStr">
        <is>
          <t/>
        </is>
      </c>
      <c r="CS321" t="inlineStr">
        <is>
          <t>subjekt zriadený v záujme účinnejšej koordinácie činností dohľadu s cieľom zlepšiť efektívnosť dohľadu nad obozretným podnikaním bankovej skupiny na konsolidovanom základe</t>
        </is>
      </c>
      <c r="CT321" t="inlineStr">
        <is>
          <t/>
        </is>
      </c>
      <c r="CU321" t="inlineStr">
        <is>
          <t/>
        </is>
      </c>
    </row>
    <row r="322">
      <c r="A322" s="1" t="str">
        <f>HYPERLINK("https://iate.europa.eu/entry/result/1071300/all", "1071300")</f>
        <v>1071300</v>
      </c>
      <c r="B322" t="inlineStr">
        <is>
          <t>LAW;FINANCE;ECONOMICS</t>
        </is>
      </c>
      <c r="C322" t="inlineStr">
        <is>
          <t>LAW|civil law;FINANCE;ECONOMICS|economic analysis</t>
        </is>
      </c>
      <c r="D322" t="inlineStr">
        <is>
          <t>актив</t>
        </is>
      </c>
      <c r="E322" t="inlineStr">
        <is>
          <t>4</t>
        </is>
      </c>
      <c r="F322" t="inlineStr">
        <is>
          <t/>
        </is>
      </c>
      <c r="G322" t="inlineStr">
        <is>
          <t>aktivum</t>
        </is>
      </c>
      <c r="H322" t="inlineStr">
        <is>
          <t>3</t>
        </is>
      </c>
      <c r="I322" t="inlineStr">
        <is>
          <t/>
        </is>
      </c>
      <c r="J322" t="inlineStr">
        <is>
          <t>aktiv</t>
        </is>
      </c>
      <c r="K322" t="inlineStr">
        <is>
          <t>3</t>
        </is>
      </c>
      <c r="L322" t="inlineStr">
        <is>
          <t/>
        </is>
      </c>
      <c r="M322" t="inlineStr">
        <is>
          <t>Vermögensgegenstand|Vermögenswert</t>
        </is>
      </c>
      <c r="N322" t="inlineStr">
        <is>
          <t>3|3</t>
        </is>
      </c>
      <c r="O322" t="inlineStr">
        <is>
          <t>|</t>
        </is>
      </c>
      <c r="P322" t="inlineStr">
        <is>
          <t>στοιχείο ενεργητικού|στοιχείο του ενεργητικού|περιουσιακό στοιχείο</t>
        </is>
      </c>
      <c r="Q322" t="inlineStr">
        <is>
          <t>3|2|3</t>
        </is>
      </c>
      <c r="R322" t="inlineStr">
        <is>
          <t>||</t>
        </is>
      </c>
      <c r="S322" t="inlineStr">
        <is>
          <t>asset|assets</t>
        </is>
      </c>
      <c r="T322" t="inlineStr">
        <is>
          <t>3|1</t>
        </is>
      </c>
      <c r="U322" t="inlineStr">
        <is>
          <t>|</t>
        </is>
      </c>
      <c r="V322" t="inlineStr">
        <is>
          <t>activo|elemento del activo</t>
        </is>
      </c>
      <c r="W322" t="inlineStr">
        <is>
          <t>3|3</t>
        </is>
      </c>
      <c r="X322" t="inlineStr">
        <is>
          <t>|</t>
        </is>
      </c>
      <c r="Y322" t="inlineStr">
        <is>
          <t>vara</t>
        </is>
      </c>
      <c r="Z322" t="inlineStr">
        <is>
          <t>3</t>
        </is>
      </c>
      <c r="AA322" t="inlineStr">
        <is>
          <t/>
        </is>
      </c>
      <c r="AB322" t="inlineStr">
        <is>
          <t>varallisuus</t>
        </is>
      </c>
      <c r="AC322" t="inlineStr">
        <is>
          <t>3</t>
        </is>
      </c>
      <c r="AD322" t="inlineStr">
        <is>
          <t/>
        </is>
      </c>
      <c r="AE322" t="inlineStr">
        <is>
          <t>actif</t>
        </is>
      </c>
      <c r="AF322" t="inlineStr">
        <is>
          <t>3</t>
        </is>
      </c>
      <c r="AG322" t="inlineStr">
        <is>
          <t/>
        </is>
      </c>
      <c r="AH322" t="inlineStr">
        <is>
          <t>sócmhainn</t>
        </is>
      </c>
      <c r="AI322" t="inlineStr">
        <is>
          <t>3</t>
        </is>
      </c>
      <c r="AJ322" t="inlineStr">
        <is>
          <t/>
        </is>
      </c>
      <c r="AK322" t="inlineStr">
        <is>
          <t>imovina</t>
        </is>
      </c>
      <c r="AL322" t="inlineStr">
        <is>
          <t>3</t>
        </is>
      </c>
      <c r="AM322" t="inlineStr">
        <is>
          <t/>
        </is>
      </c>
      <c r="AN322" t="inlineStr">
        <is>
          <t>eszköz</t>
        </is>
      </c>
      <c r="AO322" t="inlineStr">
        <is>
          <t>4</t>
        </is>
      </c>
      <c r="AP322" t="inlineStr">
        <is>
          <t/>
        </is>
      </c>
      <c r="AQ322" t="inlineStr">
        <is>
          <t>attività|cespite|attività singola|asset</t>
        </is>
      </c>
      <c r="AR322" t="inlineStr">
        <is>
          <t>3|3|3|3</t>
        </is>
      </c>
      <c r="AS322" t="inlineStr">
        <is>
          <t>|||</t>
        </is>
      </c>
      <c r="AT322" t="inlineStr">
        <is>
          <t>turtas</t>
        </is>
      </c>
      <c r="AU322" t="inlineStr">
        <is>
          <t>3</t>
        </is>
      </c>
      <c r="AV322" t="inlineStr">
        <is>
          <t/>
        </is>
      </c>
      <c r="AW322" t="inlineStr">
        <is>
          <t>aktīvs|līdzeklis</t>
        </is>
      </c>
      <c r="AX322" t="inlineStr">
        <is>
          <t>3|3</t>
        </is>
      </c>
      <c r="AY322" t="inlineStr">
        <is>
          <t>|</t>
        </is>
      </c>
      <c r="AZ322" t="inlineStr">
        <is>
          <t>assi</t>
        </is>
      </c>
      <c r="BA322" t="inlineStr">
        <is>
          <t>3</t>
        </is>
      </c>
      <c r="BB322" t="inlineStr">
        <is>
          <t/>
        </is>
      </c>
      <c r="BC322" t="inlineStr">
        <is>
          <t>activum|actief|vermogensbestanddeel</t>
        </is>
      </c>
      <c r="BD322" t="inlineStr">
        <is>
          <t>3|3|3</t>
        </is>
      </c>
      <c r="BE322" t="inlineStr">
        <is>
          <t>||</t>
        </is>
      </c>
      <c r="BF322" t="inlineStr">
        <is>
          <t>mienie</t>
        </is>
      </c>
      <c r="BG322" t="inlineStr">
        <is>
          <t>3</t>
        </is>
      </c>
      <c r="BH322" t="inlineStr">
        <is>
          <t/>
        </is>
      </c>
      <c r="BI322" t="inlineStr">
        <is>
          <t>ativo</t>
        </is>
      </c>
      <c r="BJ322" t="inlineStr">
        <is>
          <t>3</t>
        </is>
      </c>
      <c r="BK322" t="inlineStr">
        <is>
          <t/>
        </is>
      </c>
      <c r="BL322" t="inlineStr">
        <is>
          <t>activ</t>
        </is>
      </c>
      <c r="BM322" t="inlineStr">
        <is>
          <t>3</t>
        </is>
      </c>
      <c r="BN322" t="inlineStr">
        <is>
          <t/>
        </is>
      </c>
      <c r="BO322" t="inlineStr">
        <is>
          <t>aktívum|majetková hodnota|majetok</t>
        </is>
      </c>
      <c r="BP322" t="inlineStr">
        <is>
          <t>3|3|3</t>
        </is>
      </c>
      <c r="BQ322" t="inlineStr">
        <is>
          <t>||</t>
        </is>
      </c>
      <c r="BR322" t="inlineStr">
        <is>
          <t>sredstvo</t>
        </is>
      </c>
      <c r="BS322" t="inlineStr">
        <is>
          <t>3</t>
        </is>
      </c>
      <c r="BT322" t="inlineStr">
        <is>
          <t/>
        </is>
      </c>
      <c r="BU322" t="inlineStr">
        <is>
          <t>tillgång</t>
        </is>
      </c>
      <c r="BV322" t="inlineStr">
        <is>
          <t>3</t>
        </is>
      </c>
      <c r="BW322" t="inlineStr">
        <is>
          <t/>
        </is>
      </c>
      <c r="BX322" t="inlineStr">
        <is>
          <t/>
        </is>
      </c>
      <c r="BY322" t="inlineStr">
        <is>
          <t>v bankovním sektoru se jedná mimo jiné o zlato, pohledávky vůči MMF, vklady v zahraničních peněžních ústavech a institucích, cenné papíry, ostatní pohledávky vůči zahraničí, pohledávky vůči tuzemským bankám, pohledávky vůči státu, hmotný a nehmotný majetek, ostatní finanční aktiva, oceňovací rozdíly atd.</t>
        </is>
      </c>
      <c r="BZ322" t="inlineStr">
        <is>
          <t>Aktiver er en samlet betegnelse for en virksomheds værdier. Aktiver er beholdninger af likvide midler eller beholdninger der binder likviditet, de såkaldte anlægsaktiver og omsætningsaktiver.</t>
        </is>
      </c>
      <c r="CA322" t="inlineStr">
        <is>
          <t>materielles oder immaterielles Gut, dem ein Wert zugeschrieben werden kann</t>
        </is>
      </c>
      <c r="CB322" t="inlineStr">
        <is>
          <t>ένας πόρος που ελέγχει η επιχείρηση, ο οποίος προκύπτει από παρελθόντα γεγονότα και δυνάμει του οποίου αναμένεται η εισροή μελλοντικών οικονομικών οφελών στην επιχείρηση</t>
        </is>
      </c>
      <c r="CC322" t="inlineStr">
        <is>
          <t>anything of economic value, including property; rights having a monetary value; and goodwill</t>
        </is>
      </c>
      <c r="CD322" t="inlineStr">
        <is>
          <t>Un recurso:&lt;br&gt;(a) controlado por la entidad como resultado de sucesos pasados; y&lt;br&gt;(b) del que la entidad espera obtener, en el futuro, beneficios económicos.</t>
        </is>
      </c>
      <c r="CE322" t="inlineStr">
        <is>
          <t>raamatupidamiskohustuslasele kuuluv rahaliselt hinnatav asi või õigus</t>
        </is>
      </c>
      <c r="CF322" t="inlineStr">
        <is>
          <t/>
        </is>
      </c>
      <c r="CG322" t="inlineStr">
        <is>
          <t>tout bien matériel ou immatériel ayant une valeur économique, et détenu par un individu ou par une société</t>
        </is>
      </c>
      <c r="CH322" t="inlineStr">
        <is>
          <t/>
        </is>
      </c>
      <c r="CI322" t="inlineStr">
        <is>
          <t>skup pokretanih i nepokretnih dobra i/ili prava vlasništva pravne ili fizičke osobe, koja se mogu izraziti u novcu kao I sredstva koja se koriste u poslovanju poduzeća</t>
        </is>
      </c>
      <c r="CJ322" t="inlineStr">
        <is>
          <t/>
        </is>
      </c>
      <c r="CK322" t="inlineStr">
        <is>
          <t>qualsiasi tipo di proprietà o possesso, tangibile o intengibile, che abbia un valore monetario o che frutti un reddito, può anche essere un credito vantato verso altre persone</t>
        </is>
      </c>
      <c r="CL322" t="inlineStr">
        <is>
          <t>bet kas, turintis ekonominę vertę: žemė, pastatai, galvijai, įranga, pinigai, prekių ženklai ir pan.</t>
        </is>
      </c>
      <c r="CM322" t="inlineStr">
        <is>
          <t>dažāda veida uzņēmumiem, iestādēm, valstij un privātpersonām piederošie resursi, manta</t>
        </is>
      </c>
      <c r="CN322" t="inlineStr">
        <is>
          <t>kull proprjetà mobbli u/jew immobbli u/jew drittijiet li huma suġġetti għat-taxxa fuq il-wirt</t>
        </is>
      </c>
      <c r="CO322" t="inlineStr">
        <is>
          <t>bezitting van een onderneming of organisatie</t>
        </is>
      </c>
      <c r="CP322" t="inlineStr">
        <is>
          <t>wszystko, co posiada wartość gospodarczą, w tym rzecz, uprawnienia posiadające wartość pieniężną oraz renoma</t>
        </is>
      </c>
      <c r="CQ322" t="inlineStr">
        <is>
          <t>Conjunto de bens materiais e imateriais que um particular, uma empresa ou qualquer outra entidade económica, possui, ou a que tem direito.</t>
        </is>
      </c>
      <c r="CR322" t="inlineStr">
        <is>
          <t>o resursă controlată de către o instituție ca rezultat al unor evenimente trecute, de la care se așteaptă să genereze beneficii economice viitoare pentru instituție</t>
        </is>
      </c>
      <c r="CS322" t="inlineStr">
        <is>
          <t>ekonomický prostriedok, ktorý je výsledkom minulých udalostí – pričom je takmer isté, že v budúcnosti zvýši ekonomické úžitky účtovnej jednotky – a ktorý sa vykazuje v účtovnej závierke v súvahe alebo vo výkaze o majetku a záväzkoch</t>
        </is>
      </c>
      <c r="CT322" t="inlineStr">
        <is>
          <t/>
        </is>
      </c>
      <c r="CU322" t="inlineStr">
        <is>
          <t>allt som ur en viss synvinkel har ett finansiellt värde</t>
        </is>
      </c>
    </row>
    <row r="323">
      <c r="A323" s="1" t="str">
        <f>HYPERLINK("https://iate.europa.eu/entry/result/764640/all", "764640")</f>
        <v>764640</v>
      </c>
      <c r="B323" t="inlineStr">
        <is>
          <t>FINANCE;BUSINESS AND COMPETITION</t>
        </is>
      </c>
      <c r="C323" t="inlineStr">
        <is>
          <t>FINANCE|taxation;BUSINESS AND COMPETITION|accounting</t>
        </is>
      </c>
      <c r="D323" t="inlineStr">
        <is>
          <t>данъчна ставка</t>
        </is>
      </c>
      <c r="E323" t="inlineStr">
        <is>
          <t>3</t>
        </is>
      </c>
      <c r="F323" t="inlineStr">
        <is>
          <t/>
        </is>
      </c>
      <c r="G323" t="inlineStr">
        <is>
          <t>daňová sazba|sazba daně</t>
        </is>
      </c>
      <c r="H323" t="inlineStr">
        <is>
          <t>3|3</t>
        </is>
      </c>
      <c r="I323" t="inlineStr">
        <is>
          <t>admitted|</t>
        </is>
      </c>
      <c r="J323" t="inlineStr">
        <is>
          <t>afgiftssats|skattesats</t>
        </is>
      </c>
      <c r="K323" t="inlineStr">
        <is>
          <t>4|4</t>
        </is>
      </c>
      <c r="L323" t="inlineStr">
        <is>
          <t>|</t>
        </is>
      </c>
      <c r="M323" t="inlineStr">
        <is>
          <t>Steuersatz</t>
        </is>
      </c>
      <c r="N323" t="inlineStr">
        <is>
          <t>3</t>
        </is>
      </c>
      <c r="O323" t="inlineStr">
        <is>
          <t/>
        </is>
      </c>
      <c r="P323" t="inlineStr">
        <is>
          <t>φορολογικός συντελεστής|συντελεστής φόρου</t>
        </is>
      </c>
      <c r="Q323" t="inlineStr">
        <is>
          <t>4|4</t>
        </is>
      </c>
      <c r="R323" t="inlineStr">
        <is>
          <t>|</t>
        </is>
      </c>
      <c r="S323" t="inlineStr">
        <is>
          <t>rate of tax|tax rate</t>
        </is>
      </c>
      <c r="T323" t="inlineStr">
        <is>
          <t>3|3</t>
        </is>
      </c>
      <c r="U323" t="inlineStr">
        <is>
          <t>|</t>
        </is>
      </c>
      <c r="V323" t="inlineStr">
        <is>
          <t>tipo impositivo|tipo de gravamen</t>
        </is>
      </c>
      <c r="W323" t="inlineStr">
        <is>
          <t>3|3</t>
        </is>
      </c>
      <c r="X323" t="inlineStr">
        <is>
          <t>|</t>
        </is>
      </c>
      <c r="Y323" t="inlineStr">
        <is>
          <t>maksumäär</t>
        </is>
      </c>
      <c r="Z323" t="inlineStr">
        <is>
          <t>3</t>
        </is>
      </c>
      <c r="AA323" t="inlineStr">
        <is>
          <t/>
        </is>
      </c>
      <c r="AB323" t="inlineStr">
        <is>
          <t>verokanta</t>
        </is>
      </c>
      <c r="AC323" t="inlineStr">
        <is>
          <t>3</t>
        </is>
      </c>
      <c r="AD323" t="inlineStr">
        <is>
          <t/>
        </is>
      </c>
      <c r="AE323" t="inlineStr">
        <is>
          <t>taux de taxation|taux d'impôt|taux d'imposition</t>
        </is>
      </c>
      <c r="AF323" t="inlineStr">
        <is>
          <t>3|3|3</t>
        </is>
      </c>
      <c r="AG323" t="inlineStr">
        <is>
          <t>||</t>
        </is>
      </c>
      <c r="AH323" t="inlineStr">
        <is>
          <t>ráta cánach</t>
        </is>
      </c>
      <c r="AI323" t="inlineStr">
        <is>
          <t>3</t>
        </is>
      </c>
      <c r="AJ323" t="inlineStr">
        <is>
          <t/>
        </is>
      </c>
      <c r="AK323" t="inlineStr">
        <is>
          <t>porezna stopa</t>
        </is>
      </c>
      <c r="AL323" t="inlineStr">
        <is>
          <t>3</t>
        </is>
      </c>
      <c r="AM323" t="inlineStr">
        <is>
          <t/>
        </is>
      </c>
      <c r="AN323" t="inlineStr">
        <is>
          <t>adókulcs|adómérték</t>
        </is>
      </c>
      <c r="AO323" t="inlineStr">
        <is>
          <t>4|4</t>
        </is>
      </c>
      <c r="AP323" t="inlineStr">
        <is>
          <t>|</t>
        </is>
      </c>
      <c r="AQ323" t="inlineStr">
        <is>
          <t>aliquota d'imposta|aliquota fiscale</t>
        </is>
      </c>
      <c r="AR323" t="inlineStr">
        <is>
          <t>3|2</t>
        </is>
      </c>
      <c r="AS323" t="inlineStr">
        <is>
          <t>|</t>
        </is>
      </c>
      <c r="AT323" t="inlineStr">
        <is>
          <t>mokesčio tarifas</t>
        </is>
      </c>
      <c r="AU323" t="inlineStr">
        <is>
          <t>3</t>
        </is>
      </c>
      <c r="AV323" t="inlineStr">
        <is>
          <t/>
        </is>
      </c>
      <c r="AW323" t="inlineStr">
        <is>
          <t>nodokļa likme</t>
        </is>
      </c>
      <c r="AX323" t="inlineStr">
        <is>
          <t>3</t>
        </is>
      </c>
      <c r="AY323" t="inlineStr">
        <is>
          <t/>
        </is>
      </c>
      <c r="AZ323" t="inlineStr">
        <is>
          <t>rata tat-taxxa</t>
        </is>
      </c>
      <c r="BA323" t="inlineStr">
        <is>
          <t>3</t>
        </is>
      </c>
      <c r="BB323" t="inlineStr">
        <is>
          <t/>
        </is>
      </c>
      <c r="BC323" t="inlineStr">
        <is>
          <t>belastingtarief</t>
        </is>
      </c>
      <c r="BD323" t="inlineStr">
        <is>
          <t>3</t>
        </is>
      </c>
      <c r="BE323" t="inlineStr">
        <is>
          <t/>
        </is>
      </c>
      <c r="BF323" t="inlineStr">
        <is>
          <t>stawka podatkowa</t>
        </is>
      </c>
      <c r="BG323" t="inlineStr">
        <is>
          <t>3</t>
        </is>
      </c>
      <c r="BH323" t="inlineStr">
        <is>
          <t/>
        </is>
      </c>
      <c r="BI323" t="inlineStr">
        <is>
          <t>taxa do imposto|taxa de tributação</t>
        </is>
      </c>
      <c r="BJ323" t="inlineStr">
        <is>
          <t>2|3</t>
        </is>
      </c>
      <c r="BK323" t="inlineStr">
        <is>
          <t>|</t>
        </is>
      </c>
      <c r="BL323" t="inlineStr">
        <is>
          <t>cotă de impozitare|rata de impozitare</t>
        </is>
      </c>
      <c r="BM323" t="inlineStr">
        <is>
          <t>3|3</t>
        </is>
      </c>
      <c r="BN323" t="inlineStr">
        <is>
          <t>|</t>
        </is>
      </c>
      <c r="BO323" t="inlineStr">
        <is>
          <t>sadzba dane</t>
        </is>
      </c>
      <c r="BP323" t="inlineStr">
        <is>
          <t>3</t>
        </is>
      </c>
      <c r="BQ323" t="inlineStr">
        <is>
          <t/>
        </is>
      </c>
      <c r="BR323" t="inlineStr">
        <is>
          <t>davčna stopnja</t>
        </is>
      </c>
      <c r="BS323" t="inlineStr">
        <is>
          <t>3</t>
        </is>
      </c>
      <c r="BT323" t="inlineStr">
        <is>
          <t/>
        </is>
      </c>
      <c r="BU323" t="inlineStr">
        <is>
          <t>skattesats</t>
        </is>
      </c>
      <c r="BV323" t="inlineStr">
        <is>
          <t>2</t>
        </is>
      </c>
      <c r="BW323" t="inlineStr">
        <is>
          <t/>
        </is>
      </c>
      <c r="BX323" t="inlineStr">
        <is>
          <t>Определено от закон равнище на данъчно облагане на печалбата на фирма или доходите на физическо лице.</t>
        </is>
      </c>
      <c r="BY323" t="inlineStr">
        <is>
          <t>algoritmus, prostřednictvím kterého se ze základu daně (sníženého o odpočty) stanoví velikost daně</t>
        </is>
      </c>
      <c r="BZ323" t="inlineStr">
        <is>
          <t/>
        </is>
      </c>
      <c r="CA323" t="inlineStr">
        <is>
          <t>auf die Bemessungsgrundlage (Einkommen, Umsatz usw.) angewandter Prozentsatz zur Berechnung der geschuldeten Steuer</t>
        </is>
      </c>
      <c r="CB323" t="inlineStr">
        <is>
          <t/>
        </is>
      </c>
      <c r="CC323" t="inlineStr">
        <is>
          <t>a rate of tax applied to a taxable base in order to assess tax liability,either as a fixed percentage or on a sliding scale</t>
        </is>
      </c>
      <c r="CD323" t="inlineStr">
        <is>
          <t>"Alícuota o porcentaje que se aplica sobre la base liquidable para determinar la cuota, cuantificándose así la prestación del sujeto pasivo a la hacienda pública. Puede ser fijo o variable, suponiendo el segundo la existencia de una escala de tipos diferentes según los importes de la base liquidable."</t>
        </is>
      </c>
      <c r="CE323" t="inlineStr">
        <is>
          <t>protsent, mille abil saab välja arvutada mingi maksu (nt tulu- või käibemaksu) konkreetse summa</t>
        </is>
      </c>
      <c r="CF323" t="inlineStr">
        <is>
          <t>"Veron määrä prosentteina veron perusteesta."</t>
        </is>
      </c>
      <c r="CG323" t="inlineStr">
        <is>
          <t>Taux fixé par une loi fiscale pour le prélèvement d'un impôt sur les bénéfices des sociétés ou sur le revenu des particuliers.</t>
        </is>
      </c>
      <c r="CH323" t="inlineStr">
        <is>
          <t/>
        </is>
      </c>
      <c r="CI323" t="inlineStr">
        <is>
          <t/>
        </is>
      </c>
      <c r="CJ323" t="inlineStr">
        <is>
          <t>Az adókötelezettség összegének kiszámításához használt százalékkulcs, százalékos formában kifejezett adódíjtétel.</t>
        </is>
      </c>
      <c r="CK323" t="inlineStr">
        <is>
          <t>percentuale che deve essere applicata alla base imponibile ai fini del calcolo dell’imposta dovuta</t>
        </is>
      </c>
      <c r="CL323" t="inlineStr">
        <is>
          <t>apmokestinimo vieneto mokesčio dydis</t>
        </is>
      </c>
      <c r="CM323" t="inlineStr">
        <is>
          <t>Nodokļa lieluma norma. Ir šādas nodokļa likmes: proporcionālā nodokļa likme, progresīvā nodokļa likme, regresīvā nodokļa likme, nodokļa robežlikme.</t>
        </is>
      </c>
      <c r="CN323" t="inlineStr">
        <is>
          <t>il-perċentwali li biha huwa ntaxxat individwu jew kumpannija</t>
        </is>
      </c>
      <c r="CO323" t="inlineStr">
        <is>
          <t>De hoogte van de te betalen belastingen (meestal als percentage van het belastbaar inkomen). Bij een progressief belastingstelsel neemt dit percentage toe naarmate het inkomen hoger is. Bij een degressief stelsel geldt het omgekeerde. Bij proportionele tarieven geldt een tarief dat onafhankelijk is van de hoogte van het inkomen.</t>
        </is>
      </c>
      <c r="CP323" t="inlineStr">
        <is>
          <t/>
        </is>
      </c>
      <c r="CQ323" t="inlineStr">
        <is>
          <t>Taxa percentual a aplicar à matéria colectável ou ao valor tributável para determinar o montante de imposto devido ao fisco.</t>
        </is>
      </c>
      <c r="CR323" t="inlineStr">
        <is>
          <t/>
        </is>
      </c>
      <c r="CS323" t="inlineStr">
        <is>
          <t/>
        </is>
      </c>
      <c r="CT323" t="inlineStr">
        <is>
          <t>Znesek davka, ki ga mora davčni zavezanec po predpisu plačati od enote davčne osnove.</t>
        </is>
      </c>
      <c r="CU323" t="inlineStr">
        <is>
          <t>"skattesats, skattefot, en skatts storlek i förhållande till skatteobjektet. Ofta förekommer olika skattesatser för olika skatteobjekt och skattesubjekt."</t>
        </is>
      </c>
    </row>
    <row r="324">
      <c r="A324" s="1" t="str">
        <f>HYPERLINK("https://iate.europa.eu/entry/result/1483145/all", "1483145")</f>
        <v>1483145</v>
      </c>
      <c r="B324" t="inlineStr">
        <is>
          <t>ECONOMICS;AGRICULTURE, FORESTRY AND FISHERIES;FINANCE</t>
        </is>
      </c>
      <c r="C324" t="inlineStr">
        <is>
          <t>ECONOMICS|economic analysis|statistics;AGRICULTURE, FORESTRY AND FISHERIES;FINANCE</t>
        </is>
      </c>
      <c r="D324" t="inlineStr">
        <is>
          <t/>
        </is>
      </c>
      <c r="E324" t="inlineStr">
        <is>
          <t/>
        </is>
      </c>
      <c r="F324" t="inlineStr">
        <is>
          <t/>
        </is>
      </c>
      <c r="G324" t="inlineStr">
        <is>
          <t/>
        </is>
      </c>
      <c r="H324" t="inlineStr">
        <is>
          <t/>
        </is>
      </c>
      <c r="I324" t="inlineStr">
        <is>
          <t/>
        </is>
      </c>
      <c r="J324" t="inlineStr">
        <is>
          <t>indsamle</t>
        </is>
      </c>
      <c r="K324" t="inlineStr">
        <is>
          <t>3</t>
        </is>
      </c>
      <c r="L324" t="inlineStr">
        <is>
          <t/>
        </is>
      </c>
      <c r="M324" t="inlineStr">
        <is>
          <t>erfassen</t>
        </is>
      </c>
      <c r="N324" t="inlineStr">
        <is>
          <t>3</t>
        </is>
      </c>
      <c r="O324" t="inlineStr">
        <is>
          <t/>
        </is>
      </c>
      <c r="P324" t="inlineStr">
        <is>
          <t/>
        </is>
      </c>
      <c r="Q324" t="inlineStr">
        <is>
          <t/>
        </is>
      </c>
      <c r="R324" t="inlineStr">
        <is>
          <t/>
        </is>
      </c>
      <c r="S324" t="inlineStr">
        <is>
          <t>to record</t>
        </is>
      </c>
      <c r="T324" t="inlineStr">
        <is>
          <t>3</t>
        </is>
      </c>
      <c r="U324" t="inlineStr">
        <is>
          <t/>
        </is>
      </c>
      <c r="V324" t="inlineStr">
        <is>
          <t>registrar</t>
        </is>
      </c>
      <c r="W324" t="inlineStr">
        <is>
          <t>3</t>
        </is>
      </c>
      <c r="X324" t="inlineStr">
        <is>
          <t/>
        </is>
      </c>
      <c r="Y324" t="inlineStr">
        <is>
          <t/>
        </is>
      </c>
      <c r="Z324" t="inlineStr">
        <is>
          <t/>
        </is>
      </c>
      <c r="AA324" t="inlineStr">
        <is>
          <t/>
        </is>
      </c>
      <c r="AB324" t="inlineStr">
        <is>
          <t/>
        </is>
      </c>
      <c r="AC324" t="inlineStr">
        <is>
          <t/>
        </is>
      </c>
      <c r="AD324" t="inlineStr">
        <is>
          <t/>
        </is>
      </c>
      <c r="AE324" t="inlineStr">
        <is>
          <t>saisir</t>
        </is>
      </c>
      <c r="AF324" t="inlineStr">
        <is>
          <t>3</t>
        </is>
      </c>
      <c r="AG324" t="inlineStr">
        <is>
          <t/>
        </is>
      </c>
      <c r="AH324" t="inlineStr">
        <is>
          <t/>
        </is>
      </c>
      <c r="AI324" t="inlineStr">
        <is>
          <t/>
        </is>
      </c>
      <c r="AJ324" t="inlineStr">
        <is>
          <t/>
        </is>
      </c>
      <c r="AK324" t="inlineStr">
        <is>
          <t/>
        </is>
      </c>
      <c r="AL324" t="inlineStr">
        <is>
          <t/>
        </is>
      </c>
      <c r="AM324" t="inlineStr">
        <is>
          <t/>
        </is>
      </c>
      <c r="AN324" t="inlineStr">
        <is>
          <t/>
        </is>
      </c>
      <c r="AO324" t="inlineStr">
        <is>
          <t/>
        </is>
      </c>
      <c r="AP324" t="inlineStr">
        <is>
          <t/>
        </is>
      </c>
      <c r="AQ324" t="inlineStr">
        <is>
          <t>rilevare</t>
        </is>
      </c>
      <c r="AR324" t="inlineStr">
        <is>
          <t>3</t>
        </is>
      </c>
      <c r="AS324" t="inlineStr">
        <is>
          <t/>
        </is>
      </c>
      <c r="AT324" t="inlineStr">
        <is>
          <t>fiksuoti</t>
        </is>
      </c>
      <c r="AU324" t="inlineStr">
        <is>
          <t>3</t>
        </is>
      </c>
      <c r="AV324" t="inlineStr">
        <is>
          <t/>
        </is>
      </c>
      <c r="AW324" t="inlineStr">
        <is>
          <t/>
        </is>
      </c>
      <c r="AX324" t="inlineStr">
        <is>
          <t/>
        </is>
      </c>
      <c r="AY324" t="inlineStr">
        <is>
          <t/>
        </is>
      </c>
      <c r="AZ324" t="inlineStr">
        <is>
          <t/>
        </is>
      </c>
      <c r="BA324" t="inlineStr">
        <is>
          <t/>
        </is>
      </c>
      <c r="BB324" t="inlineStr">
        <is>
          <t/>
        </is>
      </c>
      <c r="BC324" t="inlineStr">
        <is>
          <t>registreren</t>
        </is>
      </c>
      <c r="BD324" t="inlineStr">
        <is>
          <t>3</t>
        </is>
      </c>
      <c r="BE324" t="inlineStr">
        <is>
          <t/>
        </is>
      </c>
      <c r="BF324" t="inlineStr">
        <is>
          <t/>
        </is>
      </c>
      <c r="BG324" t="inlineStr">
        <is>
          <t/>
        </is>
      </c>
      <c r="BH324" t="inlineStr">
        <is>
          <t/>
        </is>
      </c>
      <c r="BI324" t="inlineStr">
        <is>
          <t>aperceber</t>
        </is>
      </c>
      <c r="BJ324" t="inlineStr">
        <is>
          <t>3</t>
        </is>
      </c>
      <c r="BK324" t="inlineStr">
        <is>
          <t/>
        </is>
      </c>
      <c r="BL324" t="inlineStr">
        <is>
          <t/>
        </is>
      </c>
      <c r="BM324" t="inlineStr">
        <is>
          <t/>
        </is>
      </c>
      <c r="BN324" t="inlineStr">
        <is>
          <t/>
        </is>
      </c>
      <c r="BO324" t="inlineStr">
        <is>
          <t/>
        </is>
      </c>
      <c r="BP324" t="inlineStr">
        <is>
          <t/>
        </is>
      </c>
      <c r="BQ324" t="inlineStr">
        <is>
          <t/>
        </is>
      </c>
      <c r="BR324" t="inlineStr">
        <is>
          <t>zabeležiti|evidentirati</t>
        </is>
      </c>
      <c r="BS324" t="inlineStr">
        <is>
          <t>2|3</t>
        </is>
      </c>
      <c r="BT324" t="inlineStr">
        <is>
          <t>|</t>
        </is>
      </c>
      <c r="BU324" t="inlineStr">
        <is>
          <t/>
        </is>
      </c>
      <c r="BV324" t="inlineStr">
        <is>
          <t/>
        </is>
      </c>
      <c r="BW324" t="inlineStr">
        <is>
          <t/>
        </is>
      </c>
      <c r="BX324" t="inlineStr">
        <is>
          <t/>
        </is>
      </c>
      <c r="BY324" t="inlineStr">
        <is>
          <t/>
        </is>
      </c>
      <c r="BZ324" t="inlineStr">
        <is>
          <t/>
        </is>
      </c>
      <c r="CA324" t="inlineStr">
        <is>
          <t/>
        </is>
      </c>
      <c r="CB324" t="inlineStr">
        <is>
          <t/>
        </is>
      </c>
      <c r="CC324" t="inlineStr">
        <is>
          <t>to set down in some permanent form for later reference</t>
        </is>
      </c>
      <c r="CD324" t="inlineStr">
        <is>
          <t/>
        </is>
      </c>
      <c r="CE324" t="inlineStr">
        <is>
          <t/>
        </is>
      </c>
      <c r="CF324" t="inlineStr">
        <is>
          <t/>
        </is>
      </c>
      <c r="CG324" t="inlineStr">
        <is>
          <t/>
        </is>
      </c>
      <c r="CH324" t="inlineStr">
        <is>
          <t/>
        </is>
      </c>
      <c r="CI324" t="inlineStr">
        <is>
          <t/>
        </is>
      </c>
      <c r="CJ324" t="inlineStr">
        <is>
          <t/>
        </is>
      </c>
      <c r="CK324" t="inlineStr">
        <is>
          <t/>
        </is>
      </c>
      <c r="CL324" t="inlineStr">
        <is>
          <t/>
        </is>
      </c>
      <c r="CM324" t="inlineStr">
        <is>
          <t/>
        </is>
      </c>
      <c r="CN324" t="inlineStr">
        <is>
          <t/>
        </is>
      </c>
      <c r="CO324" t="inlineStr">
        <is>
          <t/>
        </is>
      </c>
      <c r="CP324" t="inlineStr">
        <is>
          <t/>
        </is>
      </c>
      <c r="CQ324" t="inlineStr">
        <is>
          <t/>
        </is>
      </c>
      <c r="CR324" t="inlineStr">
        <is>
          <t/>
        </is>
      </c>
      <c r="CS324" t="inlineStr">
        <is>
          <t/>
        </is>
      </c>
      <c r="CT324" t="inlineStr">
        <is>
          <t/>
        </is>
      </c>
      <c r="CU324" t="inlineStr">
        <is>
          <t/>
        </is>
      </c>
    </row>
    <row r="325">
      <c r="A325" s="1" t="str">
        <f>HYPERLINK("https://iate.europa.eu/entry/result/1115897/all", "1115897")</f>
        <v>1115897</v>
      </c>
      <c r="B325" t="inlineStr">
        <is>
          <t>EDUCATION AND COMMUNICATIONS;FINANCE;LAW</t>
        </is>
      </c>
      <c r="C325" t="inlineStr">
        <is>
          <t>EDUCATION AND COMMUNICATIONS|information technology and data processing;FINANCE;LAW</t>
        </is>
      </c>
      <c r="D325" t="inlineStr">
        <is>
          <t/>
        </is>
      </c>
      <c r="E325" t="inlineStr">
        <is>
          <t/>
        </is>
      </c>
      <c r="F325" t="inlineStr">
        <is>
          <t/>
        </is>
      </c>
      <c r="G325" t="inlineStr">
        <is>
          <t/>
        </is>
      </c>
      <c r="H325" t="inlineStr">
        <is>
          <t/>
        </is>
      </c>
      <c r="I325" t="inlineStr">
        <is>
          <t/>
        </is>
      </c>
      <c r="J325" t="inlineStr">
        <is>
          <t>skattemæssig enhed</t>
        </is>
      </c>
      <c r="K325" t="inlineStr">
        <is>
          <t>3</t>
        </is>
      </c>
      <c r="L325" t="inlineStr">
        <is>
          <t/>
        </is>
      </c>
      <c r="M325" t="inlineStr">
        <is>
          <t>finanzielle Einheit</t>
        </is>
      </c>
      <c r="N325" t="inlineStr">
        <is>
          <t>3</t>
        </is>
      </c>
      <c r="O325" t="inlineStr">
        <is>
          <t/>
        </is>
      </c>
      <c r="P325" t="inlineStr">
        <is>
          <t>φορολογική ενότητα</t>
        </is>
      </c>
      <c r="Q325" t="inlineStr">
        <is>
          <t>3</t>
        </is>
      </c>
      <c r="R325" t="inlineStr">
        <is>
          <t/>
        </is>
      </c>
      <c r="S325" t="inlineStr">
        <is>
          <t>single entity</t>
        </is>
      </c>
      <c r="T325" t="inlineStr">
        <is>
          <t>3</t>
        </is>
      </c>
      <c r="U325" t="inlineStr">
        <is>
          <t/>
        </is>
      </c>
      <c r="V325" t="inlineStr">
        <is>
          <t>unidad fiscal</t>
        </is>
      </c>
      <c r="W325" t="inlineStr">
        <is>
          <t>3</t>
        </is>
      </c>
      <c r="X325" t="inlineStr">
        <is>
          <t/>
        </is>
      </c>
      <c r="Y325" t="inlineStr">
        <is>
          <t/>
        </is>
      </c>
      <c r="Z325" t="inlineStr">
        <is>
          <t/>
        </is>
      </c>
      <c r="AA325" t="inlineStr">
        <is>
          <t/>
        </is>
      </c>
      <c r="AB325" t="inlineStr">
        <is>
          <t/>
        </is>
      </c>
      <c r="AC325" t="inlineStr">
        <is>
          <t/>
        </is>
      </c>
      <c r="AD325" t="inlineStr">
        <is>
          <t/>
        </is>
      </c>
      <c r="AE325" t="inlineStr">
        <is>
          <t>unité fiscale</t>
        </is>
      </c>
      <c r="AF325" t="inlineStr">
        <is>
          <t>3</t>
        </is>
      </c>
      <c r="AG325" t="inlineStr">
        <is>
          <t/>
        </is>
      </c>
      <c r="AH325" t="inlineStr">
        <is>
          <t/>
        </is>
      </c>
      <c r="AI325" t="inlineStr">
        <is>
          <t/>
        </is>
      </c>
      <c r="AJ325" t="inlineStr">
        <is>
          <t/>
        </is>
      </c>
      <c r="AK325" t="inlineStr">
        <is>
          <t/>
        </is>
      </c>
      <c r="AL325" t="inlineStr">
        <is>
          <t/>
        </is>
      </c>
      <c r="AM325" t="inlineStr">
        <is>
          <t/>
        </is>
      </c>
      <c r="AN325" t="inlineStr">
        <is>
          <t/>
        </is>
      </c>
      <c r="AO325" t="inlineStr">
        <is>
          <t/>
        </is>
      </c>
      <c r="AP325" t="inlineStr">
        <is>
          <t/>
        </is>
      </c>
      <c r="AQ325" t="inlineStr">
        <is>
          <t>unità fiscale</t>
        </is>
      </c>
      <c r="AR325" t="inlineStr">
        <is>
          <t>3</t>
        </is>
      </c>
      <c r="AS325" t="inlineStr">
        <is>
          <t/>
        </is>
      </c>
      <c r="AT325" t="inlineStr">
        <is>
          <t>vienas subjektas</t>
        </is>
      </c>
      <c r="AU325" t="inlineStr">
        <is>
          <t>2</t>
        </is>
      </c>
      <c r="AV325" t="inlineStr">
        <is>
          <t/>
        </is>
      </c>
      <c r="AW325" t="inlineStr">
        <is>
          <t/>
        </is>
      </c>
      <c r="AX325" t="inlineStr">
        <is>
          <t/>
        </is>
      </c>
      <c r="AY325" t="inlineStr">
        <is>
          <t/>
        </is>
      </c>
      <c r="AZ325" t="inlineStr">
        <is>
          <t/>
        </is>
      </c>
      <c r="BA325" t="inlineStr">
        <is>
          <t/>
        </is>
      </c>
      <c r="BB325" t="inlineStr">
        <is>
          <t/>
        </is>
      </c>
      <c r="BC325" t="inlineStr">
        <is>
          <t>fiscale consolidatie|fiscale fusie|fiscale eenheid</t>
        </is>
      </c>
      <c r="BD325" t="inlineStr">
        <is>
          <t>3|3|3</t>
        </is>
      </c>
      <c r="BE325" t="inlineStr">
        <is>
          <t>||</t>
        </is>
      </c>
      <c r="BF325" t="inlineStr">
        <is>
          <t/>
        </is>
      </c>
      <c r="BG325" t="inlineStr">
        <is>
          <t/>
        </is>
      </c>
      <c r="BH325" t="inlineStr">
        <is>
          <t/>
        </is>
      </c>
      <c r="BI325" t="inlineStr">
        <is>
          <t>unidade fiscal</t>
        </is>
      </c>
      <c r="BJ325" t="inlineStr">
        <is>
          <t>3</t>
        </is>
      </c>
      <c r="BK325" t="inlineStr">
        <is>
          <t/>
        </is>
      </c>
      <c r="BL325" t="inlineStr">
        <is>
          <t/>
        </is>
      </c>
      <c r="BM325" t="inlineStr">
        <is>
          <t/>
        </is>
      </c>
      <c r="BN325" t="inlineStr">
        <is>
          <t/>
        </is>
      </c>
      <c r="BO325" t="inlineStr">
        <is>
          <t/>
        </is>
      </c>
      <c r="BP325" t="inlineStr">
        <is>
          <t/>
        </is>
      </c>
      <c r="BQ325" t="inlineStr">
        <is>
          <t/>
        </is>
      </c>
      <c r="BR325" t="inlineStr">
        <is>
          <t/>
        </is>
      </c>
      <c r="BS325" t="inlineStr">
        <is>
          <t/>
        </is>
      </c>
      <c r="BT325" t="inlineStr">
        <is>
          <t/>
        </is>
      </c>
      <c r="BU325" t="inlineStr">
        <is>
          <t/>
        </is>
      </c>
      <c r="BV325" t="inlineStr">
        <is>
          <t/>
        </is>
      </c>
      <c r="BW325" t="inlineStr">
        <is>
          <t/>
        </is>
      </c>
      <c r="BX325" t="inlineStr">
        <is>
          <t/>
        </is>
      </c>
      <c r="BY325" t="inlineStr">
        <is>
          <t/>
        </is>
      </c>
      <c r="BZ325" t="inlineStr">
        <is>
          <t/>
        </is>
      </c>
      <c r="CA325" t="inlineStr">
        <is>
          <t/>
        </is>
      </c>
      <c r="CB325" t="inlineStr">
        <is>
          <t/>
        </is>
      </c>
      <c r="CC325" t="inlineStr">
        <is>
          <t/>
        </is>
      </c>
      <c r="CD325" t="inlineStr">
        <is>
          <t/>
        </is>
      </c>
      <c r="CE325" t="inlineStr">
        <is>
          <t/>
        </is>
      </c>
      <c r="CF325" t="inlineStr">
        <is>
          <t/>
        </is>
      </c>
      <c r="CG325" t="inlineStr">
        <is>
          <t>personne ou groupe de personnes dont l'addition des revenus constitue la base de l'impôt</t>
        </is>
      </c>
      <c r="CH325" t="inlineStr">
        <is>
          <t/>
        </is>
      </c>
      <c r="CI325" t="inlineStr">
        <is>
          <t/>
        </is>
      </c>
      <c r="CJ325" t="inlineStr">
        <is>
          <t/>
        </is>
      </c>
      <c r="CK325" t="inlineStr">
        <is>
          <t/>
        </is>
      </c>
      <c r="CL325" t="inlineStr">
        <is>
          <t/>
        </is>
      </c>
      <c r="CM325" t="inlineStr">
        <is>
          <t/>
        </is>
      </c>
      <c r="CN325" t="inlineStr">
        <is>
          <t/>
        </is>
      </c>
      <c r="CO325" t="inlineStr">
        <is>
          <t>de in art.15 van de Wet op de Vennootschapsbelasting 1969 geregelde mogelijkheid om van een "fiscale eenheid"(ook wel "fiscale consolidatie" of "fiscale fusie" genoemd) houdt in, dat van de moeder-en dochtervennootschap (pen) vennootschapsbelasting wordt geheven als ware er sprake van een enkele belastingplichtige...</t>
        </is>
      </c>
      <c r="CP325" t="inlineStr">
        <is>
          <t/>
        </is>
      </c>
      <c r="CQ325" t="inlineStr">
        <is>
          <t/>
        </is>
      </c>
      <c r="CR325" t="inlineStr">
        <is>
          <t/>
        </is>
      </c>
      <c r="CS325" t="inlineStr">
        <is>
          <t/>
        </is>
      </c>
      <c r="CT325" t="inlineStr">
        <is>
          <t/>
        </is>
      </c>
      <c r="CU325" t="inlineStr">
        <is>
          <t/>
        </is>
      </c>
    </row>
    <row r="326">
      <c r="A326" s="1" t="str">
        <f>HYPERLINK("https://iate.europa.eu/entry/result/3542067/all", "3542067")</f>
        <v>3542067</v>
      </c>
      <c r="B326" t="inlineStr">
        <is>
          <t>FINANCE</t>
        </is>
      </c>
      <c r="C326" t="inlineStr">
        <is>
          <t>FINANCE|financing and investment|financing|financing policy|financing method</t>
        </is>
      </c>
      <c r="D326" t="inlineStr">
        <is>
          <t>краудфъндинг|колективно финансиране</t>
        </is>
      </c>
      <c r="E326" t="inlineStr">
        <is>
          <t>2|3</t>
        </is>
      </c>
      <c r="F326" t="inlineStr">
        <is>
          <t>|</t>
        </is>
      </c>
      <c r="G326" t="inlineStr">
        <is>
          <t>skupinové financování</t>
        </is>
      </c>
      <c r="H326" t="inlineStr">
        <is>
          <t>3</t>
        </is>
      </c>
      <c r="I326" t="inlineStr">
        <is>
          <t/>
        </is>
      </c>
      <c r="J326" t="inlineStr">
        <is>
          <t>netværksfinansiering|crowdfunding</t>
        </is>
      </c>
      <c r="K326" t="inlineStr">
        <is>
          <t>3|3</t>
        </is>
      </c>
      <c r="L326" t="inlineStr">
        <is>
          <t>|</t>
        </is>
      </c>
      <c r="M326" t="inlineStr">
        <is>
          <t>Schwarmfinanzierung|Crowdfunding</t>
        </is>
      </c>
      <c r="N326" t="inlineStr">
        <is>
          <t>3|3</t>
        </is>
      </c>
      <c r="O326" t="inlineStr">
        <is>
          <t>|</t>
        </is>
      </c>
      <c r="P326" t="inlineStr">
        <is>
          <t>διαδικτυακός έρανος|συμμετοχική χρηματοδότηση|πληθοχρηματοδότηση</t>
        </is>
      </c>
      <c r="Q326" t="inlineStr">
        <is>
          <t>4|3|4</t>
        </is>
      </c>
      <c r="R326" t="inlineStr">
        <is>
          <t>||</t>
        </is>
      </c>
      <c r="S326" t="inlineStr">
        <is>
          <t>crowd finance|crowd financing|crowd sourced capital|participatory financing|street performer protocol|crowdfunding|crowd funding|crowd-sourced capital</t>
        </is>
      </c>
      <c r="T326" t="inlineStr">
        <is>
          <t>1|3|1|2|1|3|1|1</t>
        </is>
      </c>
      <c r="U326" t="inlineStr">
        <is>
          <t>|||admitted||||</t>
        </is>
      </c>
      <c r="V326" t="inlineStr">
        <is>
          <t>suscripción popular|financiación participativa|microfinanciación colectiva</t>
        </is>
      </c>
      <c r="W326" t="inlineStr">
        <is>
          <t>3|4|3</t>
        </is>
      </c>
      <c r="X326" t="inlineStr">
        <is>
          <t>||</t>
        </is>
      </c>
      <c r="Y326" t="inlineStr">
        <is>
          <t>ühisrahastamine|ühisrahastus</t>
        </is>
      </c>
      <c r="Z326" t="inlineStr">
        <is>
          <t>3|3</t>
        </is>
      </c>
      <c r="AA326" t="inlineStr">
        <is>
          <t>|preferred</t>
        </is>
      </c>
      <c r="AB326" t="inlineStr">
        <is>
          <t>yhteisörahoitus|joukkorahoitus</t>
        </is>
      </c>
      <c r="AC326" t="inlineStr">
        <is>
          <t>3|3</t>
        </is>
      </c>
      <c r="AD326" t="inlineStr">
        <is>
          <t>|</t>
        </is>
      </c>
      <c r="AE326" t="inlineStr">
        <is>
          <t>financement participatif</t>
        </is>
      </c>
      <c r="AF326" t="inlineStr">
        <is>
          <t>3</t>
        </is>
      </c>
      <c r="AG326" t="inlineStr">
        <is>
          <t/>
        </is>
      </c>
      <c r="AH326" t="inlineStr">
        <is>
          <t>sluamhaoiniú|sluachistiú</t>
        </is>
      </c>
      <c r="AI326" t="inlineStr">
        <is>
          <t>3|3</t>
        </is>
      </c>
      <c r="AJ326" t="inlineStr">
        <is>
          <t>|preferred</t>
        </is>
      </c>
      <c r="AK326" t="inlineStr">
        <is>
          <t>skupno financiranje|&lt;i&gt;crowdfunding&lt;/i&gt;|masovno financiranje (putem interneta)</t>
        </is>
      </c>
      <c r="AL326" t="inlineStr">
        <is>
          <t>3|3|3</t>
        </is>
      </c>
      <c r="AM326" t="inlineStr">
        <is>
          <t>preferred||</t>
        </is>
      </c>
      <c r="AN326" t="inlineStr">
        <is>
          <t>közösségi finanszírozás</t>
        </is>
      </c>
      <c r="AO326" t="inlineStr">
        <is>
          <t>3</t>
        </is>
      </c>
      <c r="AP326" t="inlineStr">
        <is>
          <t/>
        </is>
      </c>
      <c r="AQ326" t="inlineStr">
        <is>
          <t>crowdfunding|microfinanziamento diffuso|finanziamento collettivo</t>
        </is>
      </c>
      <c r="AR326" t="inlineStr">
        <is>
          <t>3|2|3</t>
        </is>
      </c>
      <c r="AS326" t="inlineStr">
        <is>
          <t>||</t>
        </is>
      </c>
      <c r="AT326" t="inlineStr">
        <is>
          <t>sutelktinis finansavimas</t>
        </is>
      </c>
      <c r="AU326" t="inlineStr">
        <is>
          <t>3</t>
        </is>
      </c>
      <c r="AV326" t="inlineStr">
        <is>
          <t/>
        </is>
      </c>
      <c r="AW326" t="inlineStr">
        <is>
          <t>kolektīvā finansēšana</t>
        </is>
      </c>
      <c r="AX326" t="inlineStr">
        <is>
          <t>3</t>
        </is>
      </c>
      <c r="AY326" t="inlineStr">
        <is>
          <t/>
        </is>
      </c>
      <c r="AZ326" t="inlineStr">
        <is>
          <t>finanzjament kollettiv</t>
        </is>
      </c>
      <c r="BA326" t="inlineStr">
        <is>
          <t>3</t>
        </is>
      </c>
      <c r="BB326" t="inlineStr">
        <is>
          <t/>
        </is>
      </c>
      <c r="BC326" t="inlineStr">
        <is>
          <t>crowdfinanciering|publieksfinanciering|crowdfunding</t>
        </is>
      </c>
      <c r="BD326" t="inlineStr">
        <is>
          <t>2|3|3</t>
        </is>
      </c>
      <c r="BE326" t="inlineStr">
        <is>
          <t>||</t>
        </is>
      </c>
      <c r="BF326" t="inlineStr">
        <is>
          <t>crowdfunding|finansowanie społecznościowe</t>
        </is>
      </c>
      <c r="BG326" t="inlineStr">
        <is>
          <t>3|3</t>
        </is>
      </c>
      <c r="BH326" t="inlineStr">
        <is>
          <t>|</t>
        </is>
      </c>
      <c r="BI326" t="inlineStr">
        <is>
          <t>financiamento colaborativo|financiamento coletivo</t>
        </is>
      </c>
      <c r="BJ326" t="inlineStr">
        <is>
          <t>4|3</t>
        </is>
      </c>
      <c r="BK326" t="inlineStr">
        <is>
          <t>preferred|admitted</t>
        </is>
      </c>
      <c r="BL326" t="inlineStr">
        <is>
          <t>multifinanțare|finanțare participativă</t>
        </is>
      </c>
      <c r="BM326" t="inlineStr">
        <is>
          <t>3|3</t>
        </is>
      </c>
      <c r="BN326" t="inlineStr">
        <is>
          <t>|</t>
        </is>
      </c>
      <c r="BO326" t="inlineStr">
        <is>
          <t>crowdfunding|hromadné financovanie</t>
        </is>
      </c>
      <c r="BP326" t="inlineStr">
        <is>
          <t>3|3</t>
        </is>
      </c>
      <c r="BQ326" t="inlineStr">
        <is>
          <t>|preferred</t>
        </is>
      </c>
      <c r="BR326" t="inlineStr">
        <is>
          <t>množično financiranje</t>
        </is>
      </c>
      <c r="BS326" t="inlineStr">
        <is>
          <t>3</t>
        </is>
      </c>
      <c r="BT326" t="inlineStr">
        <is>
          <t/>
        </is>
      </c>
      <c r="BU326" t="inlineStr">
        <is>
          <t>crowdfunding|gräsrotsfinansiering</t>
        </is>
      </c>
      <c r="BV326" t="inlineStr">
        <is>
          <t>3|3</t>
        </is>
      </c>
      <c r="BW326" t="inlineStr">
        <is>
          <t>|</t>
        </is>
      </c>
      <c r="BX326" t="inlineStr">
        <is>
          <t>практика за финансиране посредством онлайн платформи на дейности на физически лица и организации, обикновено от голям брой хора или организации, като от всеки се набират относително малки парични суми по различни модели</t>
        </is>
      </c>
      <c r="BY326" t="inlineStr">
        <is>
          <t>metoda získávání finančních prostředků na financování projektů a podniků, která umožňuje subjektům shánějícím finanční prostředky vybírat peníze od velkého množství dárců prostřednictvím online platforem</t>
        </is>
      </c>
      <c r="BZ326" t="inlineStr">
        <is>
          <t>en måde, hvorpå man kan rejse penge til et projekt ved at indsamle både store og små bidrag fra en større gruppe bidragydere typisk via en crowdfunding-platform på internettet. Man kan rejse penge til vidt forskellige projekter såsom film, plader, bøger, computerspil, kapital til iværksættervirksomheder eller samfundsnyttige projekter</t>
        </is>
      </c>
      <c r="CA326" t="inlineStr">
        <is>
          <t>Form der Finanzierung, bei der zahlreiche Personen – die Crowd bzw. der Schwarm – ein Projekt finanziell unterstützen und somit zumeist erst ermöglichen</t>
        </is>
      </c>
      <c r="CB326" t="inlineStr">
        <is>
          <t>Καινοτόμος τρόπος άντλησης χρηματοδότησης για νέα έργα, επιχειρήσεις ή ιδέες, συνήθως μέσω διαδικτυακής πλατφόρμας. Xρησιμοποιείται συχνότερα από νεοσύστατες εταιρείες ή αναπτυσσόμενες επιχειρήσεις ως μέσο πρόσβασης σε εναλλακτικές πηγές χρηματοδότησης.</t>
        </is>
      </c>
      <c r="CC326" t="inlineStr">
        <is>
          <t>practice of funding a project or venture by raising money via the internet from a large number of people who often contribute a relatively small amount each</t>
        </is>
      </c>
      <c r="CD326" t="inlineStr">
        <is>
          <t>Sistema de financiación basado en convocatorias, dirigidas en la mayoría de los casos al público en general y canalizadas a través de internet, con vistas a recaudar fondos para un proyecto, causa o empresa. Los fondos suelen recaudarse entre un gran número de donantes o inversores que aportan a menudo una suma relativamente modesta.</t>
        </is>
      </c>
      <c r="CE326" t="inlineStr">
        <is>
          <t>raha hankimine interneti teel projektide või ettevõtmiste rahastamiseks suurelt hulgalt inimestelt, kes sageli panustavad igaüks väikese summaga</t>
        </is>
      </c>
      <c r="CF326" t="inlineStr">
        <is>
          <t>rahoitustapa, jolla laaja joukko ihmisiä kokoaa rahansa tukeakseen yksittäistä hanketta yleensä internetin välityksellä</t>
        </is>
      </c>
      <c r="CG326" t="inlineStr">
        <is>
          <t>financement faisant appel à un grand nombre de personnes, généralement des internautes, pour qu'elles investissent les fonds nécessaires à l'aboutissement d'un projet</t>
        </is>
      </c>
      <c r="CH326" t="inlineStr">
        <is>
          <t/>
        </is>
      </c>
      <c r="CI326" t="inlineStr">
        <is>
          <t>financiranje projekta ili pothvata prikupljanjem novčanih priloga od neodređene skupine ljudi; iako se načelno može provoditi i bez interneta, uglavnom se odnosi na prikupljanje sredstava s pomoću interneta</t>
        </is>
      </c>
      <c r="CJ326" t="inlineStr">
        <is>
          <t>olyan, internetalapú platformon keresztül történő anyagi segítségnyújtás, amikor nagyszámú magánszemély vagy szervezet egyenként kis összeggel finanszíroz művészeti, sport-, társadalmi, technológiai vagy üzleti projekteket, elképzeléseket</t>
        </is>
      </c>
      <c r="CK326" t="inlineStr">
        <is>
          <t>processo collaborativo
di finanziamento proveniente dal basso, effettuato attraverso la
rete, in cui un gruppo di persone mette in comune somme di denaro di varia
entità per sostenere un'iniziativa o un progetto portato avanti da persone,
organizzazioni o imprese</t>
        </is>
      </c>
      <c r="CL326" t="inlineStr">
        <is>
          <t>finansavimo būdas, kai viešai paskelbtą idėją pinigais remia su ja tiesiogiai nesusiję asmenys, nesitikintys gauti didelės apčiuopiamos naudos</t>
        </is>
      </c>
      <c r="CM326" t="inlineStr">
        <is>
          <t>finansējuma piesaistīšana jauniem projektiem un uzņēmumiem no plaša ieinteresēto personu loka, parasti nākot klajā ar atklātu uzaicinājumu sabiedrībai</t>
        </is>
      </c>
      <c r="CN326" t="inlineStr">
        <is>
          <t>ġenerazzjoni ta’ kapital għal proġetti u negozji ġodda billi jintalbu kontribuzzjonijiet minn għadd kbir ta’ partijiet interessati</t>
        </is>
      </c>
      <c r="CO326" t="inlineStr">
        <is>
          <t>financiering van ondernemingen, projecten, goede doelen e.d. door een groot aantal kleine financiers die geworven zijn via oproepen in sociale media e.d.</t>
        </is>
      </c>
      <c r="CP326" t="inlineStr">
        <is>
          <t>rodzaj gromadzenia i alokacji kapitału przekazywanego na rzecz rozwoju określonego przedsięwzięcia, który angażuje szerokie grono kapitałodawców, charakteryzuje się wykorzystaniem technologii teleinformatycznych oraz niższą barierą wejścia i lepszymi warunkami transakcyjnymi, niż ogólnodostępne na rynku</t>
        </is>
      </c>
      <c r="CQ326" t="inlineStr">
        <is>
          <t>Ferramenta financeira de angariação de capital utilizando uma plataforma em linha, destinada ao investimento em projetos diversos por um grande número de pessoas, que muitas vezes contribuem apenas com pequenos montantes.</t>
        </is>
      </c>
      <c r="CR326" t="inlineStr">
        <is>
          <t>metodă alternativă de finanțare colectivă a unor proiecte (în general în domeniul artistic, tehnologic, media, dar și de afaceri), ce utilizează resurse online (forumuri, platforme de socializare etc.), prin intermediul căreia se întâlnește oferta cu cererea de capital</t>
        </is>
      </c>
      <c r="CS326" t="inlineStr">
        <is>
          <t>získavanie finančných prostriedkov od širšej skupiny ľudí s využitím internetu, sociálnych sietí a online marketingu</t>
        </is>
      </c>
      <c r="CT326" t="inlineStr">
        <is>
          <t>kolektivna akcija zbiranja finančnih sredstev za projekte posameznikov ali organizacij</t>
        </is>
      </c>
      <c r="CU326" t="inlineStr">
        <is>
          <t/>
        </is>
      </c>
    </row>
    <row r="327">
      <c r="A327" s="1" t="str">
        <f>HYPERLINK("https://iate.europa.eu/entry/result/3581818/all", "3581818")</f>
        <v>3581818</v>
      </c>
      <c r="B327" t="inlineStr">
        <is>
          <t>FINANCE</t>
        </is>
      </c>
      <c r="C327" t="inlineStr">
        <is>
          <t>FINANCE|financing and investment|financing</t>
        </is>
      </c>
      <c r="D327" t="inlineStr">
        <is>
          <t>платформа за колективно финансиране</t>
        </is>
      </c>
      <c r="E327" t="inlineStr">
        <is>
          <t>3</t>
        </is>
      </c>
      <c r="F327" t="inlineStr">
        <is>
          <t/>
        </is>
      </c>
      <c r="G327" t="inlineStr">
        <is>
          <t>platforma skupinového financování</t>
        </is>
      </c>
      <c r="H327" t="inlineStr">
        <is>
          <t>3</t>
        </is>
      </c>
      <c r="I327" t="inlineStr">
        <is>
          <t/>
        </is>
      </c>
      <c r="J327" t="inlineStr">
        <is>
          <t>crowdfundingplatform</t>
        </is>
      </c>
      <c r="K327" t="inlineStr">
        <is>
          <t>3</t>
        </is>
      </c>
      <c r="L327" t="inlineStr">
        <is>
          <t/>
        </is>
      </c>
      <c r="M327" t="inlineStr">
        <is>
          <t>Crowdfunding-Plattform|Schwarmfinanzierungsplattform</t>
        </is>
      </c>
      <c r="N327" t="inlineStr">
        <is>
          <t>3|3</t>
        </is>
      </c>
      <c r="O327" t="inlineStr">
        <is>
          <t>|</t>
        </is>
      </c>
      <c r="P327" t="inlineStr">
        <is>
          <t>πλατφόρμα συμμετοχικής χρηματοδότησης</t>
        </is>
      </c>
      <c r="Q327" t="inlineStr">
        <is>
          <t>3</t>
        </is>
      </c>
      <c r="R327" t="inlineStr">
        <is>
          <t/>
        </is>
      </c>
      <c r="S327" t="inlineStr">
        <is>
          <t>crowdfunding platform</t>
        </is>
      </c>
      <c r="T327" t="inlineStr">
        <is>
          <t>3</t>
        </is>
      </c>
      <c r="U327" t="inlineStr">
        <is>
          <t/>
        </is>
      </c>
      <c r="V327" t="inlineStr">
        <is>
          <t>plataforma de financiación participativa</t>
        </is>
      </c>
      <c r="W327" t="inlineStr">
        <is>
          <t>3</t>
        </is>
      </c>
      <c r="X327" t="inlineStr">
        <is>
          <t/>
        </is>
      </c>
      <c r="Y327" t="inlineStr">
        <is>
          <t>ühisrahastusplatvorm</t>
        </is>
      </c>
      <c r="Z327" t="inlineStr">
        <is>
          <t>3</t>
        </is>
      </c>
      <c r="AA327" t="inlineStr">
        <is>
          <t/>
        </is>
      </c>
      <c r="AB327" t="inlineStr">
        <is>
          <t>joukkorahoitusalusta</t>
        </is>
      </c>
      <c r="AC327" t="inlineStr">
        <is>
          <t>3</t>
        </is>
      </c>
      <c r="AD327" t="inlineStr">
        <is>
          <t/>
        </is>
      </c>
      <c r="AE327" t="inlineStr">
        <is>
          <t>plate-forme de financement participatif</t>
        </is>
      </c>
      <c r="AF327" t="inlineStr">
        <is>
          <t>3</t>
        </is>
      </c>
      <c r="AG327" t="inlineStr">
        <is>
          <t/>
        </is>
      </c>
      <c r="AH327" t="inlineStr">
        <is>
          <t>ardán sluachistiúcháin</t>
        </is>
      </c>
      <c r="AI327" t="inlineStr">
        <is>
          <t>3</t>
        </is>
      </c>
      <c r="AJ327" t="inlineStr">
        <is>
          <t/>
        </is>
      </c>
      <c r="AK327" t="inlineStr">
        <is>
          <t>platforma za skupno financiranje</t>
        </is>
      </c>
      <c r="AL327" t="inlineStr">
        <is>
          <t>3</t>
        </is>
      </c>
      <c r="AM327" t="inlineStr">
        <is>
          <t/>
        </is>
      </c>
      <c r="AN327" t="inlineStr">
        <is>
          <t>közösségi finanszírozási platform</t>
        </is>
      </c>
      <c r="AO327" t="inlineStr">
        <is>
          <t>3</t>
        </is>
      </c>
      <c r="AP327" t="inlineStr">
        <is>
          <t/>
        </is>
      </c>
      <c r="AQ327" t="inlineStr">
        <is>
          <t>piattaforma di crowdfunding</t>
        </is>
      </c>
      <c r="AR327" t="inlineStr">
        <is>
          <t>3</t>
        </is>
      </c>
      <c r="AS327" t="inlineStr">
        <is>
          <t/>
        </is>
      </c>
      <c r="AT327" t="inlineStr">
        <is>
          <t>sutelktinio finansavimo platforma</t>
        </is>
      </c>
      <c r="AU327" t="inlineStr">
        <is>
          <t>3</t>
        </is>
      </c>
      <c r="AV327" t="inlineStr">
        <is>
          <t/>
        </is>
      </c>
      <c r="AW327" t="inlineStr">
        <is>
          <t>kolektīvās finansēšanas platforma</t>
        </is>
      </c>
      <c r="AX327" t="inlineStr">
        <is>
          <t>3</t>
        </is>
      </c>
      <c r="AY327" t="inlineStr">
        <is>
          <t/>
        </is>
      </c>
      <c r="AZ327" t="inlineStr">
        <is>
          <t>pjattaforma ta' finanzjament kollettiv</t>
        </is>
      </c>
      <c r="BA327" t="inlineStr">
        <is>
          <t>3</t>
        </is>
      </c>
      <c r="BB327" t="inlineStr">
        <is>
          <t/>
        </is>
      </c>
      <c r="BC327" t="inlineStr">
        <is>
          <t>platform voor crowdfunding|crowdfundingplatform</t>
        </is>
      </c>
      <c r="BD327" t="inlineStr">
        <is>
          <t>3|3</t>
        </is>
      </c>
      <c r="BE327" t="inlineStr">
        <is>
          <t>|</t>
        </is>
      </c>
      <c r="BF327" t="inlineStr">
        <is>
          <t>platforma crowdfundingowa|platforma finansowania społecznościowego</t>
        </is>
      </c>
      <c r="BG327" t="inlineStr">
        <is>
          <t>3|3</t>
        </is>
      </c>
      <c r="BH327" t="inlineStr">
        <is>
          <t>|</t>
        </is>
      </c>
      <c r="BI327" t="inlineStr">
        <is>
          <t>plataforma de financiamento colaborativo</t>
        </is>
      </c>
      <c r="BJ327" t="inlineStr">
        <is>
          <t>3</t>
        </is>
      </c>
      <c r="BK327" t="inlineStr">
        <is>
          <t/>
        </is>
      </c>
      <c r="BL327" t="inlineStr">
        <is>
          <t>platformă de finanțare participativă</t>
        </is>
      </c>
      <c r="BM327" t="inlineStr">
        <is>
          <t>3</t>
        </is>
      </c>
      <c r="BN327" t="inlineStr">
        <is>
          <t/>
        </is>
      </c>
      <c r="BO327" t="inlineStr">
        <is>
          <t>crowdfundingová platforma|platforma hromadného financovania</t>
        </is>
      </c>
      <c r="BP327" t="inlineStr">
        <is>
          <t>3|3</t>
        </is>
      </c>
      <c r="BQ327" t="inlineStr">
        <is>
          <t>|preferred</t>
        </is>
      </c>
      <c r="BR327" t="inlineStr">
        <is>
          <t>platforma za množično financiranje</t>
        </is>
      </c>
      <c r="BS327" t="inlineStr">
        <is>
          <t>3</t>
        </is>
      </c>
      <c r="BT327" t="inlineStr">
        <is>
          <t/>
        </is>
      </c>
      <c r="BU327" t="inlineStr">
        <is>
          <t>plattform för gräsrotsfinansiering</t>
        </is>
      </c>
      <c r="BV327" t="inlineStr">
        <is>
          <t>3</t>
        </is>
      </c>
      <c r="BW327" t="inlineStr">
        <is>
          <t/>
        </is>
      </c>
      <c r="BX327" t="inlineStr">
        <is>
          <t>публично достъпна и основана на интернет информационна система, използвана или управлявана от &lt;a href="https://iate.europa.eu/entry/slideshow/1622730088772/3576103/bg" target="_blank"&gt;доставчик на услуги за колективно финансиране&lt;/a&gt;</t>
        </is>
      </c>
      <c r="BY327" t="inlineStr">
        <is>
          <t>veřejně přístupný internetový informační systém, který provozuje nebo řídí &lt;a href="3576103" target="_blank"&gt;poskytovatel služeb skupinového financování&lt;/a&gt;</t>
        </is>
      </c>
      <c r="BZ327" t="inlineStr">
        <is>
          <t>et offentligt tilgængeligt internetbaseret informationssystem, der drives eller forvaltes af en crowdfundingtjenesteudbyder</t>
        </is>
      </c>
      <c r="CA327" t="inlineStr">
        <is>
          <t>öffentlich zugängliches, internetbasiertes, von einem Schwarmfinanzierungsdienstleister &lt;a href="/entry/result/3576103/all" id="ENTRY_TO_ENTRY_CONVERTER" target="_blank"&gt;IATE:3576103&lt;/a&gt; betriebenes oder verwaltetes elektronisches Informationssystem;</t>
        </is>
      </c>
      <c r="CB327" t="inlineStr">
        <is>
          <t>διαδικτυακό πληροφοριακό σύστημα προσβάσιμο στο κοινό το οποίο διευθύνει ή διαχειρίζεται &lt;a href="https://iate.europa.eu/entry/result/3576103/el" target="_blank"&gt;πάροχος υπηρεσιών συμμετοχικής χρηματοδότησης&lt;/a&gt;</t>
        </is>
      </c>
      <c r="CC327" t="inlineStr">
        <is>
          <t>publicly accessible internet-based information system operated or managed by a &lt;a href="https://iate.europa.eu/entry/result/3576103" target="_blank"&gt;crowdfunding service provider&lt;/a&gt;</t>
        </is>
      </c>
      <c r="CD327" t="inlineStr">
        <is>
          <t>Sistema electrónico de información explotado o gestionado por un &lt;a href="https://iate.europa.eu/entry/result/3576103/es" target="_blank"&gt;proveedor de servicios de financiación participativa&lt;/a&gt;.</t>
        </is>
      </c>
      <c r="CE327" t="inlineStr">
        <is>
          <t>&lt;em&gt;ühisrahastusteenuse
osutaja&lt;/em&gt; &lt;a href="/entry/result/3576103/all" id="ENTRY_TO_ENTRY_CONVERTER" target="_blank"&gt;IATE:3576103&lt;/a&gt; käitatav või hallatav üldsusele juurdepääsetav internetipõhine teabesüsteem</t>
        </is>
      </c>
      <c r="CF327" t="inlineStr">
        <is>
          <t>sähköinen tietojärjestelmä, jota &lt;a href="https://iate.europa.eu/entry/result/3576103/fi" target="_blank"&gt;joukkorahoituspalvelun tarjoaja&lt;/a&gt; pitää yllä tai hallinnoi</t>
        </is>
      </c>
      <c r="CG327" t="inlineStr">
        <is>
          <t>système d'information électronique exploité ou géré par un &lt;a href="https://iate.europa.eu/entry/result/3576103/fr" target="_blank"&gt;prestataire de services de financement participatif&lt;/a&gt;</t>
        </is>
      </c>
      <c r="CH327" t="inlineStr">
        <is>
          <t/>
        </is>
      </c>
      <c r="CI327" t="inlineStr">
        <is>
          <t>javno dostupan internetski informacijski sustav kojim upravlja ili koji vodi &lt;a href="https://iate.europa.eu/entry/result/3576103" target="_blank"&gt;pružatelj usluga skupnog financiranja&lt;/a&gt;</t>
        </is>
      </c>
      <c r="CJ327" t="inlineStr">
        <is>
          <t>a &lt;a href="https://iate.europa.eu/entry/result/3576103/all" target="_blank"&gt;&lt;i&gt;közösségi finanszírozási szolgáltató&lt;/i&gt;&lt;/a&gt; által működtetett vagy kezelt, nyilvánosan hozzáférhető, internetalapú információs rendsze</t>
        </is>
      </c>
      <c r="CK327" t="inlineStr">
        <is>
          <t>un sistema informatico pubblicamente accessibile basato su internet, gestito o amministrato da un fornitore di servizi di crowdfunding</t>
        </is>
      </c>
      <c r="CL327" t="inlineStr">
        <is>
          <t>viešai prieinama internetinė informacinė sistema, kurią administruoja arba valdo &lt;em&gt;sutelktinio finansavimo paslaugų teikėj&lt;/em&gt;as (&lt;a href="/entry/result/3576103/all" id="ENTRY_TO_ENTRY_CONVERTER" target="_blank"&gt;IATE:3576103&lt;/a&gt;)</t>
        </is>
      </c>
      <c r="CM327" t="inlineStr">
        <is>
          <t>publiski pieejama internetā bāzēta informācijas sistēma, ko vada vai pārvalda &lt;a href="https://iate.europa.eu/entry/result/3576103/lv" target="_blank"&gt;kolektīvās finansēšanas pakalpojumu sniedzējs &lt;/a&gt;</t>
        </is>
      </c>
      <c r="CN327" t="inlineStr">
        <is>
          <t>sistema ta’ informazzjoni elettronika operata jew ġestita minn fornitur ta’ servizzi ta’ finanzjament kollettiv [ &lt;a href="/entry/result/3576103/all" id="ENTRY_TO_ENTRY_CONVERTER" target="_blank"&gt;IATE:3576103&lt;/a&gt; ]</t>
        </is>
      </c>
      <c r="CO327" t="inlineStr">
        <is>
          <t>elektronisch informatiesysteem dat wordt geëxploiteerd of beheerd door een &lt;i&gt;&lt;a href="http://iate.europa.eu/entry/result/3576103/nl" target="_blank"&gt;aanbieder van crowdfundingdiensten&lt;time datetime="19.2.2020"&gt; (19.2.2020)&lt;/time&gt;&lt;/a&gt;&lt;/i&gt;</t>
        </is>
      </c>
      <c r="CP327" t="inlineStr">
        <is>
          <t>strona internetowa, na której prezentowane są projekty crowdfundingowe i gdzie przebiegają interakcje między autorami projektów a społecznością internetową</t>
        </is>
      </c>
      <c r="CQ327" t="inlineStr">
        <is>
          <t>Sistema de informação baseado na Internet e acessível ao público,
operado ou gerido por um &lt;a href="https://iate.europa.eu/entry/result/3576103/en-pt" target="_blank"&gt;prestador de serviços de financiamento colaborativo&lt;/a&gt;.</t>
        </is>
      </c>
      <c r="CR327" t="inlineStr">
        <is>
          <t>sistem electronic de informații operat sau gestionat de un &lt;a href="https://iate.europa.eu/entry/result/3576103/en-ro" target="_blank"&gt;furnizor de servicii de finanțare participativă&lt;time datetime="17.2.2020"&gt; (17.2.2020)&lt;/time&gt;&lt;/a&gt;</t>
        </is>
      </c>
      <c r="CS327" t="inlineStr">
        <is>
          <t>verejne prístupný internetový informačný systém, ktorý prevádzkuje alebo
spravuje &lt;a href="https://iate.europa.eu/entry/result/3576103/sk" target="_blank"&gt;poskytovateľ služieb hromadného financovania&lt;/a&gt;</t>
        </is>
      </c>
      <c r="CT327" t="inlineStr">
        <is>
          <t>javno dostopen internetni informacijski sistem, ki ga upravlja ali vodi &lt;a href="https://iate.europa.eu/entry/slideshow/1624448424809/3576103/sl" target="_blank"&gt;ponudnik storitev množičnega financiranja&lt;/a&gt;;&lt;div&gt;spletišče, ki omogoča interakcijo med osebami, ki zbirajo
sredstva, in javnostjo (množico); prek takšne platforme se lahko sklepajo in zbirajo
finančne zaveze;
osebe, ki zbirajo sredstva, morajo tej platformi navadno plačati provizijo, če je bilo zbiranje sredstev
uspešno, v zameno pa naj bi platforma zagotavljala varno in uporabniku
prijazno storitev&lt;/div&gt;</t>
        </is>
      </c>
      <c r="CU327" t="inlineStr">
        <is>
          <t>allmänt tillgängligt internetbaserat informationssystem som drivs eller förvaltas av en &lt;a href="https://iate.europa.eu/entry/slideshow/1622106719740/3576103/sv" target="_blank"&gt;leverantör av gräsrotsfinansieringstjänster&lt;/a&gt;</t>
        </is>
      </c>
    </row>
    <row r="328">
      <c r="A328" s="1" t="str">
        <f>HYPERLINK("https://iate.europa.eu/entry/result/3592000/all", "3592000")</f>
        <v>3592000</v>
      </c>
      <c r="B328" t="inlineStr">
        <is>
          <t>FINANCE;EDUCATION AND COMMUNICATIONS</t>
        </is>
      </c>
      <c r="C328" t="inlineStr">
        <is>
          <t>FINANCE|financial institutions and credit|financial services;EDUCATION AND COMMUNICATIONS|information technology and data processing;FINANCE|free movement of capital|financial market</t>
        </is>
      </c>
      <c r="D328" t="inlineStr">
        <is>
          <t/>
        </is>
      </c>
      <c r="E328" t="inlineStr">
        <is>
          <t/>
        </is>
      </c>
      <c r="F328" t="inlineStr">
        <is>
          <t/>
        </is>
      </c>
      <c r="G328" t="inlineStr">
        <is>
          <t/>
        </is>
      </c>
      <c r="H328" t="inlineStr">
        <is>
          <t/>
        </is>
      </c>
      <c r="I328" t="inlineStr">
        <is>
          <t/>
        </is>
      </c>
      <c r="J328" t="inlineStr">
        <is>
          <t/>
        </is>
      </c>
      <c r="K328" t="inlineStr">
        <is>
          <t/>
        </is>
      </c>
      <c r="L328" t="inlineStr">
        <is>
          <t/>
        </is>
      </c>
      <c r="M328" t="inlineStr">
        <is>
          <t/>
        </is>
      </c>
      <c r="N328" t="inlineStr">
        <is>
          <t/>
        </is>
      </c>
      <c r="O328" t="inlineStr">
        <is>
          <t/>
        </is>
      </c>
      <c r="P328" t="inlineStr">
        <is>
          <t/>
        </is>
      </c>
      <c r="Q328" t="inlineStr">
        <is>
          <t/>
        </is>
      </c>
      <c r="R328" t="inlineStr">
        <is>
          <t/>
        </is>
      </c>
      <c r="S328" t="inlineStr">
        <is>
          <t>permissioned distributed ledger technology system|permissioned DLT system|permissioned distributed ledger system</t>
        </is>
      </c>
      <c r="T328" t="inlineStr">
        <is>
          <t>3|3|3</t>
        </is>
      </c>
      <c r="U328" t="inlineStr">
        <is>
          <t>||</t>
        </is>
      </c>
      <c r="V328" t="inlineStr">
        <is>
          <t/>
        </is>
      </c>
      <c r="W328" t="inlineStr">
        <is>
          <t/>
        </is>
      </c>
      <c r="X328" t="inlineStr">
        <is>
          <t/>
        </is>
      </c>
      <c r="Y328" t="inlineStr">
        <is>
          <t/>
        </is>
      </c>
      <c r="Z328" t="inlineStr">
        <is>
          <t/>
        </is>
      </c>
      <c r="AA328" t="inlineStr">
        <is>
          <t/>
        </is>
      </c>
      <c r="AB328" t="inlineStr">
        <is>
          <t>suljettu hajautetun tilikirjan järjestelmä|suljettu DLT-järjestelmä|suljettu hajautetun tilikirjan teknologian järjestelmä</t>
        </is>
      </c>
      <c r="AC328" t="inlineStr">
        <is>
          <t>3|3|3</t>
        </is>
      </c>
      <c r="AD328" t="inlineStr">
        <is>
          <t>||</t>
        </is>
      </c>
      <c r="AE328" t="inlineStr">
        <is>
          <t/>
        </is>
      </c>
      <c r="AF328" t="inlineStr">
        <is>
          <t/>
        </is>
      </c>
      <c r="AG328" t="inlineStr">
        <is>
          <t/>
        </is>
      </c>
      <c r="AH328" t="inlineStr">
        <is>
          <t/>
        </is>
      </c>
      <c r="AI328" t="inlineStr">
        <is>
          <t/>
        </is>
      </c>
      <c r="AJ328" t="inlineStr">
        <is>
          <t/>
        </is>
      </c>
      <c r="AK328" t="inlineStr">
        <is>
          <t/>
        </is>
      </c>
      <c r="AL328" t="inlineStr">
        <is>
          <t/>
        </is>
      </c>
      <c r="AM328" t="inlineStr">
        <is>
          <t/>
        </is>
      </c>
      <c r="AN328" t="inlineStr">
        <is>
          <t/>
        </is>
      </c>
      <c r="AO328" t="inlineStr">
        <is>
          <t/>
        </is>
      </c>
      <c r="AP328" t="inlineStr">
        <is>
          <t/>
        </is>
      </c>
      <c r="AQ328" t="inlineStr">
        <is>
          <t/>
        </is>
      </c>
      <c r="AR328" t="inlineStr">
        <is>
          <t/>
        </is>
      </c>
      <c r="AS328" t="inlineStr">
        <is>
          <t/>
        </is>
      </c>
      <c r="AT328" t="inlineStr">
        <is>
          <t/>
        </is>
      </c>
      <c r="AU328" t="inlineStr">
        <is>
          <t/>
        </is>
      </c>
      <c r="AV328" t="inlineStr">
        <is>
          <t/>
        </is>
      </c>
      <c r="AW328" t="inlineStr">
        <is>
          <t/>
        </is>
      </c>
      <c r="AX328" t="inlineStr">
        <is>
          <t/>
        </is>
      </c>
      <c r="AY328" t="inlineStr">
        <is>
          <t/>
        </is>
      </c>
      <c r="AZ328" t="inlineStr">
        <is>
          <t/>
        </is>
      </c>
      <c r="BA328" t="inlineStr">
        <is>
          <t/>
        </is>
      </c>
      <c r="BB328" t="inlineStr">
        <is>
          <t/>
        </is>
      </c>
      <c r="BC328" t="inlineStr">
        <is>
          <t/>
        </is>
      </c>
      <c r="BD328" t="inlineStr">
        <is>
          <t/>
        </is>
      </c>
      <c r="BE328" t="inlineStr">
        <is>
          <t/>
        </is>
      </c>
      <c r="BF328" t="inlineStr">
        <is>
          <t/>
        </is>
      </c>
      <c r="BG328" t="inlineStr">
        <is>
          <t/>
        </is>
      </c>
      <c r="BH328" t="inlineStr">
        <is>
          <t/>
        </is>
      </c>
      <c r="BI328" t="inlineStr">
        <is>
          <t>tecnologia de registo distribuído com autorização</t>
        </is>
      </c>
      <c r="BJ328" t="inlineStr">
        <is>
          <t>3</t>
        </is>
      </c>
      <c r="BK328" t="inlineStr">
        <is>
          <t/>
        </is>
      </c>
      <c r="BL328" t="inlineStr">
        <is>
          <t/>
        </is>
      </c>
      <c r="BM328" t="inlineStr">
        <is>
          <t/>
        </is>
      </c>
      <c r="BN328" t="inlineStr">
        <is>
          <t/>
        </is>
      </c>
      <c r="BO328" t="inlineStr">
        <is>
          <t/>
        </is>
      </c>
      <c r="BP328" t="inlineStr">
        <is>
          <t/>
        </is>
      </c>
      <c r="BQ328" t="inlineStr">
        <is>
          <t/>
        </is>
      </c>
      <c r="BR328" t="inlineStr">
        <is>
          <t/>
        </is>
      </c>
      <c r="BS328" t="inlineStr">
        <is>
          <t/>
        </is>
      </c>
      <c r="BT328" t="inlineStr">
        <is>
          <t/>
        </is>
      </c>
      <c r="BU328" t="inlineStr">
        <is>
          <t/>
        </is>
      </c>
      <c r="BV328" t="inlineStr">
        <is>
          <t/>
        </is>
      </c>
      <c r="BW328" t="inlineStr">
        <is>
          <t/>
        </is>
      </c>
      <c r="BX328" t="inlineStr">
        <is>
          <t/>
        </is>
      </c>
      <c r="BY328" t="inlineStr">
        <is>
          <t/>
        </is>
      </c>
      <c r="BZ328" t="inlineStr">
        <is>
          <t/>
        </is>
      </c>
      <c r="CA328" t="inlineStr">
        <is>
          <t/>
        </is>
      </c>
      <c r="CB328" t="inlineStr">
        <is>
          <t/>
        </is>
      </c>
      <c r="CC328" t="inlineStr">
        <is>
          <t>&lt;a href="https://iate.europa.eu/entry/result/3571877" target="_blank"&gt;DLT&lt;/a&gt; system in which a network administrator, who sets the rules for the ledger, pre-selects participants and grants special permissions to each participant for specific functions to be performed, such as read, access and write information on the system</t>
        </is>
      </c>
      <c r="CD328" t="inlineStr">
        <is>
          <t/>
        </is>
      </c>
      <c r="CE328" t="inlineStr">
        <is>
          <t/>
        </is>
      </c>
      <c r="CF328" t="inlineStr">
        <is>
          <t>DLT-järjestelmä, jossa verkkovastaava, joka vahvistaa tilikirjan säännöt, valitsee osallistuja ja myöntää kullekin osallistujalle tiettyjä suoritettavia toimintoja varten erityisoikeudet, kuten luku-. pääsy- ja kirjoitusoikeudet järjestelmän tietoihin</t>
        </is>
      </c>
      <c r="CG328" t="inlineStr">
        <is>
          <t/>
        </is>
      </c>
      <c r="CH328" t="inlineStr">
        <is>
          <t/>
        </is>
      </c>
      <c r="CI328" t="inlineStr">
        <is>
          <t/>
        </is>
      </c>
      <c r="CJ328" t="inlineStr">
        <is>
          <t/>
        </is>
      </c>
      <c r="CK328" t="inlineStr">
        <is>
          <t/>
        </is>
      </c>
      <c r="CL328" t="inlineStr">
        <is>
          <t/>
        </is>
      </c>
      <c r="CM328" t="inlineStr">
        <is>
          <t/>
        </is>
      </c>
      <c r="CN328" t="inlineStr">
        <is>
          <t/>
        </is>
      </c>
      <c r="CO328" t="inlineStr">
        <is>
          <t/>
        </is>
      </c>
      <c r="CP328" t="inlineStr">
        <is>
          <t/>
        </is>
      </c>
      <c r="CQ328" t="inlineStr">
        <is>
          <t>Sistema de tecnologia de registo distribuído (DLT) no qual um administrador de rede, que define as regras para o registo, pré-seleciona os participantes e concede permissões especiais a cada participante para que funções específicas sejam executadas, como ler, aceder e gravar informações no sistema.</t>
        </is>
      </c>
      <c r="CR328" t="inlineStr">
        <is>
          <t/>
        </is>
      </c>
      <c r="CS328" t="inlineStr">
        <is>
          <t/>
        </is>
      </c>
      <c r="CT328" t="inlineStr">
        <is>
          <t/>
        </is>
      </c>
      <c r="CU328" t="inlineStr">
        <is>
          <t/>
        </is>
      </c>
    </row>
    <row r="329">
      <c r="A329" s="1" t="str">
        <f>HYPERLINK("https://iate.europa.eu/entry/result/3591996/all", "3591996")</f>
        <v>3591996</v>
      </c>
      <c r="B329" t="inlineStr">
        <is>
          <t>FINANCE;EDUCATION AND COMMUNICATIONS</t>
        </is>
      </c>
      <c r="C329" t="inlineStr">
        <is>
          <t>FINANCE|financial institutions and credit|financial services;EDUCATION AND COMMUNICATIONS|information technology and data processing;FINANCE|free movement of capital|financial market</t>
        </is>
      </c>
      <c r="D329" t="inlineStr">
        <is>
          <t/>
        </is>
      </c>
      <c r="E329" t="inlineStr">
        <is>
          <t/>
        </is>
      </c>
      <c r="F329" t="inlineStr">
        <is>
          <t/>
        </is>
      </c>
      <c r="G329" t="inlineStr">
        <is>
          <t/>
        </is>
      </c>
      <c r="H329" t="inlineStr">
        <is>
          <t/>
        </is>
      </c>
      <c r="I329" t="inlineStr">
        <is>
          <t/>
        </is>
      </c>
      <c r="J329" t="inlineStr">
        <is>
          <t/>
        </is>
      </c>
      <c r="K329" t="inlineStr">
        <is>
          <t/>
        </is>
      </c>
      <c r="L329" t="inlineStr">
        <is>
          <t/>
        </is>
      </c>
      <c r="M329" t="inlineStr">
        <is>
          <t/>
        </is>
      </c>
      <c r="N329" t="inlineStr">
        <is>
          <t/>
        </is>
      </c>
      <c r="O329" t="inlineStr">
        <is>
          <t/>
        </is>
      </c>
      <c r="P329" t="inlineStr">
        <is>
          <t/>
        </is>
      </c>
      <c r="Q329" t="inlineStr">
        <is>
          <t/>
        </is>
      </c>
      <c r="R329" t="inlineStr">
        <is>
          <t/>
        </is>
      </c>
      <c r="S329" t="inlineStr">
        <is>
          <t>permissionless distributed ledger system|permissionless DLT system|permissionless distributed ledger technology system|unpermissioned distributed ledger system</t>
        </is>
      </c>
      <c r="T329" t="inlineStr">
        <is>
          <t>3|3|3|3</t>
        </is>
      </c>
      <c r="U329" t="inlineStr">
        <is>
          <t>|||</t>
        </is>
      </c>
      <c r="V329" t="inlineStr">
        <is>
          <t/>
        </is>
      </c>
      <c r="W329" t="inlineStr">
        <is>
          <t/>
        </is>
      </c>
      <c r="X329" t="inlineStr">
        <is>
          <t/>
        </is>
      </c>
      <c r="Y329" t="inlineStr">
        <is>
          <t/>
        </is>
      </c>
      <c r="Z329" t="inlineStr">
        <is>
          <t/>
        </is>
      </c>
      <c r="AA329" t="inlineStr">
        <is>
          <t/>
        </is>
      </c>
      <c r="AB329" t="inlineStr">
        <is>
          <t>avoin hajautetun tilikirjan teknologian järjestelmä|avoin DLT-järjestelmä|avoin hajautetun tilikirjan järjestelmä</t>
        </is>
      </c>
      <c r="AC329" t="inlineStr">
        <is>
          <t>3|3|3</t>
        </is>
      </c>
      <c r="AD329" t="inlineStr">
        <is>
          <t>||</t>
        </is>
      </c>
      <c r="AE329" t="inlineStr">
        <is>
          <t/>
        </is>
      </c>
      <c r="AF329" t="inlineStr">
        <is>
          <t/>
        </is>
      </c>
      <c r="AG329" t="inlineStr">
        <is>
          <t/>
        </is>
      </c>
      <c r="AH329" t="inlineStr">
        <is>
          <t/>
        </is>
      </c>
      <c r="AI329" t="inlineStr">
        <is>
          <t/>
        </is>
      </c>
      <c r="AJ329" t="inlineStr">
        <is>
          <t/>
        </is>
      </c>
      <c r="AK329" t="inlineStr">
        <is>
          <t/>
        </is>
      </c>
      <c r="AL329" t="inlineStr">
        <is>
          <t/>
        </is>
      </c>
      <c r="AM329" t="inlineStr">
        <is>
          <t/>
        </is>
      </c>
      <c r="AN329" t="inlineStr">
        <is>
          <t/>
        </is>
      </c>
      <c r="AO329" t="inlineStr">
        <is>
          <t/>
        </is>
      </c>
      <c r="AP329" t="inlineStr">
        <is>
          <t/>
        </is>
      </c>
      <c r="AQ329" t="inlineStr">
        <is>
          <t/>
        </is>
      </c>
      <c r="AR329" t="inlineStr">
        <is>
          <t/>
        </is>
      </c>
      <c r="AS329" t="inlineStr">
        <is>
          <t/>
        </is>
      </c>
      <c r="AT329" t="inlineStr">
        <is>
          <t/>
        </is>
      </c>
      <c r="AU329" t="inlineStr">
        <is>
          <t/>
        </is>
      </c>
      <c r="AV329" t="inlineStr">
        <is>
          <t/>
        </is>
      </c>
      <c r="AW329" t="inlineStr">
        <is>
          <t/>
        </is>
      </c>
      <c r="AX329" t="inlineStr">
        <is>
          <t/>
        </is>
      </c>
      <c r="AY329" t="inlineStr">
        <is>
          <t/>
        </is>
      </c>
      <c r="AZ329" t="inlineStr">
        <is>
          <t/>
        </is>
      </c>
      <c r="BA329" t="inlineStr">
        <is>
          <t/>
        </is>
      </c>
      <c r="BB329" t="inlineStr">
        <is>
          <t/>
        </is>
      </c>
      <c r="BC329" t="inlineStr">
        <is>
          <t/>
        </is>
      </c>
      <c r="BD329" t="inlineStr">
        <is>
          <t/>
        </is>
      </c>
      <c r="BE329" t="inlineStr">
        <is>
          <t/>
        </is>
      </c>
      <c r="BF329" t="inlineStr">
        <is>
          <t/>
        </is>
      </c>
      <c r="BG329" t="inlineStr">
        <is>
          <t/>
        </is>
      </c>
      <c r="BH329" t="inlineStr">
        <is>
          <t/>
        </is>
      </c>
      <c r="BI329" t="inlineStr">
        <is>
          <t>tecnologia de registo distribuído sem autorização</t>
        </is>
      </c>
      <c r="BJ329" t="inlineStr">
        <is>
          <t>3</t>
        </is>
      </c>
      <c r="BK329" t="inlineStr">
        <is>
          <t/>
        </is>
      </c>
      <c r="BL329" t="inlineStr">
        <is>
          <t/>
        </is>
      </c>
      <c r="BM329" t="inlineStr">
        <is>
          <t/>
        </is>
      </c>
      <c r="BN329" t="inlineStr">
        <is>
          <t/>
        </is>
      </c>
      <c r="BO329" t="inlineStr">
        <is>
          <t/>
        </is>
      </c>
      <c r="BP329" t="inlineStr">
        <is>
          <t/>
        </is>
      </c>
      <c r="BQ329" t="inlineStr">
        <is>
          <t/>
        </is>
      </c>
      <c r="BR329" t="inlineStr">
        <is>
          <t/>
        </is>
      </c>
      <c r="BS329" t="inlineStr">
        <is>
          <t/>
        </is>
      </c>
      <c r="BT329" t="inlineStr">
        <is>
          <t/>
        </is>
      </c>
      <c r="BU329" t="inlineStr">
        <is>
          <t/>
        </is>
      </c>
      <c r="BV329" t="inlineStr">
        <is>
          <t/>
        </is>
      </c>
      <c r="BW329" t="inlineStr">
        <is>
          <t/>
        </is>
      </c>
      <c r="BX329" t="inlineStr">
        <is>
          <t/>
        </is>
      </c>
      <c r="BY329" t="inlineStr">
        <is>
          <t/>
        </is>
      </c>
      <c r="BZ329" t="inlineStr">
        <is>
          <t/>
        </is>
      </c>
      <c r="CA329" t="inlineStr">
        <is>
          <t/>
        </is>
      </c>
      <c r="CB329" t="inlineStr">
        <is>
          <t/>
        </is>
      </c>
      <c r="CC329" t="inlineStr">
        <is>
          <t>fully open, public &lt;a href="https://iate.europa.eu/entry/result/3571877" target="_blank"&gt;DLT&lt;/a&gt; system in which a person can join or leave the network at will, without having to be (pre-)approved by any (central) entity</t>
        </is>
      </c>
      <c r="CD329" t="inlineStr">
        <is>
          <t/>
        </is>
      </c>
      <c r="CE329" t="inlineStr">
        <is>
          <t/>
        </is>
      </c>
      <c r="CF329" t="inlineStr">
        <is>
          <t>julkinen &lt;a href="https://iate.europa.eu/entry/result/3571877" target="_blank"&gt;hajautetun tilikirjan teknologian&lt;/a&gt; järjestelmä, jossa henkilö voi liittyä verkkoon tai poistua siitä milloin haluaa ilman minkään (keskus)yhteisön (etukäteen antamaa) hyväksyntää</t>
        </is>
      </c>
      <c r="CG329" t="inlineStr">
        <is>
          <t/>
        </is>
      </c>
      <c r="CH329" t="inlineStr">
        <is>
          <t/>
        </is>
      </c>
      <c r="CI329" t="inlineStr">
        <is>
          <t/>
        </is>
      </c>
      <c r="CJ329" t="inlineStr">
        <is>
          <t/>
        </is>
      </c>
      <c r="CK329" t="inlineStr">
        <is>
          <t/>
        </is>
      </c>
      <c r="CL329" t="inlineStr">
        <is>
          <t/>
        </is>
      </c>
      <c r="CM329" t="inlineStr">
        <is>
          <t/>
        </is>
      </c>
      <c r="CN329" t="inlineStr">
        <is>
          <t/>
        </is>
      </c>
      <c r="CO329" t="inlineStr">
        <is>
          <t/>
        </is>
      </c>
      <c r="CP329" t="inlineStr">
        <is>
          <t/>
        </is>
      </c>
      <c r="CQ329" t="inlineStr">
        <is>
          <t>Sistema de tecnologia de registo distribuído (DLT) público, totalmente aberto, no qual uma pessoa pode entrar ou sair da rede à vontade, sem precisar ser (pré-)aprovada por qualquer entidade (central).</t>
        </is>
      </c>
      <c r="CR329" t="inlineStr">
        <is>
          <t/>
        </is>
      </c>
      <c r="CS329" t="inlineStr">
        <is>
          <t/>
        </is>
      </c>
      <c r="CT329" t="inlineStr">
        <is>
          <t/>
        </is>
      </c>
      <c r="CU329" t="inlineStr">
        <is>
          <t/>
        </is>
      </c>
    </row>
    <row r="330">
      <c r="A330" s="1" t="str">
        <f>HYPERLINK("https://iate.europa.eu/entry/result/2234633/all", "2234633")</f>
        <v>2234633</v>
      </c>
      <c r="B330" t="inlineStr">
        <is>
          <t>FINANCE</t>
        </is>
      </c>
      <c r="C330" t="inlineStr">
        <is>
          <t>FINANCE|financial institutions and credit|banking</t>
        </is>
      </c>
      <c r="D330" t="inlineStr">
        <is>
          <t>търговскo предприятиe</t>
        </is>
      </c>
      <c r="E330" t="inlineStr">
        <is>
          <t>3</t>
        </is>
      </c>
      <c r="F330" t="inlineStr">
        <is>
          <t/>
        </is>
      </c>
      <c r="G330" t="inlineStr">
        <is>
          <t>podnik|korporace</t>
        </is>
      </c>
      <c r="H330" t="inlineStr">
        <is>
          <t>3|3</t>
        </is>
      </c>
      <c r="I330" t="inlineStr">
        <is>
          <t>|</t>
        </is>
      </c>
      <c r="J330" t="inlineStr">
        <is>
          <t>virksomhed</t>
        </is>
      </c>
      <c r="K330" t="inlineStr">
        <is>
          <t>3</t>
        </is>
      </c>
      <c r="L330" t="inlineStr">
        <is>
          <t/>
        </is>
      </c>
      <c r="M330" t="inlineStr">
        <is>
          <t>Unternehmen</t>
        </is>
      </c>
      <c r="N330" t="inlineStr">
        <is>
          <t>3</t>
        </is>
      </c>
      <c r="O330" t="inlineStr">
        <is>
          <t/>
        </is>
      </c>
      <c r="P330" t="inlineStr">
        <is>
          <t>επιχείρηση</t>
        </is>
      </c>
      <c r="Q330" t="inlineStr">
        <is>
          <t>3</t>
        </is>
      </c>
      <c r="R330" t="inlineStr">
        <is>
          <t/>
        </is>
      </c>
      <c r="S330" t="inlineStr">
        <is>
          <t>corporates|corporate</t>
        </is>
      </c>
      <c r="T330" t="inlineStr">
        <is>
          <t>1|3</t>
        </is>
      </c>
      <c r="U330" t="inlineStr">
        <is>
          <t>|</t>
        </is>
      </c>
      <c r="V330" t="inlineStr">
        <is>
          <t>empresa</t>
        </is>
      </c>
      <c r="W330" t="inlineStr">
        <is>
          <t>3</t>
        </is>
      </c>
      <c r="X330" t="inlineStr">
        <is>
          <t/>
        </is>
      </c>
      <c r="Y330" t="inlineStr">
        <is>
          <t>äriühing</t>
        </is>
      </c>
      <c r="Z330" t="inlineStr">
        <is>
          <t>3</t>
        </is>
      </c>
      <c r="AA330" t="inlineStr">
        <is>
          <t/>
        </is>
      </c>
      <c r="AB330" t="inlineStr">
        <is>
          <t>yritys</t>
        </is>
      </c>
      <c r="AC330" t="inlineStr">
        <is>
          <t>3</t>
        </is>
      </c>
      <c r="AD330" t="inlineStr">
        <is>
          <t/>
        </is>
      </c>
      <c r="AE330" t="inlineStr">
        <is>
          <t>entreprise</t>
        </is>
      </c>
      <c r="AF330" t="inlineStr">
        <is>
          <t>3</t>
        </is>
      </c>
      <c r="AG330" t="inlineStr">
        <is>
          <t/>
        </is>
      </c>
      <c r="AH330" t="inlineStr">
        <is>
          <t>corparáid</t>
        </is>
      </c>
      <c r="AI330" t="inlineStr">
        <is>
          <t>3</t>
        </is>
      </c>
      <c r="AJ330" t="inlineStr">
        <is>
          <t/>
        </is>
      </c>
      <c r="AK330" t="inlineStr">
        <is>
          <t/>
        </is>
      </c>
      <c r="AL330" t="inlineStr">
        <is>
          <t/>
        </is>
      </c>
      <c r="AM330" t="inlineStr">
        <is>
          <t/>
        </is>
      </c>
      <c r="AN330" t="inlineStr">
        <is>
          <t>vállalat</t>
        </is>
      </c>
      <c r="AO330" t="inlineStr">
        <is>
          <t>4</t>
        </is>
      </c>
      <c r="AP330" t="inlineStr">
        <is>
          <t/>
        </is>
      </c>
      <c r="AQ330" t="inlineStr">
        <is>
          <t>impresa</t>
        </is>
      </c>
      <c r="AR330" t="inlineStr">
        <is>
          <t>3</t>
        </is>
      </c>
      <c r="AS330" t="inlineStr">
        <is>
          <t/>
        </is>
      </c>
      <c r="AT330" t="inlineStr">
        <is>
          <t>korporacija</t>
        </is>
      </c>
      <c r="AU330" t="inlineStr">
        <is>
          <t>3</t>
        </is>
      </c>
      <c r="AV330" t="inlineStr">
        <is>
          <t/>
        </is>
      </c>
      <c r="AW330" t="inlineStr">
        <is>
          <t>uzņēmuma-|korporatīvs</t>
        </is>
      </c>
      <c r="AX330" t="inlineStr">
        <is>
          <t>2|2</t>
        </is>
      </c>
      <c r="AY330" t="inlineStr">
        <is>
          <t>|</t>
        </is>
      </c>
      <c r="AZ330" t="inlineStr">
        <is>
          <t>korporattiv</t>
        </is>
      </c>
      <c r="BA330" t="inlineStr">
        <is>
          <t>3</t>
        </is>
      </c>
      <c r="BB330" t="inlineStr">
        <is>
          <t/>
        </is>
      </c>
      <c r="BC330" t="inlineStr">
        <is>
          <t>onderneming|bedrijf</t>
        </is>
      </c>
      <c r="BD330" t="inlineStr">
        <is>
          <t>3|3</t>
        </is>
      </c>
      <c r="BE330" t="inlineStr">
        <is>
          <t>|</t>
        </is>
      </c>
      <c r="BF330" t="inlineStr">
        <is>
          <t>korporacja|przedsiębiorstwo</t>
        </is>
      </c>
      <c r="BG330" t="inlineStr">
        <is>
          <t>3|3</t>
        </is>
      </c>
      <c r="BH330" t="inlineStr">
        <is>
          <t>|</t>
        </is>
      </c>
      <c r="BI330" t="inlineStr">
        <is>
          <t>empresa</t>
        </is>
      </c>
      <c r="BJ330" t="inlineStr">
        <is>
          <t>3</t>
        </is>
      </c>
      <c r="BK330" t="inlineStr">
        <is>
          <t/>
        </is>
      </c>
      <c r="BL330" t="inlineStr">
        <is>
          <t>corporație</t>
        </is>
      </c>
      <c r="BM330" t="inlineStr">
        <is>
          <t>3</t>
        </is>
      </c>
      <c r="BN330" t="inlineStr">
        <is>
          <t/>
        </is>
      </c>
      <c r="BO330" t="inlineStr">
        <is>
          <t>korporácia</t>
        </is>
      </c>
      <c r="BP330" t="inlineStr">
        <is>
          <t>3</t>
        </is>
      </c>
      <c r="BQ330" t="inlineStr">
        <is>
          <t/>
        </is>
      </c>
      <c r="BR330" t="inlineStr">
        <is>
          <t>podjetja</t>
        </is>
      </c>
      <c r="BS330" t="inlineStr">
        <is>
          <t>3</t>
        </is>
      </c>
      <c r="BT330" t="inlineStr">
        <is>
          <t/>
        </is>
      </c>
      <c r="BU330" t="inlineStr">
        <is>
          <t>företag</t>
        </is>
      </c>
      <c r="BV330" t="inlineStr">
        <is>
          <t>2</t>
        </is>
      </c>
      <c r="BW330" t="inlineStr">
        <is>
          <t/>
        </is>
      </c>
      <c r="BX330" t="inlineStr">
        <is>
          <t/>
        </is>
      </c>
      <c r="BY330" t="inlineStr">
        <is>
          <t>právnická osoba tvořená společenstvím osob</t>
        </is>
      </c>
      <c r="BZ330" t="inlineStr">
        <is>
          <t/>
        </is>
      </c>
      <c r="CA330" t="inlineStr">
        <is>
          <t/>
        </is>
      </c>
      <c r="CB330" t="inlineStr">
        <is>
          <t/>
        </is>
      </c>
      <c r="CC330" t="inlineStr">
        <is>
          <t>corporate company or group</t>
        </is>
      </c>
      <c r="CD330" t="inlineStr">
        <is>
          <t>Unidad económica básica que, mediante la coordinación de los factores de producción (capital y trabajo), produce y comercializa productos o servicios con el fin de obtener beneficios.</t>
        </is>
      </c>
      <c r="CE330" t="inlineStr">
        <is>
          <t/>
        </is>
      </c>
      <c r="CF330" t="inlineStr">
        <is>
          <t/>
        </is>
      </c>
      <c r="CG330" t="inlineStr">
        <is>
          <t>unité qui implique la mise en œuvre de moyens humains et matériels de production ou de distribution des richesses reposant sur une organisation préétablie</t>
        </is>
      </c>
      <c r="CH330" t="inlineStr">
        <is>
          <t/>
        </is>
      </c>
      <c r="CI330" t="inlineStr">
        <is>
          <t/>
        </is>
      </c>
      <c r="CJ330" t="inlineStr">
        <is>
          <t>olyan gazdasági szervezeti alapegység, amely a gazdasági élet más szereplőitől elkülönülten gazdálkodik</t>
        </is>
      </c>
      <c r="CK330" t="inlineStr">
        <is>
          <t>attività svolta da chi esercita professionalmente un' attività economica organizzata al fine della produzione o dello scambio di beni o di servizi</t>
        </is>
      </c>
      <c r="CL330" t="inlineStr">
        <is>
          <t>kolektytvinė kompanija arba grupė</t>
        </is>
      </c>
      <c r="CM330" t="inlineStr">
        <is>
          <t/>
        </is>
      </c>
      <c r="CN330" t="inlineStr">
        <is>
          <t>kumpanija, b'mod speċjali waħda kbira</t>
        </is>
      </c>
      <c r="CO330" t="inlineStr">
        <is>
          <t>"zelfstandig, op winst gericht bedrijf of complex van bedrijven als zodanig"</t>
        </is>
      </c>
      <c r="CP330" t="inlineStr">
        <is>
          <t/>
        </is>
      </c>
      <c r="CQ330" t="inlineStr">
        <is>
          <t/>
        </is>
      </c>
      <c r="CR330" t="inlineStr">
        <is>
          <t>formă de organizare a unei afaceri, autorizată de către autoritatea statului respectiv drept entitate legală, de sine stătătoare</t>
        </is>
      </c>
      <c r="CS330" t="inlineStr">
        <is>
          <t/>
        </is>
      </c>
      <c r="CT330" t="inlineStr">
        <is>
          <t/>
        </is>
      </c>
      <c r="CU330" t="inlineStr">
        <is>
          <t/>
        </is>
      </c>
    </row>
    <row r="331">
      <c r="A331" s="1" t="str">
        <f>HYPERLINK("https://iate.europa.eu/entry/result/3568458/all", "3568458")</f>
        <v>3568458</v>
      </c>
      <c r="B331" t="inlineStr">
        <is>
          <t>FINANCE</t>
        </is>
      </c>
      <c r="C331" t="inlineStr">
        <is>
          <t>FINANCE|financial institutions and credit</t>
        </is>
      </c>
      <c r="D331" t="inlineStr">
        <is>
          <t>загуба|загуба при изплащане</t>
        </is>
      </c>
      <c r="E331" t="inlineStr">
        <is>
          <t>3|3</t>
        </is>
      </c>
      <c r="F331" t="inlineStr">
        <is>
          <t>|</t>
        </is>
      </c>
      <c r="G331" t="inlineStr">
        <is>
          <t>ztráta z výplat</t>
        </is>
      </c>
      <c r="H331" t="inlineStr">
        <is>
          <t>2</t>
        </is>
      </c>
      <c r="I331" t="inlineStr">
        <is>
          <t/>
        </is>
      </c>
      <c r="J331" t="inlineStr">
        <is>
          <t>tab|udbetalingstab</t>
        </is>
      </c>
      <c r="K331" t="inlineStr">
        <is>
          <t>3|3</t>
        </is>
      </c>
      <c r="L331" t="inlineStr">
        <is>
          <t>|</t>
        </is>
      </c>
      <c r="M331" t="inlineStr">
        <is>
          <t>Verlust</t>
        </is>
      </c>
      <c r="N331" t="inlineStr">
        <is>
          <t>2</t>
        </is>
      </c>
      <c r="O331" t="inlineStr">
        <is>
          <t/>
        </is>
      </c>
      <c r="P331" t="inlineStr">
        <is>
          <t>ζημία</t>
        </is>
      </c>
      <c r="Q331" t="inlineStr">
        <is>
          <t>2</t>
        </is>
      </c>
      <c r="R331" t="inlineStr">
        <is>
          <t/>
        </is>
      </c>
      <c r="S331" t="inlineStr">
        <is>
          <t>loss|payout loss|pay-out loss</t>
        </is>
      </c>
      <c r="T331" t="inlineStr">
        <is>
          <t>3|3|1</t>
        </is>
      </c>
      <c r="U331" t="inlineStr">
        <is>
          <t>||</t>
        </is>
      </c>
      <c r="V331" t="inlineStr">
        <is>
          <t>pérdidas por desembolso|pérdidas</t>
        </is>
      </c>
      <c r="W331" t="inlineStr">
        <is>
          <t>3|3</t>
        </is>
      </c>
      <c r="X331" t="inlineStr">
        <is>
          <t>|</t>
        </is>
      </c>
      <c r="Y331" t="inlineStr">
        <is>
          <t>kahju|väljamakse kahju|väljamaksega seotud kahju</t>
        </is>
      </c>
      <c r="Z331" t="inlineStr">
        <is>
          <t>2|2|2</t>
        </is>
      </c>
      <c r="AA331" t="inlineStr">
        <is>
          <t>||preferred</t>
        </is>
      </c>
      <c r="AB331" t="inlineStr">
        <is>
          <t>korvausvahinko</t>
        </is>
      </c>
      <c r="AC331" t="inlineStr">
        <is>
          <t>3</t>
        </is>
      </c>
      <c r="AD331" t="inlineStr">
        <is>
          <t/>
        </is>
      </c>
      <c r="AE331" t="inlineStr">
        <is>
          <t>perte découlant des remboursements|perte</t>
        </is>
      </c>
      <c r="AF331" t="inlineStr">
        <is>
          <t>3|3</t>
        </is>
      </c>
      <c r="AG331" t="inlineStr">
        <is>
          <t>|</t>
        </is>
      </c>
      <c r="AH331" t="inlineStr">
        <is>
          <t>caillteanas na híocaíochta amach|caillteanas</t>
        </is>
      </c>
      <c r="AI331" t="inlineStr">
        <is>
          <t>3|3</t>
        </is>
      </c>
      <c r="AJ331" t="inlineStr">
        <is>
          <t>|</t>
        </is>
      </c>
      <c r="AK331" t="inlineStr">
        <is>
          <t>gubitak zbog isplate|gubitak</t>
        </is>
      </c>
      <c r="AL331" t="inlineStr">
        <is>
          <t>3|3</t>
        </is>
      </c>
      <c r="AM331" t="inlineStr">
        <is>
          <t>|</t>
        </is>
      </c>
      <c r="AN331" t="inlineStr">
        <is>
          <t>kifizetési veszteség</t>
        </is>
      </c>
      <c r="AO331" t="inlineStr">
        <is>
          <t>3</t>
        </is>
      </c>
      <c r="AP331" t="inlineStr">
        <is>
          <t/>
        </is>
      </c>
      <c r="AQ331" t="inlineStr">
        <is>
          <t>perdita|perdita inerente ai pagamenti</t>
        </is>
      </c>
      <c r="AR331" t="inlineStr">
        <is>
          <t>3|3</t>
        </is>
      </c>
      <c r="AS331" t="inlineStr">
        <is>
          <t>|</t>
        </is>
      </c>
      <c r="AT331" t="inlineStr">
        <is>
          <t>išmokos nuostoliai|nuostoliai</t>
        </is>
      </c>
      <c r="AU331" t="inlineStr">
        <is>
          <t>3|3</t>
        </is>
      </c>
      <c r="AV331" t="inlineStr">
        <is>
          <t>|</t>
        </is>
      </c>
      <c r="AW331" t="inlineStr">
        <is>
          <t>zaudējumi|izmaksāšanas radītie zaudējumi</t>
        </is>
      </c>
      <c r="AX331" t="inlineStr">
        <is>
          <t>2|2</t>
        </is>
      </c>
      <c r="AY331" t="inlineStr">
        <is>
          <t>|</t>
        </is>
      </c>
      <c r="AZ331" t="inlineStr">
        <is>
          <t>telf mill-iżborż|telf</t>
        </is>
      </c>
      <c r="BA331" t="inlineStr">
        <is>
          <t>3|3</t>
        </is>
      </c>
      <c r="BB331" t="inlineStr">
        <is>
          <t>|</t>
        </is>
      </c>
      <c r="BC331" t="inlineStr">
        <is>
          <t>uitbetalingsverlies|verlies</t>
        </is>
      </c>
      <c r="BD331" t="inlineStr">
        <is>
          <t>3|3</t>
        </is>
      </c>
      <c r="BE331" t="inlineStr">
        <is>
          <t>|</t>
        </is>
      </c>
      <c r="BF331" t="inlineStr">
        <is>
          <t>strata z tytułu dokonanej płatności</t>
        </is>
      </c>
      <c r="BG331" t="inlineStr">
        <is>
          <t>2</t>
        </is>
      </c>
      <c r="BH331" t="inlineStr">
        <is>
          <t/>
        </is>
      </c>
      <c r="BI331" t="inlineStr">
        <is>
          <t>perda por reembolso</t>
        </is>
      </c>
      <c r="BJ331" t="inlineStr">
        <is>
          <t>3</t>
        </is>
      </c>
      <c r="BK331" t="inlineStr">
        <is>
          <t/>
        </is>
      </c>
      <c r="BL331" t="inlineStr">
        <is>
          <t>pierdere din plata compensațiilor</t>
        </is>
      </c>
      <c r="BM331" t="inlineStr">
        <is>
          <t>2</t>
        </is>
      </c>
      <c r="BN331" t="inlineStr">
        <is>
          <t/>
        </is>
      </c>
      <c r="BO331" t="inlineStr">
        <is>
          <t>strata|strata v dôsledku výplaty</t>
        </is>
      </c>
      <c r="BP331" t="inlineStr">
        <is>
          <t>3|3</t>
        </is>
      </c>
      <c r="BQ331" t="inlineStr">
        <is>
          <t>|</t>
        </is>
      </c>
      <c r="BR331" t="inlineStr">
        <is>
          <t>izguba pri izplačilu</t>
        </is>
      </c>
      <c r="BS331" t="inlineStr">
        <is>
          <t>3</t>
        </is>
      </c>
      <c r="BT331" t="inlineStr">
        <is>
          <t/>
        </is>
      </c>
      <c r="BU331" t="inlineStr">
        <is>
          <t>utbetalningsförlust</t>
        </is>
      </c>
      <c r="BV331" t="inlineStr">
        <is>
          <t>3</t>
        </is>
      </c>
      <c r="BW331" t="inlineStr">
        <is>
          <t/>
        </is>
      </c>
      <c r="BX331" t="inlineStr">
        <is>
          <t>в контекста на схема за съзастраховане (&lt;a href="/entry/result/3568452/all" id="ENTRY_TO_ENTRY_CONVERTER" target="_blank"&gt;IATE:3568452&lt;/a&gt;) и на схема за пълно застраховане (&lt;a href="/entry/result/3568457/all" id="ENTRY_TO_ENTRY_CONVERTER" target="_blank"&gt;IATE:3568457&lt;/a&gt;) сумата, загубена от участваща СГД (&lt;a href="/entry/result/3568387/all" id="ENTRY_TO_ENTRY_CONVERTER" target="_blank"&gt;IATE:3568387&lt;/a&gt;) след събитие, водещо до изплащане, или след вноска за преструктуриране</t>
        </is>
      </c>
      <c r="BY331" t="inlineStr">
        <is>
          <t>v kontextu systému soupojištění a systému plného pojištění ztráta zúčastněného systému pojištění vkladů způsobená událostí zakládající výplatu nebo přispěním k řešení krize</t>
        </is>
      </c>
      <c r="BZ331" t="inlineStr">
        <is>
          <t>det beløb, som en &lt;a href="http://iate.europa.eu/entry/slideshow/1616494230187/3568387/da" target="_blank"&gt;deltagende indskudsgarantiordning&lt;/a&gt; har tabt efter en &lt;a href="http://iate.europa.eu/entry/result/3568388/da" target="_blank"&gt;udbetalingshændelse&lt;/a&gt; eller efter at have bidraget til en afvikling i forbindelse med &lt;a href="http://iate.europa.eu/entry/result/3568452/da" target="_blank"&gt;coassuranceordningen&lt;/a&gt; og den &lt;a href="http://iate.europa.eu/entry/slideshow/1616583128740/3568457/da" target="_blank"&gt;fulde forsikringsordning&lt;/a&gt;</t>
        </is>
      </c>
      <c r="CA331" t="inlineStr">
        <is>
          <t>im Kontext des Mitversicherungssystems &lt;a href="/entry/result/3568452/all" id="ENTRY_TO_ENTRY_CONVERTER" target="_blank"&gt;IATE:3568452&lt;/a&gt; und des Vollversicherungssystems &lt;a href="/entry/result/3568457/all" id="ENTRY_TO_ENTRY_CONVERTER" target="_blank"&gt;IATE:3568457&lt;/a&gt; der Betrag, den das teilnehmende Einlagensicherungssystem im Entschädigungsfall oder nachdem es zu einer Abwicklung beigetragen hat als Verlust zu verzeichnen hat</t>
        </is>
      </c>
      <c r="CB331" t="inlineStr">
        <is>
          <t/>
        </is>
      </c>
      <c r="CC331" t="inlineStr">
        <is>
          <t>in the context of the co-insurance scheme 
&lt;sup&gt;1&lt;/sup&gt; and the full insurance scheme 
&lt;sup&gt;2&lt;/sup&gt;, the amount lost by the participating DGS 
&lt;sup&gt;3&lt;/sup&gt; following a payout event 
&lt;sup&gt;4&lt;/sup&gt; or after contributing to a resolution 
&lt;p&gt;&lt;sup&gt;1&lt;/sup&gt;&lt;i&gt; co-insurance scheme &lt;/i&gt; &lt;a href="/entry/result/3568452/all" id="ENTRY_TO_ENTRY_CONVERTER" target="_blank"&gt;IATE:3568452&lt;/a&gt; &lt;br&gt;&lt;sup&gt;2&lt;/sup&gt;&lt;i&gt; full insurance scheme &lt;/i&gt; &lt;a href="/entry/result/3568457/all" id="ENTRY_TO_ENTRY_CONVERTER" target="_blank"&gt;IATE:3568457&lt;/a&gt; &lt;br&gt;&lt;sup&gt;3&lt;/sup&gt;&lt;i&gt; participating deposit-guarantee scheme &lt;/i&gt; &lt;a href="/entry/result/3568387/all" id="ENTRY_TO_ENTRY_CONVERTER" target="_blank"&gt;IATE:3568387&lt;/a&gt; &lt;br&gt; &lt;sup&gt;4&lt;/sup&gt;&lt;i&gt; payout event &lt;/i&gt; &lt;a href="/entry/result/3568388/all" id="ENTRY_TO_ENTRY_CONVERTER" target="_blank"&gt;IATE:3568388&lt;/a&gt; &lt;/p&gt;</t>
        </is>
      </c>
      <c r="CD331" t="inlineStr">
        <is>
          <t>En la &lt;a href="https://iate.europa.eu/entry/result/3568453/es" target="_blank"&gt;etapa de coaseguro&lt;/a&gt; y la &lt;a href="https://iate.europa.eu/entry/result/3568455/es" target="_blank"&gt;etapa de seguro pleno&lt;/a&gt; del &lt;a href="https://iate.europa.eu/entry/result/3567221/es" target="_blank"&gt;Sistema Europeo de Seguro de Depósitos&lt;/a&gt;, importe que tendría que desembolsar un &lt;a href="https://iate.europa.eu/entry/result/3568387/es" target="_blank"&gt;sistema de garantía de depósitos participante&lt;/a&gt; a raíz de un &lt;a href="https://iate.europa.eu/entry/result/3568388/es" target="_blank"&gt;evento de desembolso&lt;/a&gt; o de un requirimiento de contribución a una resolución.</t>
        </is>
      </c>
      <c r="CE331" t="inlineStr">
        <is>
          <t/>
        </is>
      </c>
      <c r="CF331" t="inlineStr">
        <is>
          <t/>
        </is>
      </c>
      <c r="CG331" t="inlineStr">
        <is>
          <t>dans
le contexte du &lt;a href="https://iate.europa.eu/entry/result/3568452/fr" target="_blank"&gt;mécanisme de coassurance&lt;/a&gt; et du &lt;a href="https://iate.europa.eu/entry/result/3568457/fr" target="_blank"&gt;mécanisme d'assurance intégrale&lt;/a&gt;, montant perdu par le &lt;a href="https://iate.europa.eu/entry/result/3568387/fr" target="_blank"&gt;système de garantie des dépôts (SGD) participant&lt;/a&gt; à la suite d'un &lt;a href="https://iate.europa.eu/entry/result/3568388/fr" target="_blank"&gt;événement de remboursement&lt;/a&gt; ou après avoir contribué à une procédure de résolution</t>
        </is>
      </c>
      <c r="CH331" t="inlineStr">
        <is>
          <t/>
        </is>
      </c>
      <c r="CI331" t="inlineStr">
        <is>
          <t/>
        </is>
      </c>
      <c r="CJ331" t="inlineStr">
        <is>
          <t>&lt;div&gt;az &lt;a href="https://iate.europa.eu/entry/result/3567221/hu" target="_blank"&gt;európai betétbiztosítási rendszer&lt;/a&gt; keretében az &lt;a href="https://iate.europa.eu/entry/result/3568452/hu" target="_blank"&gt;együttbiztosítási &lt;/a&gt;és a &lt;a href="https://iate.europa.eu/entry/result/3568457/hu" target="_blank"&gt;teljes biztosítási rendszerben&lt;/a&gt; a részt vevő betétbiztosítási rendszerek által egy &lt;a href="https://iate.europa.eu/entry/result/3568388/hu" target="_blank"&gt;kifizetési esemény&lt;/a&gt; vagy szanálás kapcsán viselt veszteség&lt;br&gt;&lt;/div&gt;</t>
        </is>
      </c>
      <c r="CK331" t="inlineStr">
        <is>
          <t>nella &lt;a href="https://iate.europa.eu/entry/result/3568453" target="_blank"&gt;fase di coassicurazione&lt;/a&gt; e nella&lt;a href="https://iate.europa.eu/entry/result/3568455" target="_blank"&gt; fase di assicurazione completa&lt;/a&gt;, l'importo perso dall'&lt;a href="https://iate.europa.eu/entry/result/3568387/all" target="_blank"&gt;SGD partecipante&lt;/a&gt; a seguito di un &lt;a href="https://iate.europa.eu/entry/result/3568388/all" target="_blank"&gt;evento di pagamento&lt;/a&gt; o dopo aver contribuito a una risoluzione</t>
        </is>
      </c>
      <c r="CL331" t="inlineStr">
        <is>
          <t>bendro draudimo sistemos ir visiško draudimo sistemos kontekste – dalyvaujančios indėlių garantijų sistemos prarasta suma įvykus išmokos įvykiui arba prisidėjus prie pertvarkymo</t>
        </is>
      </c>
      <c r="CM331" t="inlineStr">
        <is>
          <t>saistībā ar &lt;a href="https://iate.europa.eu/entry/slideshow/1616140407853/3568452/lv" target="_blank"&gt;kopadrošināšanas sistēmu&lt;/a&gt; un &lt;a href="https://iate.europa.eu/entry/slideshow/1616140480597/3568457/lv" target="_blank"&gt;pilnas apdrošināšanas sistēmu&lt;/a&gt; zaudējumi, kas &lt;a href="https://iate.europa.eu/entry/slideshow/1616140548643/3568387/lv" target="_blank"&gt;iesaistītajai noguldījumu garantiju sistēmai&lt;/a&gt; radušies pēc &lt;a href="https://iate.europa.eu/entry/slideshow/1616140660170/3568388/lv" target="_blank"&gt;izmaksāšanas notikuma&lt;/a&gt; vai iemaksām noregulējumā</t>
        </is>
      </c>
      <c r="CN331" t="inlineStr">
        <is>
          <t>fil-kuntest tal-iskema ta' koassigurazzjoni [ &lt;a href="/entry/result/3568452/all" id="ENTRY_TO_ENTRY_CONVERTER" target="_blank"&gt;IATE:3568452&lt;/a&gt; ] u l-iskema ta' assigurazzjoni sħiħa [ &lt;a href="/entry/result/3568457/all" id="ENTRY_TO_ENTRY_CONVERTER" target="_blank"&gt;IATE:3568457&lt;/a&gt; ], l-ammont li skema ta' garanzija tad-depożiti parteċipanti [ &lt;a href="/entry/result/3568387/all" id="ENTRY_TO_ENTRY_CONVERTER" target="_blank"&gt;IATE:3568387&lt;/a&gt; ] titlef wara rimborż jew wara li tikkontribwixxi għal riżoluzzjoni</t>
        </is>
      </c>
      <c r="CO331" t="inlineStr">
        <is>
          <t>in de context van het medeverzekeringsstelsel 
&lt;sup&gt;1&lt;/sup&gt; en het stelsel van volledige verzekering 
&lt;sup&gt;2&lt;/sup&gt;, het bedrag dat een deelnemend DGS 
&lt;sup&gt;3&lt;/sup&gt; heeft verloren ingevolge een uitbetalingsgebeurtenis 
&lt;sup&gt;4&lt;/sup&gt; of na te hebben bijgedragen aan een afwikkeling 
&lt;p&gt;&lt;sup&gt;1&lt;/sup&gt; &lt;i&gt;medeverzekeringsstelsel&lt;/i&gt; &lt;a href="/entry/result/3568452/all" id="ENTRY_TO_ENTRY_CONVERTER" target="_blank"&gt;IATE:3568452&lt;/a&gt; &lt;br&gt;&lt;sup&gt;2&lt;/sup&gt; &lt;i&gt;stelsel van volledige verzekering&lt;/i&gt; &lt;a href="/entry/result/3568457/all" id="ENTRY_TO_ENTRY_CONVERTER" target="_blank"&gt;IATE:3568457&lt;/a&gt; &lt;br&gt;&lt;sup&gt;3&lt;/sup&gt; &lt;i&gt;deelnemend depositogarantiestelsel&lt;/i&gt; &lt;a href="/entry/result/3568387/all" id="ENTRY_TO_ENTRY_CONVERTER" target="_blank"&gt;IATE:3568387&lt;/a&gt; &lt;br&gt;&lt;sup&gt;4&lt;/sup&gt; &lt;i&gt;uitbetalingsgebeurtenis&lt;/i&gt; &lt;a href="/entry/result/3568388&lt;&gt;&lt;&gt;&lt;&gt;&lt;&gt;&lt;&gt;&lt;&gt;&lt;&gt;&lt;&gt;&lt;&gt;&lt;&gt;&lt;&gt;&lt;&gt;&lt;&gt;&lt;&gt;&lt;&gt;&lt;&gt;&lt;&gt;&lt;&gt;&lt;&gt;&lt;&gt;&lt;&gt;&lt;&gt;&lt;&gt;&lt;&gt;&lt;&gt;&lt;&gt;&lt;&gt;&lt;&gt;&lt;&gt;&lt;&gt;&lt;&gt;&lt;&gt;&lt;&gt;&lt;&gt;&lt;&gt;&lt;&gt;&lt;&gt;&lt;&gt;&lt;&gt;&lt;&gt;&lt;&gt;&lt;&gt;&lt;&gt;&lt;&gt;&lt;&gt;&lt;&gt;&lt;&gt;&lt;&gt;&lt;&gt;&lt;&gt;&lt;&gt;&lt;&gt;&lt;&gt;&lt;&gt;&lt;&gt;&lt;&gt;&lt;&gt;&lt;&gt;&lt;/all" id="ENTRY_TO_ENTRY_CONVERTER" target="_blank"&gt;IATE:3568388&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CP331" t="inlineStr">
        <is>
          <t>w kontekście systemu koasekuracji 
&lt;sup&gt;1 &lt;/sup&gt;i systemu pełnego zabezpieczenia 
&lt;sup&gt;2&lt;/sup&gt; kwota, jaką stracił uczestniczący system gwarantowania depozytów 
&lt;sup&gt;3&lt;/sup&gt; w wyniku zdarzenia wypłaty 
&lt;sup&gt;4&lt;/sup&gt; lub wniesienia składki na rzecz restrukturyzacji i uporządkowanej likwidacji 
&lt;div&gt; 
 &lt;sup&gt;1&lt;/sup&gt; 
 &lt;i&gt; system koasekuracji &lt;/i&gt;&lt;a href="/entry/result/3568452/all" id="ENTRY_TO_ENTRY_CONVERTER" target="_blank"&gt;IATE:3568452&lt;/a&gt; 
 &lt;br&gt; 
 &lt;sup&gt;2&lt;/sup&gt; 
 &lt;i&gt; system pełnego zabezpieczenia &lt;/i&gt;&lt;a href="/entry/result/3568457/all" id="ENTRY_TO_ENTRY_CONVERTER" target="_blank"&gt;IATE:3568457&lt;/a&gt; 
 &lt;br&gt; 
 &lt;sup&gt;3&lt;/sup&gt; 
 &lt;i&gt; uczestniczący system gwarantowania depozytów &lt;/i&gt;&lt;a href="/entry/result/3568387&gt;/all" id="ENTRY_TO_ENTRY_CONVERTER" target="_blank"&gt;IATE:3568387&amp;gt;&lt;/a&gt;;;;;;;;;;;;;;;;;;;;;;;;;;;;;;;;;;;;;;;;;;;;;;;;;;;;;;;;;;;;;;;;;;;;;;;;;;;;;;;;;;;;;;;;;;;;;;;;;;;;;;;;;;;;;;;;;;;;;;;;;;;;;;;;;;;;;;;;;; &lt;div&gt; &lt;sup&gt;4&lt;/sup&gt; &lt;i&gt; zdarzenie wypłaty &lt;/i&gt;&lt;a href="/entry/result/3568388&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gt;&lt;/all" id="ENTRY_TO_ENTRY_CONVERTER" target="_blank"&gt;IATE:3568388&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div&gt;&lt;/div&gt;</t>
        </is>
      </c>
      <c r="CQ331" t="inlineStr">
        <is>
          <t>No contexto do 
&lt;b&gt;sistema de cosseguro&lt;/b&gt; [ &lt;a href="/entry/result/3568452/all" id="ENTRY_TO_ENTRY_CONVERTER" target="_blank"&gt;IATE:3568452&lt;/a&gt; ] e do 
&lt;b&gt;sistema de seguro integral&lt;/b&gt; [ &lt;a href="/entry/result/3568457/all" id="ENTRY_TO_ENTRY_CONVERTER" target="_blank"&gt;IATE:3568457&lt;/a&gt; ], montante perdido pelo 
&lt;b&gt;Sistema de Garantia de Depósitos participante&lt;/b&gt; [ &lt;a href="/entry/result/3568387/all" id="ENTRY_TO_ENTRY_CONVERTER" target="_blank"&gt;IATE:3568387&lt;/a&gt; ] na sequência de um 
&lt;b&gt;caso de reembolso&lt;/b&gt; [ &lt;a href="/entry/result/3568387/all" id="ENTRY_TO_ENTRY_CONVERTER" target="_blank"&gt;IATE:3568387&lt;/a&gt; ] ou depois de ter contribuído para uma resolução.</t>
        </is>
      </c>
      <c r="CR331" t="inlineStr">
        <is>
          <t>în contextul sistemului de coasigurare și al sistemului de asigurare completă, cuantumul pierdut de schema de garantare a depozitelor (SGD) participantă în urma unui eveniment de plată sau a unei contribuții la o procedură de rezoluție</t>
        </is>
      </c>
      <c r="CS331" t="inlineStr">
        <is>
          <t>v kontexte &lt;a href="https://iate.europa.eu/entry/result/3568452/sk" target="_blank"&gt;systému spolupoistenia&lt;/a&gt; a &lt;a href="https://iate.europa.eu/entry/result/3568457/sk" target="_blank"&gt;systému plného poistenia&lt;/a&gt; strata, ktorú zaznamenal &lt;a href="https://iate.europa.eu/entry/result/3568387/sk" target="_blank"&gt;zúčastnený systém ochrany vkladov &lt;/a&gt;v dôsledku&lt;a href="https://iate.europa.eu/entry/result/3568388/sk" target="_blank"&gt; výplatnej udalosti&lt;/a&gt; alebo zaplatenia príspevku na riešenie krízovej situácie</t>
        </is>
      </c>
      <c r="CT331" t="inlineStr">
        <is>
          <t/>
        </is>
      </c>
      <c r="CU331" t="inlineStr">
        <is>
          <t/>
        </is>
      </c>
    </row>
    <row r="332">
      <c r="A332" s="1" t="str">
        <f>HYPERLINK("https://iate.europa.eu/entry/result/3568456/all", "3568456")</f>
        <v>3568456</v>
      </c>
      <c r="B332" t="inlineStr">
        <is>
          <t>FINANCE</t>
        </is>
      </c>
      <c r="C332" t="inlineStr">
        <is>
          <t>FINANCE|financial institutions and credit</t>
        </is>
      </c>
      <c r="D332" t="inlineStr">
        <is>
          <t>нужда от ликвидни средства|необходима ликвидност|необходимост от ликвидни средства|нужда от ликвидност</t>
        </is>
      </c>
      <c r="E332" t="inlineStr">
        <is>
          <t>2|3|2|2</t>
        </is>
      </c>
      <c r="F332" t="inlineStr">
        <is>
          <t>|||</t>
        </is>
      </c>
      <c r="G332" t="inlineStr">
        <is>
          <t>potřeba likvidity</t>
        </is>
      </c>
      <c r="H332" t="inlineStr">
        <is>
          <t>2</t>
        </is>
      </c>
      <c r="I332" t="inlineStr">
        <is>
          <t/>
        </is>
      </c>
      <c r="J332" t="inlineStr">
        <is>
          <t>likviditetsbehov</t>
        </is>
      </c>
      <c r="K332" t="inlineStr">
        <is>
          <t>3</t>
        </is>
      </c>
      <c r="L332" t="inlineStr">
        <is>
          <t/>
        </is>
      </c>
      <c r="M332" t="inlineStr">
        <is>
          <t>Liquiditätsbedarf</t>
        </is>
      </c>
      <c r="N332" t="inlineStr">
        <is>
          <t>3</t>
        </is>
      </c>
      <c r="O332" t="inlineStr">
        <is>
          <t/>
        </is>
      </c>
      <c r="P332" t="inlineStr">
        <is>
          <t>ανάγκες ρευστότητας</t>
        </is>
      </c>
      <c r="Q332" t="inlineStr">
        <is>
          <t>2</t>
        </is>
      </c>
      <c r="R332" t="inlineStr">
        <is>
          <t/>
        </is>
      </c>
      <c r="S332" t="inlineStr">
        <is>
          <t>liquidity need</t>
        </is>
      </c>
      <c r="T332" t="inlineStr">
        <is>
          <t>3</t>
        </is>
      </c>
      <c r="U332" t="inlineStr">
        <is>
          <t/>
        </is>
      </c>
      <c r="V332" t="inlineStr">
        <is>
          <t>necesidad de liquidez</t>
        </is>
      </c>
      <c r="W332" t="inlineStr">
        <is>
          <t>3</t>
        </is>
      </c>
      <c r="X332" t="inlineStr">
        <is>
          <t/>
        </is>
      </c>
      <c r="Y332" t="inlineStr">
        <is>
          <t>likviidsusvajadus</t>
        </is>
      </c>
      <c r="Z332" t="inlineStr">
        <is>
          <t>2</t>
        </is>
      </c>
      <c r="AA332" t="inlineStr">
        <is>
          <t/>
        </is>
      </c>
      <c r="AB332" t="inlineStr">
        <is>
          <t>likviditeettitarve</t>
        </is>
      </c>
      <c r="AC332" t="inlineStr">
        <is>
          <t>3</t>
        </is>
      </c>
      <c r="AD332" t="inlineStr">
        <is>
          <t/>
        </is>
      </c>
      <c r="AE332" t="inlineStr">
        <is>
          <t>besoin de liquidités</t>
        </is>
      </c>
      <c r="AF332" t="inlineStr">
        <is>
          <t>3</t>
        </is>
      </c>
      <c r="AG332" t="inlineStr">
        <is>
          <t/>
        </is>
      </c>
      <c r="AH332" t="inlineStr">
        <is>
          <t>riachtanas leachtachta</t>
        </is>
      </c>
      <c r="AI332" t="inlineStr">
        <is>
          <t>3</t>
        </is>
      </c>
      <c r="AJ332" t="inlineStr">
        <is>
          <t/>
        </is>
      </c>
      <c r="AK332" t="inlineStr">
        <is>
          <t>potreba za likvidnošću</t>
        </is>
      </c>
      <c r="AL332" t="inlineStr">
        <is>
          <t>3</t>
        </is>
      </c>
      <c r="AM332" t="inlineStr">
        <is>
          <t/>
        </is>
      </c>
      <c r="AN332" t="inlineStr">
        <is>
          <t>likviditási igény</t>
        </is>
      </c>
      <c r="AO332" t="inlineStr">
        <is>
          <t>3</t>
        </is>
      </c>
      <c r="AP332" t="inlineStr">
        <is>
          <t/>
        </is>
      </c>
      <c r="AQ332" t="inlineStr">
        <is>
          <t>fabbisogno di liquidità</t>
        </is>
      </c>
      <c r="AR332" t="inlineStr">
        <is>
          <t>3</t>
        </is>
      </c>
      <c r="AS332" t="inlineStr">
        <is>
          <t/>
        </is>
      </c>
      <c r="AT332" t="inlineStr">
        <is>
          <t>likvidumo poreikis</t>
        </is>
      </c>
      <c r="AU332" t="inlineStr">
        <is>
          <t>3</t>
        </is>
      </c>
      <c r="AV332" t="inlineStr">
        <is>
          <t/>
        </is>
      </c>
      <c r="AW332" t="inlineStr">
        <is>
          <t>likviditātes vajadzība</t>
        </is>
      </c>
      <c r="AX332" t="inlineStr">
        <is>
          <t>2</t>
        </is>
      </c>
      <c r="AY332" t="inlineStr">
        <is>
          <t/>
        </is>
      </c>
      <c r="AZ332" t="inlineStr">
        <is>
          <t>bżonn ta' likwidità</t>
        </is>
      </c>
      <c r="BA332" t="inlineStr">
        <is>
          <t>3</t>
        </is>
      </c>
      <c r="BB332" t="inlineStr">
        <is>
          <t/>
        </is>
      </c>
      <c r="BC332" t="inlineStr">
        <is>
          <t>liquiditeitsbehoefte</t>
        </is>
      </c>
      <c r="BD332" t="inlineStr">
        <is>
          <t>3</t>
        </is>
      </c>
      <c r="BE332" t="inlineStr">
        <is>
          <t/>
        </is>
      </c>
      <c r="BF332" t="inlineStr">
        <is>
          <t>zapotrzebowanie na płynność</t>
        </is>
      </c>
      <c r="BG332" t="inlineStr">
        <is>
          <t>3</t>
        </is>
      </c>
      <c r="BH332" t="inlineStr">
        <is>
          <t/>
        </is>
      </c>
      <c r="BI332" t="inlineStr">
        <is>
          <t>necessidade de liquidez</t>
        </is>
      </c>
      <c r="BJ332" t="inlineStr">
        <is>
          <t>3</t>
        </is>
      </c>
      <c r="BK332" t="inlineStr">
        <is>
          <t/>
        </is>
      </c>
      <c r="BL332" t="inlineStr">
        <is>
          <t>necesar de lichiditate</t>
        </is>
      </c>
      <c r="BM332" t="inlineStr">
        <is>
          <t>2</t>
        </is>
      </c>
      <c r="BN332" t="inlineStr">
        <is>
          <t/>
        </is>
      </c>
      <c r="BO332" t="inlineStr">
        <is>
          <t>potreba likvidity</t>
        </is>
      </c>
      <c r="BP332" t="inlineStr">
        <is>
          <t>3</t>
        </is>
      </c>
      <c r="BQ332" t="inlineStr">
        <is>
          <t/>
        </is>
      </c>
      <c r="BR332" t="inlineStr">
        <is>
          <t>potrebna likvidna sredstva|potreba po likvidnih sredstvih</t>
        </is>
      </c>
      <c r="BS332" t="inlineStr">
        <is>
          <t>3|3</t>
        </is>
      </c>
      <c r="BT332" t="inlineStr">
        <is>
          <t>|</t>
        </is>
      </c>
      <c r="BU332" t="inlineStr">
        <is>
          <t>likviditetsbehov</t>
        </is>
      </c>
      <c r="BV332" t="inlineStr">
        <is>
          <t>3</t>
        </is>
      </c>
      <c r="BW332" t="inlineStr">
        <is>
          <t/>
        </is>
      </c>
      <c r="BX332" t="inlineStr">
        <is>
          <t>в контекста на схемата
за съзастраховане (&lt;a href="/entry/result/3568452/all" id="ENTRY_TO_ENTRY_CONVERTER" target="_blank"&gt;IATE:3568452&lt;/a&gt;) и схемата за пълно
застраховане (&lt;a href="/entry/result/3568457/all" id="ENTRY_TO_ENTRY_CONVERTER" target="_blank"&gt;IATE:3568457&lt;/a&gt;), общата сума на гарантираните депозити (&lt;a href="/entry/result/3533655/all" id="ENTRY_TO_ENTRY_CONVERTER" target="_blank"&gt;IATE:3533655&lt;/a&gt;) на банката в затруднение (&lt;a href="/entry/result/3501667/all" id="ENTRY_TO_ENTRY_CONVERTER" target="_blank"&gt;IATE:3501667&lt;/a&gt;) в случай на събитие,
водещо до изплащане (&lt;a href="/entry/result/3568388/all" id="ENTRY_TO_ENTRY_CONVERTER" target="_blank"&gt;IATE:3568388&lt;/a&gt;), или сумата на вноската, поискана от органа за
преструктуриране (&lt;a href="/entry/result/3527925/all" id="ENTRY_TO_ENTRY_CONVERTER" target="_blank"&gt;IATE:3527925&lt;/a&gt;) в случай на преструктуриране (&lt;a href="/entry/result/3510811/all" id="ENTRY_TO_ENTRY_CONVERTER" target="_blank"&gt;IATE:3510811&lt;/a&gt;)</t>
        </is>
      </c>
      <c r="BY332" t="inlineStr">
        <is>
          <t>v kontextu systému soupojištění a systému plného pojištění celková částka pojištěných vkladů v bance selhání v případě události zakládající výplatu nebo částka příspěvku požadovaná orgánem příslušným k řešení krize</t>
        </is>
      </c>
      <c r="BZ332" t="inlineStr">
        <is>
          <t>i forbindelse med &lt;a href="http://iate.europa.eu/entry/result/3568452/da" target="_blank"&gt;coassuranceordningen&lt;/a&gt; og den &lt;a href="http://iate.europa.eu/entry/slideshow/1616583128740/3568457/da" target="_blank"&gt;fulde forsikringsordning&lt;/a&gt; - den samlede størrelse af de &lt;a href="http://iate.europa.eu/entry/result/3533655/da" target="_blank"&gt;dækkede indskud&lt;/a&gt; i en nødlidende bank i tilfælde af en &lt;a href="http://iate.europa.eu/entry/result/3568388/da" target="_blank"&gt;udbetalingshændelse&lt;/a&gt; eller et bidrag, som afviklingsmyndigheden har anmodet om i tilfælde af en afvikling</t>
        </is>
      </c>
      <c r="CA332" t="inlineStr">
        <is>
          <t>im Rahmen des Mitversicherungssystems &lt;a href="/entry/result/3568452/all" id="ENTRY_TO_ENTRY_CONVERTER" target="_blank"&gt;IATE:3568452&lt;/a&gt; und des Vollversicherungssystems &lt;a href="/entry/result/3568457/all" id="ENTRY_TO_ENTRY_CONVERTER" target="_blank"&gt;IATE:3568457&lt;/a&gt; der Gesamtbetrag der gedeckten Einlagen der ausfallenden Bank im Entschädigungsfall bzw. der von der Abwicklungsberhörde eingeforderte Beitrag im Abwicklungsfall</t>
        </is>
      </c>
      <c r="CB332" t="inlineStr">
        <is>
          <t/>
        </is>
      </c>
      <c r="CC332" t="inlineStr">
        <is>
          <t>in the context of the co-insurance scheme&lt;sup&gt;1&lt;/sup&gt; and the full insurance scheme&lt;sup&gt;2&lt;/sup&gt;, the total amount of covered deposits&lt;sup&gt;3&lt;/sup&gt; of the failing bank in the event of a payout event&lt;sup&gt;4&lt;/sup&gt;, or the amount of contribution requested by the resolution authority in the event of a resolution&lt;p&gt;&lt;sup&gt;1&lt;/sup&gt;&lt;i&gt; co-insurance scheme&lt;/i&gt; &lt;a href="/entry/result/3568452/all" id="ENTRY_TO_ENTRY_CONVERTER" target="_blank"&gt;IATE:3568452&lt;/a&gt; &lt;br&gt;&lt;sup&gt;2&lt;/sup&gt;&lt;i&gt; full insurance scheme&lt;/i&gt; &lt;a href="/entry/result/3568457/all" id="ENTRY_TO_ENTRY_CONVERTER" target="_blank"&gt;IATE:3568457&lt;/a&gt; &lt;br&gt;&lt;sup&gt;3&lt;/sup&gt;&lt;i&gt; covered deposit &lt;/i&gt; &lt;a href="/entry/result/3533655/all" id="ENTRY_TO_ENTRY_CONVERTER" target="_blank"&gt;IATE:3533655&lt;/a&gt; &lt;br&gt;&lt;sup&gt;4&lt;/sup&gt;&lt;i&gt; payout event &lt;/i&gt; &lt;a href="/entry/result/3568388/all" id="ENTRY_TO_ENTRY_CONVERTER" target="_blank"&gt;IATE:3568388&lt;/a&gt; &lt;/p&gt;</t>
        </is>
      </c>
      <c r="CD332" t="inlineStr">
        <is>
          <t>En la &lt;a href="https://iate.europa.eu/entry/result/3568453/es" target="_blank"&gt;etapa de coaseguro&lt;/a&gt; y la &lt;a href="https://iate.europa.eu/entry/result/3568455/es" target="_blank"&gt;etapa de seguro pleno&lt;/a&gt; del &lt;a href="https://iate.europa.eu/entry/result/3567221/es" target="_blank"&gt;Sistema Europeo de Seguro de Depósitos&lt;/a&gt;, importe total de los &lt;a href="https://iate.europa.eu/entry/result/3533655/es" target="_blank"&gt;depósitos con cobertura&lt;/a&gt; de la entidad de crédito en dificultades en el momento en que se produce un evento de desembolso, o importe de la contribución a una resolución requerido por la autoridad de resolución.</t>
        </is>
      </c>
      <c r="CE332" t="inlineStr">
        <is>
          <t/>
        </is>
      </c>
      <c r="CF332" t="inlineStr">
        <is>
          <t/>
        </is>
      </c>
      <c r="CG332" t="inlineStr">
        <is>
          <t>dans
le contexte du &lt;a href="https://iate.europa.eu/entry/result/3568452/fr" target="_blank"&gt;mécanisme de coassurance&lt;/a&gt; et du &lt;a href="https://iate.europa.eu/entry/result/3568457/fr" target="_blank"&gt;mécanisme d'assurance intégrale&lt;/a&gt;, montant total des &lt;a href="https://iate.europa.eu/entry/result/3533655/fr" target="_blank"&gt;dépôts garantis&lt;/a&gt; de la banque défaillante dans
le cas d'un &lt;a href="https://iate.europa.eu/entry/result/3568388/fr" target="_blank"&gt;événement de remboursement&lt;/a&gt;, ou montant de la contribution demandée
par l'autorité de résolution dans le cas d'une procédure de résolution</t>
        </is>
      </c>
      <c r="CH332" t="inlineStr">
        <is>
          <t/>
        </is>
      </c>
      <c r="CI332" t="inlineStr">
        <is>
          <t/>
        </is>
      </c>
      <c r="CJ332" t="inlineStr">
        <is>
          <t>az &lt;a href="https://iate.europa.eu/entry/result/3568452/hu" target="_blank"&gt;együttbiztosítási &lt;/a&gt;és a &lt;a href="https://iate.europa.eu/entry/result/3568457/hu" target="_blank"&gt;teljes biztosítási rendszerben&lt;/a&gt; &lt;a href="https://iate.europa.eu/entry/result/3568388/hu" target="_blank"&gt;kifizetési esemény&lt;/a&gt; esetén a csődbe jutott bank &lt;a href="https://iate.europa.eu/entry/result/3533655/hu" target="_blank"&gt;biztosított betéteinek&lt;/a&gt; teljes összege vagy szanálás esetén a szanálási hatóság által előírt hozzájárulás összege</t>
        </is>
      </c>
      <c r="CK332" t="inlineStr">
        <is>
          <t>nella &lt;a href="https://iate.europa.eu/entry/result/3568453" target="_blank"&gt;fase di coassicurazione&lt;/a&gt; e nella&lt;a href="https://iate.europa.eu/entry/result/3568455" target="_blank"&gt; fase di assicurazione completa&lt;/a&gt;,, l'importo totale dei &lt;a href="https://iate.europa.eu/entry/result/3533655/all" target="_blank"&gt;depositi protetti&lt;/a&gt; della banca in dissesto in caso di &lt;a href="https://iate.europa.eu/entry/result/3568388/all" target="_blank"&gt;evento di pagamento&lt;/a&gt; o l'importo totale del contributo richiesto dall'autorità di risoluzione in caso di risoluzione</t>
        </is>
      </c>
      <c r="CL332" t="inlineStr">
        <is>
          <t>bendro draudimo sistemos ir visiško draudimo sistemos kontekste – visa žlungančio banko apdraustųjų indėlių suma kilus išmokos įvykiui arba įnašo, kurio prašo pertvarkymo institucija pertvarkymo atveju, suma</t>
        </is>
      </c>
      <c r="CM332" t="inlineStr">
        <is>
          <t>saistībā ar &lt;a href="https://iate.europa.eu/entry/slideshow/1616140407853/3568452/lv" target="_blank"&gt;kopapdrošināšanas sistēmu&lt;/a&gt; un &lt;a href="https://iate.europa.eu/entry/slideshow/1616140480597/3568457/lv" target="_blank"&gt;pilnas apdrošināšanas sistēmu&lt;/a&gt; kopējā maksātnespējīgās bankas &lt;a href="https://iate.europa.eu/entry/slideshow/1616144008917/3533655/lv" target="_blank"&gt;segto noguldīumu&lt;/a&gt; summa &lt;a href="https://iate.europa.eu/entry/slideshow/1616140660170/3568388/lv" target="_blank"&gt;izmaksāšanas notikuma&lt;/a&gt; gadījumā vai noregulējuma iestādes pieprasītā iemaksa noregulējuma gadījumā</t>
        </is>
      </c>
      <c r="CN332" t="inlineStr">
        <is>
          <t>fil-kuntest tal-iskema ta' koassigurazzjoni [ &lt;a href="/entry/result/3568452/all" id="ENTRY_TO_ENTRY_CONVERTER" target="_blank"&gt;IATE:3568452&lt;/a&gt; ] u l-iskema ta' assigurazzjoni sħiħa [ &lt;a href="/entry/result/3568457/all" id="ENTRY_TO_ENTRY_CONVERTER" target="_blank"&gt;IATE:3568457&lt;/a&gt; ], l-ammont totali ta' depożiti koperti [ &lt;a href="/entry/result/3533655/all" id="ENTRY_TO_ENTRY_CONVERTER" target="_blank"&gt;IATE:3533655&lt;/a&gt; ] tal-bank inadempjenti fil-każ ta' event ta' żborż [ &lt;a href="/entry/result/3568388/all" id="ENTRY_TO_ENTRY_CONVERTER" target="_blank"&gt;IATE:3568388&lt;/a&gt; ], jew l-ammont ta' kontribuzzjoni mitlub mill-awtorità ta' riżoluzzjoni fil-każ ta' riżoluzzjoni</t>
        </is>
      </c>
      <c r="CO332" t="inlineStr">
        <is>
          <t>in de context van het medeverzekeringsstelsel&lt;sup&gt;1&lt;/sup&gt; en het stelsel van volledige verzekering&lt;sup&gt;2&lt;/sup&gt;, het totale bedrag aan gedekte deposito's&lt;sup&gt;3&lt;/sup&gt; van de falende bank in geval van een uitbetalingsgebeurtenis&lt;sup&gt;4&lt;/sup&gt;, of het door de afwikkelingsautoriteit gevraagde bedrag van de bijdrage in geval van een afwikkeling &lt;p&gt;&lt;sup&gt;1&lt;/sup&gt; &lt;i&gt;medeverzekeringsstelsel&lt;/i&gt; &lt;a href="/entry/result/3568452/all" id="ENTRY_TO_ENTRY_CONVERTER" target="_blank"&gt;IATE:3568452&lt;/a&gt; &lt;br&gt;&lt;sup&gt;2&lt;/sup&gt; &lt;i&gt;stelsel van volledige verzekering&lt;/i&gt; &lt;a href="/entry/result/3568457/all" id="ENTRY_TO_ENTRY_CONVERTER" target="_blank"&gt;IATE:3568457&lt;/a&gt; &lt;br&gt;&lt;sup&gt;3&lt;/sup&gt; &lt;i&gt;gedekt deposito&lt;/i&gt; &lt;a href="/entry/result/3533655/all" id="ENTRY_TO_ENTRY_CONVERTER" target="_blank"&gt;IATE:3533655&lt;/a&gt; &lt;br&gt;&lt;sup&gt;4&lt;/sup&gt; &lt;i&gt;uitbetalingsgebeurtenis&lt;/i&gt; &lt;a href="/entry/result/3568388&lt;&gt;&lt;&gt;&lt;&gt;&lt;&gt;&lt;&gt;&lt;&gt;&lt;&gt;&lt;&gt;&lt;&gt;&lt;&gt;&lt;&gt;&lt;&gt;&lt;&gt;&lt;&gt;&lt;&gt;&lt;&gt;&lt;&gt;&lt;&gt;&lt;&gt;&lt;&gt;&lt;&gt;&lt;&gt;&lt;&gt;&lt;&gt;&lt;&gt;&lt;&gt;&lt;&gt;&lt;&gt;&lt;&gt;&lt;&gt;&lt;&gt;&lt;&gt;&lt;&gt;&lt;/all" id="ENTRY_TO_ENTRY_CONVERTER" target="_blank"&gt;IATE:3568388&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amp;gt;&amp;lt;&lt;/a&gt;&amp;gt;&lt;/p&gt;</t>
        </is>
      </c>
      <c r="CP332" t="inlineStr">
        <is>
          <t>w kontekście &lt;a href="https://iate.europa.eu/entry/slideshow/1615554690319/3568452/pl" target="_blank"&gt;systemu koasekuracji&lt;/a&gt; i &lt;a href="https://iate.europa.eu/entry/slideshow/1615554821197/3568457/pl" target="_blank"&gt;systemu pełnego zabezpieczenia&lt;/a&gt; - łączna kwota &lt;a href="https://iate.europa.eu/entry/slideshow/1615554896028/3533655/pl" target="_blank"&gt;gwarantowanych depozytów&lt;/a&gt; upadającego banku w przypadku &lt;a href="https://iate.europa.eu/entry/slideshow/1615555041290/3568388/pl" target="_blank"&gt;zdarzenia wypłaty&lt;/a&gt; lub kwota wkładu żądana przez organ ds. restrukturyzacji i uporządkowanej likwidacji w przypadku restrukturyzacji i uporządkowanej likwidacji</t>
        </is>
      </c>
      <c r="CQ332" t="inlineStr">
        <is>
          <t>Liquidez de que um &lt;b&gt;Sistema de Garantia de Depósitos participante&lt;/b&gt; [ &lt;a href="/entry/result/3568387/all" id="ENTRY_TO_ENTRY_CONVERTER" target="_blank"&gt;IATE:3568387&lt;/a&gt; ] necessita em &lt;b&gt;caso de reembolso&lt;/b&gt; [ &lt;a href="/entry/result/3568388/all" id="ENTRY_TO_ENTRY_CONVERTER" target="_blank"&gt;IATE:3568388&lt;/a&gt; ] (e que equivale ao montante total dos &lt;b&gt;depósitos cobertos&lt;/b&gt; [ &lt;a href="/entry/result/3533655/all" id="ENTRY_TO_ENTRY_CONVERTER" target="_blank"&gt;IATE:3533655&lt;/a&gt; ] do banco insolvente), ou em &lt;b&gt;caso de resolução&lt;/b&gt; (e que equivale ao montante da contribuição exigida pela autoridade nacional.)</t>
        </is>
      </c>
      <c r="CR332" t="inlineStr">
        <is>
          <t>în contextul sistemului de coasigurare și al sistemului de asigurare completă în cadrul viitorului sistem european de asigurare a depozitelor, cuantumul total al depozitelor acoperite ale băncii aflate în dificultate în cazul unui eveniment de plată sau cuantumul contribuției solicitate de autoritatea de rezoluție în cazul unei proceduri de rezoluție</t>
        </is>
      </c>
      <c r="CS332" t="inlineStr">
        <is>
          <t>v kontexte &lt;a href="https://iate.europa.eu/entry/result/3568452/sk" target="_blank"&gt;systému spolupoistenia&lt;/a&gt; a &lt;a href="https://iate.europa.eu/entry/result/3568457/sk" target="_blank"&gt;systému plného poistenia&lt;/a&gt;: &lt;br&gt;1. v prípade &lt;a href="https://iate.europa.eu/entry/result/3568388/sk" target="_blank"&gt;výplatnej udalosti&lt;/a&gt; celková suma &lt;a href="https://iate.europa.eu/entry/result/3533655/sk" target="_blank"&gt;krytých vkladov &lt;/a&gt;zlyhávajúcej banky, t. j. suma oprávnených vkladov do výšky 100 000 EUR na vkladateľa; &lt;br&gt;2. v prípade riešenia krízových situácií výška príspevku, ktorý požaduje jednotná rada a vnútroštátny orgán pre riešenie krízových situácií</t>
        </is>
      </c>
      <c r="CT332" t="inlineStr">
        <is>
          <t/>
        </is>
      </c>
      <c r="CU332" t="inlineStr">
        <is>
          <t/>
        </is>
      </c>
    </row>
    <row r="333">
      <c r="A333" s="1" t="str">
        <f>HYPERLINK("https://iate.europa.eu/entry/result/3573254/all", "3573254")</f>
        <v>3573254</v>
      </c>
      <c r="B333" t="inlineStr">
        <is>
          <t>FINANCE</t>
        </is>
      </c>
      <c r="C333" t="inlineStr">
        <is>
          <t>FINANCE|taxation</t>
        </is>
      </c>
      <c r="D333" t="inlineStr">
        <is>
          <t>посредник|посредник в областта на данъчното планиране</t>
        </is>
      </c>
      <c r="E333" t="inlineStr">
        <is>
          <t>3|3</t>
        </is>
      </c>
      <c r="F333" t="inlineStr">
        <is>
          <t>|</t>
        </is>
      </c>
      <c r="G333" t="inlineStr">
        <is>
          <t>zprostředkovatel</t>
        </is>
      </c>
      <c r="H333" t="inlineStr">
        <is>
          <t>3</t>
        </is>
      </c>
      <c r="I333" t="inlineStr">
        <is>
          <t/>
        </is>
      </c>
      <c r="J333" t="inlineStr">
        <is>
          <t>mellemmand</t>
        </is>
      </c>
      <c r="K333" t="inlineStr">
        <is>
          <t>3</t>
        </is>
      </c>
      <c r="L333" t="inlineStr">
        <is>
          <t/>
        </is>
      </c>
      <c r="M333" t="inlineStr">
        <is>
          <t>Intermediär</t>
        </is>
      </c>
      <c r="N333" t="inlineStr">
        <is>
          <t>3</t>
        </is>
      </c>
      <c r="O333" t="inlineStr">
        <is>
          <t/>
        </is>
      </c>
      <c r="P333" t="inlineStr">
        <is>
          <t>ενδιάμεσος|φορολογικός ενδιάμεσος</t>
        </is>
      </c>
      <c r="Q333" t="inlineStr">
        <is>
          <t>3|2</t>
        </is>
      </c>
      <c r="R333" t="inlineStr">
        <is>
          <t>|</t>
        </is>
      </c>
      <c r="S333" t="inlineStr">
        <is>
          <t>intermediaries|intermediary|tax planning intermediary|tax intermediary</t>
        </is>
      </c>
      <c r="T333" t="inlineStr">
        <is>
          <t>1|3|3|3</t>
        </is>
      </c>
      <c r="U333" t="inlineStr">
        <is>
          <t>|||</t>
        </is>
      </c>
      <c r="V333" t="inlineStr">
        <is>
          <t>intermediario</t>
        </is>
      </c>
      <c r="W333" t="inlineStr">
        <is>
          <t>3</t>
        </is>
      </c>
      <c r="X333" t="inlineStr">
        <is>
          <t/>
        </is>
      </c>
      <c r="Y333" t="inlineStr">
        <is>
          <t>vahendaja|maksuplaneerimise vahendaja</t>
        </is>
      </c>
      <c r="Z333" t="inlineStr">
        <is>
          <t>3|3</t>
        </is>
      </c>
      <c r="AA333" t="inlineStr">
        <is>
          <t>|</t>
        </is>
      </c>
      <c r="AB333" t="inlineStr">
        <is>
          <t>välittäjä|verovälittäjä</t>
        </is>
      </c>
      <c r="AC333" t="inlineStr">
        <is>
          <t>3|3</t>
        </is>
      </c>
      <c r="AD333" t="inlineStr">
        <is>
          <t>|</t>
        </is>
      </c>
      <c r="AE333" t="inlineStr">
        <is>
          <t>intermédiaire en matière de planification fiscale|intermédiaire|intermédiaire fiscal</t>
        </is>
      </c>
      <c r="AF333" t="inlineStr">
        <is>
          <t>3|3|3</t>
        </is>
      </c>
      <c r="AG333" t="inlineStr">
        <is>
          <t>||</t>
        </is>
      </c>
      <c r="AH333" t="inlineStr">
        <is>
          <t/>
        </is>
      </c>
      <c r="AI333" t="inlineStr">
        <is>
          <t/>
        </is>
      </c>
      <c r="AJ333" t="inlineStr">
        <is>
          <t/>
        </is>
      </c>
      <c r="AK333" t="inlineStr">
        <is>
          <t>posrednik|posrednik u poreznom planiranju</t>
        </is>
      </c>
      <c r="AL333" t="inlineStr">
        <is>
          <t>3|3</t>
        </is>
      </c>
      <c r="AM333" t="inlineStr">
        <is>
          <t>|</t>
        </is>
      </c>
      <c r="AN333" t="inlineStr">
        <is>
          <t>adótervezésben közreműködő</t>
        </is>
      </c>
      <c r="AO333" t="inlineStr">
        <is>
          <t>4</t>
        </is>
      </c>
      <c r="AP333" t="inlineStr">
        <is>
          <t/>
        </is>
      </c>
      <c r="AQ333" t="inlineStr">
        <is>
          <t>intermediario fiscale|intermediario|intermediario della pianificazione fiscale</t>
        </is>
      </c>
      <c r="AR333" t="inlineStr">
        <is>
          <t>3|3|3</t>
        </is>
      </c>
      <c r="AS333" t="inlineStr">
        <is>
          <t>||</t>
        </is>
      </c>
      <c r="AT333" t="inlineStr">
        <is>
          <t>tarpininkas|tarpininkas</t>
        </is>
      </c>
      <c r="AU333" t="inlineStr">
        <is>
          <t>3|3</t>
        </is>
      </c>
      <c r="AV333" t="inlineStr">
        <is>
          <t>|</t>
        </is>
      </c>
      <c r="AW333" t="inlineStr">
        <is>
          <t>starpnieks|nodokļu plānošanas starpnieks</t>
        </is>
      </c>
      <c r="AX333" t="inlineStr">
        <is>
          <t>3|2</t>
        </is>
      </c>
      <c r="AY333" t="inlineStr">
        <is>
          <t>|</t>
        </is>
      </c>
      <c r="AZ333" t="inlineStr">
        <is>
          <t>intermedjarju tat-taxxa|intermedjarju|intermedjarju għall-ippjanar tat-taxxa</t>
        </is>
      </c>
      <c r="BA333" t="inlineStr">
        <is>
          <t>3|3|3</t>
        </is>
      </c>
      <c r="BB333" t="inlineStr">
        <is>
          <t>||</t>
        </is>
      </c>
      <c r="BC333" t="inlineStr">
        <is>
          <t>intermediair</t>
        </is>
      </c>
      <c r="BD333" t="inlineStr">
        <is>
          <t>3</t>
        </is>
      </c>
      <c r="BE333" t="inlineStr">
        <is>
          <t/>
        </is>
      </c>
      <c r="BF333" t="inlineStr">
        <is>
          <t>pośrednik|podmiot pośredniczący w planowaniu podatkowym|pośrednik podatkowy</t>
        </is>
      </c>
      <c r="BG333" t="inlineStr">
        <is>
          <t>3|3|3</t>
        </is>
      </c>
      <c r="BH333" t="inlineStr">
        <is>
          <t>||</t>
        </is>
      </c>
      <c r="BI333" t="inlineStr">
        <is>
          <t>intermediário</t>
        </is>
      </c>
      <c r="BJ333" t="inlineStr">
        <is>
          <t>3</t>
        </is>
      </c>
      <c r="BK333" t="inlineStr">
        <is>
          <t/>
        </is>
      </c>
      <c r="BL333" t="inlineStr">
        <is>
          <t>intermediar|intermediar financiar</t>
        </is>
      </c>
      <c r="BM333" t="inlineStr">
        <is>
          <t>3|3</t>
        </is>
      </c>
      <c r="BN333" t="inlineStr">
        <is>
          <t>|</t>
        </is>
      </c>
      <c r="BO333" t="inlineStr">
        <is>
          <t>sprostredkovateľ</t>
        </is>
      </c>
      <c r="BP333" t="inlineStr">
        <is>
          <t>3</t>
        </is>
      </c>
      <c r="BQ333" t="inlineStr">
        <is>
          <t/>
        </is>
      </c>
      <c r="BR333" t="inlineStr">
        <is>
          <t>posrednik|davčni posrednik</t>
        </is>
      </c>
      <c r="BS333" t="inlineStr">
        <is>
          <t>3|3</t>
        </is>
      </c>
      <c r="BT333" t="inlineStr">
        <is>
          <t>|</t>
        </is>
      </c>
      <c r="BU333" t="inlineStr">
        <is>
          <t>förmedlare</t>
        </is>
      </c>
      <c r="BV333" t="inlineStr">
        <is>
          <t>3</t>
        </is>
      </c>
      <c r="BW333" t="inlineStr">
        <is>
          <t/>
        </is>
      </c>
      <c r="BX333" t="inlineStr">
        <is>
          <t>всяко лице, което изготвя, предлага на пазара, организира или предоставя за прилагане подлежаща на оповестяване трансгранична договореност, или управлява нейното прилагане, както и всяко лице, което, предвид относимите факти и обстоятелства и въз основа на наличната информация и експертния опит и разбирания, необходими за предоставянето на такъв вид услуги, знае или може основателно да се предполага, че знае, че е поело задължение да предостави, пряко или чрез други лица, помощ, съдействие или консултации по отношение на изготвянето, предлагането на пазара, организирането, предоставянето за прилагане или управлението на прилагането на подлежаща на оповестяване трансгранична договореност</t>
        </is>
      </c>
      <c r="BY333" t="inlineStr">
        <is>
          <t>jakákoli osoba, která přeshraniční uspořádání, které se má oznamovat, navrhuje, nabízí na trhu, organizuje nebo ho zpřístupňuje pro jeho zavedení nebo řídí zavedení takového uspořádání, nebo jakákoli osoba, která na základě dostupných informací a příslušných odborných znalostí a porozumění, jež jsou k poskytování těchto služeb nezbytné, ví, že se zavázala poskytnout přímo či prostřednictvím dalších osob podporu, pomoc nebo poradenství, pokud jde o návrh, nabízení na trhu nebo organizaci přeshraničního uspořádání, které se má oznamovat</t>
        </is>
      </c>
      <c r="BZ333" t="inlineStr">
        <is>
          <t>enhver person, som udformer, markedsfører, tilrettelægger eller tilrådighedsstiller med henblik på gennemførelse eller forvalter gennemførelsen af en indberetningspligtig grænseoverskridende ordning.</t>
        </is>
      </c>
      <c r="CA333" t="inlineStr">
        <is>
          <t>Person, die eine meldepflichtige grenzüberschreitende Gestaltung konzipiert, vermarktet, organisiert oder zur Umsetzung bereitstellt oder die die Umsetzung einer solchen Gestaltung verwaltet bzw. die — unter Berücksichtigung der relevanten Fakten und Umstände und auf der Grundlage der verfügbaren Informationen sowie des einschlägigen Fachwissens und Verständnisses, die für die Erbringung solcher Dienstleistungen erforderlich sind, — weiß oder vernünftigerweise wissen müsste, dass sie unmittelbar oder über andere Personen Hilfe, Unterstützung oder Beratung im Hinblick auf Konzeption, Vermarktung, Organisation, Bereitstellung zur Umsetzung oder Verwaltung der Umsetzung einer meldepflichtigen grenzüberschreitenden Gestaltung geleistet hat</t>
        </is>
      </c>
      <c r="CB333" t="inlineStr">
        <is>
          <t>πρόσωπο που καταρτίζει, διαθέτει στην αγορά, οργανώνει ή διαχειρίζεται την εφαρμογή μιας δηλωτέας διασυνοριακής ρύθμισης, καθώς και κάθε πρόσωπο που γνωρίζει ή μπορεί ευλόγως να υποτεθεί ότι γνωρίζει ότι έχει αναλάβει να παρέχει, απευθείας ή μέσω άλλων προσώπων, βοήθεια, συνδρομή ή συμβουλές σχετικά με την κατάρτιση, τη διάθεση στην αγορά, την οργάνωση ή τη διαχείριση της εφαρμογής μιας δηλωτέας διασυνοριακής ρύθμισης</t>
        </is>
      </c>
      <c r="CC333" t="inlineStr">
        <is>
          <t>any person that designs, markets, organises or makes available for implementation or manages the implementation of a reportable cross-border arrangement, as well as any person that knows or could be reasonably expected to know that they have undertaken to provide, directly or by means of other persons, aid, assistance or advice with respect to designing, marketing, organising, making available for implementation or managing the implementation of a reportable cross-border arrangement</t>
        </is>
      </c>
      <c r="CD333" t="inlineStr">
        <is>
          <t>Cualquier persona que diseñe, comercialice, organice, ponga a disposición para su ejecución un mecanismo transfronterizo sujeto a comunicación de información, o que gestione su ejecución, así como cualquier persona que, teniendo en cuenta los hechos y circunstancias pertinentes y sobre la base de la información disponible así como de la experiencia y los conocimientos en la materia que son necesarios para prestar tales servicios, sabe o cabe razonablemente suponer que sabe que se ha comprometido a prestar, directamente o por medio de otras personas, ayuda, asistencia o asesoramiento con respecto al diseño, comercialización, organización, puesta a disposición para su ejecución o gestión de la ejecución de un mecanismo transfronterizo sujeto a comunicación de información.</t>
        </is>
      </c>
      <c r="CE333" t="inlineStr">
        <is>
          <t>isik, kes töötab aruantava piiriülese skeemi välja, turustab või korraldab aruantavat piiriülest skeemi või teeb selle rakendamiseks kättesaadavaks või kes juhib selle rakendamist. See tähendab samuti igat isikut, kes kõiki tähtsust omavaid asjaolusid ja tingimusi arvesse võttes ning tuginedes kättesaadavale teabele ja enda erialastele teadmistele ja arusaamisele, mida on vaja selliste teenuste pakkumiseks, teab või kelle puhul võib õigustatult eeldada, et ta teab, et ta on võtnud ülesandeks pakkuda, otse või teiste isikute kaudu, abi, tuge või nõu aruantava piiriülese skeemi väljatöötamiseks, turustamiseks või korraldamiseks, selle rakendamiseks kättesaadavaks tegemiseks või selle rakendamise juhtimiseks.</t>
        </is>
      </c>
      <c r="CF333" t="inlineStr">
        <is>
          <t/>
        </is>
      </c>
      <c r="CG333" t="inlineStr">
        <is>
          <t>toute personne qui conçoit, commercialise ou organise un dispositif transfrontière devant faire l'objet d'une déclaration, le met à disposition aux fins de sa mise en œuvre ou en gère la mise en œuvre</t>
        </is>
      </c>
      <c r="CH333" t="inlineStr">
        <is>
          <t/>
        </is>
      </c>
      <c r="CI333" t="inlineStr">
        <is>
          <t>svaka osoba koja osmišljava, stavlja na tržište ili organizira prekogranični aranžman o kojem se izvješćuje ili takav aranžman stavlja na raspolaganje s ciljem njegove provedbe ili upravlja njegovom provedbom, kao i svaka osoba koja zna ili bi se od nje u razumnoj mjeri moglo očekivati da zna da se obvezala na pružanje, izravno ili posredstvom drugih osoba, potpore, pomoći ili savjeta u pogledu osmišljavanja, stavljanja na tržište, organiziranja, stavljanja na raspolaganje s ciljem provedbe, ili upravljanja provedbom prekograničnog aranžmana o kojem se izvješćuje</t>
        </is>
      </c>
      <c r="CJ333" t="inlineStr">
        <is>
          <t>bármely természetes vagy jogi személy, aki az adózással kapcsolatos szolgáltatás nyújtása során az adózó felé felelős az adatszolgáltatási kötelezettség alá tartozó, határokon átnyúló konstrukció vagy konstrukciósorozat adóvonatkozásai kidolgozásáért, piaci értékesítéséért, megszervezéséért vagy végrehajtásának irányításáért, illetve olyan személy, aki arra vállalkozik, hogy közvetlenül, vagy más vele kapcsolatban álló személyeken keresztül anyagi támogatást, segítséget nyújt vagy tanácsot ad az adatszolgáltatási kötelezettség alá tartozó, határokon átnyúló konstrukció vagy konstrukciósorozat adóvonatkozásainak kidolgozásával, piaci értékesítésével, megszervezésével vagy irányításával kapcsolatban</t>
        </is>
      </c>
      <c r="CK333" t="inlineStr">
        <is>
          <t>qualunque persona che elabori, commercializzi, organizzi o metta a disposizione a fini di attuazione o gestisca l'attuazione di un meccanismo transfrontaliero soggetto all'obbligo di notifica, nonché qualunque persona che, in considerazione dei fatti e delle circostanze pertinenti e sulla base delle informazioni disponibili e delle pertinenti competenze e comprensione necessarie per fornire tali servizi, sia a conoscenza, o si possa ragionevolmente presumere che sia a conoscenza, del fatto che si è impegnata a fornire, direttamente o attraverso altre persone, aiuto, assistenza o consulenza riguardo all'elaborazione, commercializzazione, organizzazione, messa a disposizione a fini di attuazione o gestione dell'attuazione di un meccanismo transfrontaliero soggetto all'obbligo di notifica</t>
        </is>
      </c>
      <c r="CL333" t="inlineStr">
        <is>
          <t>asmuo, kuris rengia praneštiną tarpvalstybinį susitarimą dėl mokesčių, siūlo jį rinkoje, organizuoja jo įgyvendinimą, pateikia jį įgyvendinti arba jį administruoja</t>
        </is>
      </c>
      <c r="CM333" t="inlineStr">
        <is>
          <t>ikviena persona, kas plāno, komercializē, organizē vai dara pieejamu ziņojamu pārrobežu shēmu īstenošanai vai vada tās īstenošanu. | Starpnieks ir arī ikviena persona, kura, ņemot vērā attiecīgos faktus un apstākļus un pamatojoties uz pieejamo informāciju un attiecīgajām speciālajām zināšanām un izpratni, kas vajadzīga, lai sniegtu šādus pakalpojumus, zina vai var pamatoti uzskatīt, ka zina, ka tā ir tieši vai ar citu personu palīdzību sniegusi palīdzību, atbalstu vai konsultācijas attiecībā uz to, lai plānotu, popularizētu, organizētu, darītu pieejamu ziņojamu pārrobežu shēmu īstenošanu vai vadītu tās īstenošanu. Ikvienai personai ir tiesības sniegt pierādījumus pat to, ka šī persona nezināja vai ka nevar pamatoti uzskatīt, ka tā zināja, ka minētā persona bija iesaistīta ziņojamā pārrobežu shēmā.</t>
        </is>
      </c>
      <c r="CN333" t="inlineStr">
        <is>
          <t>intermedjarju huwa kwalunkwe persuna li tfassal, tikkummerċjalizza, torganizza jew tagħmel disponibbli għall-implimentazzjoni jew tiġġestixxi l-implimentazzjoni ta' arranġament transfruntier. Hija wkoll persuna li tkun taf, jew tista' tkun raġonevolment mistennija li tkun taf li hija impenjat ruħha li tipprovdi, direttament jew permezz ta' persuni oħra, għajnuna, assistenza jew pariri rigward it-tfassil, il-kummerċjalizzazzjoni, l-organizzazzjoni, it-tqegħid għad-disponibbiltà għall-implimentazzjoni jew rigward il-ġestjoni tal-implimentazzjoni ta' arranġament transfruntier rapportabbli</t>
        </is>
      </c>
      <c r="CO333" t="inlineStr">
        <is>
          <t>een persoon die een meldingsplichtige grensoverschrijdende constructie bedenkt, aanbiedt, opzet, beschikbaar maakt voor implementatie of de implementatie ervan beheert</t>
        </is>
      </c>
      <c r="CP333" t="inlineStr">
        <is>
          <t>osoba, która opracowuje, wprowadza do obrotu, organizuje lub udostępnia do wdrożenia podlegające zgłoszeniu uzgodnienie transgraniczne lub zarządza wdrażaniem takiego uzgodnienia</t>
        </is>
      </c>
      <c r="CQ333" t="inlineStr">
        <is>
          <t>Uma pessoa que concebe, comercializa, organiza ou disponibiliza para aplicação ou administra a aplicação de um mecanismo transfronteiriço a comunicar, bem como uma pessoa que sabe ou relativamente à qual se pode razoavelmente esperar que saiba que se comprometeu a prestar, diretamente ou através de outras pessoas, ajuda, assistência ou aconselhamento no que diz respeito à conceção, comercialização, organização ou disponibilização para a aplicação ou à administração da aplicação de um mecanismo transfronteiriço a comunicar.</t>
        </is>
      </c>
      <c r="CR333" t="inlineStr">
        <is>
          <t>orice persoană care proiectează, comercializează, organizează, pune la dispoziție în vederea implementării sau gestionează implementarea unei modalități transfrontaliere care face obiectul raportării, precum și orice persoană care știe sau ar fi rezonabil de așteptat să știe că s-a angajat să furnizeze, direct sau prin intermediul altor persoane, ajutor, asistență sau consiliere cu privire la proiectarea, comercializarea, organizarea, punerea la dispoziție în vederea implementării sau gestionarea implementării unei modalități transfrontaliere care face obiectul raportării</t>
        </is>
      </c>
      <c r="CS333" t="inlineStr">
        <is>
          <t>každá osoba, ktorá navrhuje cezhraničné opatrenie podliehajúce oznamovaniu, ponúka ho na trhu, organizuje ho alebo sprístupňuje na implementáciu, alebo ktorá riadi implementáciu takéhoto opatrenia, ako aj každá osoba, ktorá so zreteľom na relevantné skutočnosti a okolnosti a na základe dostupných informácií a relevantných odborných znalostí a chápania, ktoré sú potrebné na poskytovanie takýchto služieb, vie alebo od nej možno odôvodnene očakávať, že vie, že sa zaviazala priamo alebo prostredníctvom iných osôb poskytovať pomoc, podporu alebo poradenstvo v súvislosti s navrhovaním, ponúkaním na trhu a organizovaním cezhraničného opatrenia podliehajúceho oznamovaniu, jeho sprístupňovaním na implementáciu alebo s riadením implementácie takéhoto opatrenia</t>
        </is>
      </c>
      <c r="CT333" t="inlineStr">
        <is>
          <t>oseba, ki oblikuje, trži, organizira ali daje na voljo za uporabo čezmejni aranžma, o katerem se poroča, ali upravlja njegovo izvajanje, pa tudi oseba, ki se ob upoštevanju ustreznih dejstev in okoliščin ter na podlagi razpoložljivih informacij in ustreznega strokovnega znanja in razumevanja, potrebnega za zagotavljanje takih storitev, zaveda, da se je zavezala, da bo neposredno ali prek drugih oseb nudila pomoč oziroma svetovanje pri oblikovanju, trženju, organizaciji, dajanju na voljo za uporabo ali upravljanju izvajanja čezmejnega davčnega aranžmaja, o katerem se poroča, ali bi bilo zanjo upravičeno pričakovati, da se tega zaveda</t>
        </is>
      </c>
      <c r="CU333" t="inlineStr">
        <is>
          <t/>
        </is>
      </c>
    </row>
    <row r="334">
      <c r="A334" s="1" t="str">
        <f>HYPERLINK("https://iate.europa.eu/entry/result/1104363/all", "1104363")</f>
        <v>1104363</v>
      </c>
      <c r="B334" t="inlineStr">
        <is>
          <t>ECONOMICS;FINANCE</t>
        </is>
      </c>
      <c r="C334" t="inlineStr">
        <is>
          <t>ECONOMICS|economic conditions|economic development;FINANCE|financing and investment|investment</t>
        </is>
      </c>
      <c r="D334" t="inlineStr">
        <is>
          <t>инвестиция</t>
        </is>
      </c>
      <c r="E334" t="inlineStr">
        <is>
          <t>4</t>
        </is>
      </c>
      <c r="F334" t="inlineStr">
        <is>
          <t/>
        </is>
      </c>
      <c r="G334" t="inlineStr">
        <is>
          <t>investování</t>
        </is>
      </c>
      <c r="H334" t="inlineStr">
        <is>
          <t>3</t>
        </is>
      </c>
      <c r="I334" t="inlineStr">
        <is>
          <t/>
        </is>
      </c>
      <c r="J334" t="inlineStr">
        <is>
          <t>kapitalanbringelse|pengeanbringelse|investering</t>
        </is>
      </c>
      <c r="K334" t="inlineStr">
        <is>
          <t>3|3|3</t>
        </is>
      </c>
      <c r="L334" t="inlineStr">
        <is>
          <t>||</t>
        </is>
      </c>
      <c r="M334" t="inlineStr">
        <is>
          <t>Geldanlage|Investition|Kapitalanlage|Anlage</t>
        </is>
      </c>
      <c r="N334" t="inlineStr">
        <is>
          <t>3|3|3|3</t>
        </is>
      </c>
      <c r="O334" t="inlineStr">
        <is>
          <t>|||</t>
        </is>
      </c>
      <c r="P334" t="inlineStr">
        <is>
          <t>τοποθέτηση|επένδυση|σχηματισμός κεφαλαίου</t>
        </is>
      </c>
      <c r="Q334" t="inlineStr">
        <is>
          <t>3|3|3</t>
        </is>
      </c>
      <c r="R334" t="inlineStr">
        <is>
          <t>||</t>
        </is>
      </c>
      <c r="S334" t="inlineStr">
        <is>
          <t>investment</t>
        </is>
      </c>
      <c r="T334" t="inlineStr">
        <is>
          <t>3</t>
        </is>
      </c>
      <c r="U334" t="inlineStr">
        <is>
          <t/>
        </is>
      </c>
      <c r="V334" t="inlineStr">
        <is>
          <t>colocación|inversión</t>
        </is>
      </c>
      <c r="W334" t="inlineStr">
        <is>
          <t>3|3</t>
        </is>
      </c>
      <c r="X334" t="inlineStr">
        <is>
          <t>|</t>
        </is>
      </c>
      <c r="Y334" t="inlineStr">
        <is>
          <t>investeering</t>
        </is>
      </c>
      <c r="Z334" t="inlineStr">
        <is>
          <t>4</t>
        </is>
      </c>
      <c r="AA334" t="inlineStr">
        <is>
          <t/>
        </is>
      </c>
      <c r="AB334" t="inlineStr">
        <is>
          <t>investointi|sijoitus</t>
        </is>
      </c>
      <c r="AC334" t="inlineStr">
        <is>
          <t>3|3</t>
        </is>
      </c>
      <c r="AD334" t="inlineStr">
        <is>
          <t>|</t>
        </is>
      </c>
      <c r="AE334" t="inlineStr">
        <is>
          <t>placement|investissement</t>
        </is>
      </c>
      <c r="AF334" t="inlineStr">
        <is>
          <t>3|3</t>
        </is>
      </c>
      <c r="AG334" t="inlineStr">
        <is>
          <t>|</t>
        </is>
      </c>
      <c r="AH334" t="inlineStr">
        <is>
          <t>infheistiú|infheistíocht</t>
        </is>
      </c>
      <c r="AI334" t="inlineStr">
        <is>
          <t>3|3</t>
        </is>
      </c>
      <c r="AJ334" t="inlineStr">
        <is>
          <t>|</t>
        </is>
      </c>
      <c r="AK334" t="inlineStr">
        <is>
          <t>investicija</t>
        </is>
      </c>
      <c r="AL334" t="inlineStr">
        <is>
          <t>3</t>
        </is>
      </c>
      <c r="AM334" t="inlineStr">
        <is>
          <t/>
        </is>
      </c>
      <c r="AN334" t="inlineStr">
        <is>
          <t>befektetés</t>
        </is>
      </c>
      <c r="AO334" t="inlineStr">
        <is>
          <t>4</t>
        </is>
      </c>
      <c r="AP334" t="inlineStr">
        <is>
          <t/>
        </is>
      </c>
      <c r="AQ334" t="inlineStr">
        <is>
          <t>investimento|collocamento|impiego</t>
        </is>
      </c>
      <c r="AR334" t="inlineStr">
        <is>
          <t>3|3|3</t>
        </is>
      </c>
      <c r="AS334" t="inlineStr">
        <is>
          <t>||</t>
        </is>
      </c>
      <c r="AT334" t="inlineStr">
        <is>
          <t>investavimas</t>
        </is>
      </c>
      <c r="AU334" t="inlineStr">
        <is>
          <t>4</t>
        </is>
      </c>
      <c r="AV334" t="inlineStr">
        <is>
          <t/>
        </is>
      </c>
      <c r="AW334" t="inlineStr">
        <is>
          <t>ieguldījums|investīcijas</t>
        </is>
      </c>
      <c r="AX334" t="inlineStr">
        <is>
          <t>3|3</t>
        </is>
      </c>
      <c r="AY334" t="inlineStr">
        <is>
          <t>|preferred</t>
        </is>
      </c>
      <c r="AZ334" t="inlineStr">
        <is>
          <t>investiment</t>
        </is>
      </c>
      <c r="BA334" t="inlineStr">
        <is>
          <t>4</t>
        </is>
      </c>
      <c r="BB334" t="inlineStr">
        <is>
          <t/>
        </is>
      </c>
      <c r="BC334" t="inlineStr">
        <is>
          <t>belegging|investering</t>
        </is>
      </c>
      <c r="BD334" t="inlineStr">
        <is>
          <t>3|3</t>
        </is>
      </c>
      <c r="BE334" t="inlineStr">
        <is>
          <t>|</t>
        </is>
      </c>
      <c r="BF334" t="inlineStr">
        <is>
          <t>inwestowanie</t>
        </is>
      </c>
      <c r="BG334" t="inlineStr">
        <is>
          <t>3</t>
        </is>
      </c>
      <c r="BH334" t="inlineStr">
        <is>
          <t/>
        </is>
      </c>
      <c r="BI334" t="inlineStr">
        <is>
          <t>investimento</t>
        </is>
      </c>
      <c r="BJ334" t="inlineStr">
        <is>
          <t>3</t>
        </is>
      </c>
      <c r="BK334" t="inlineStr">
        <is>
          <t/>
        </is>
      </c>
      <c r="BL334" t="inlineStr">
        <is>
          <t>plasament|investiție</t>
        </is>
      </c>
      <c r="BM334" t="inlineStr">
        <is>
          <t>3|4</t>
        </is>
      </c>
      <c r="BN334" t="inlineStr">
        <is>
          <t>|</t>
        </is>
      </c>
      <c r="BO334" t="inlineStr">
        <is>
          <t>investovanie</t>
        </is>
      </c>
      <c r="BP334" t="inlineStr">
        <is>
          <t>3</t>
        </is>
      </c>
      <c r="BQ334" t="inlineStr">
        <is>
          <t/>
        </is>
      </c>
      <c r="BR334" t="inlineStr">
        <is>
          <t>naložba</t>
        </is>
      </c>
      <c r="BS334" t="inlineStr">
        <is>
          <t>3</t>
        </is>
      </c>
      <c r="BT334" t="inlineStr">
        <is>
          <t/>
        </is>
      </c>
      <c r="BU334" t="inlineStr">
        <is>
          <t>investering</t>
        </is>
      </c>
      <c r="BV334" t="inlineStr">
        <is>
          <t>3</t>
        </is>
      </c>
      <c r="BW334" t="inlineStr">
        <is>
          <t/>
        </is>
      </c>
      <c r="BX334" t="inlineStr">
        <is>
          <t>влагане на парични ресурси в създаването на активи в компанията; парични фондове на компанията, [използвани] по такъв начин, че да осигурят получаване на печалба</t>
        </is>
      </c>
      <c r="BY334" t="inlineStr">
        <is>
          <t>kapitálová činnost, při níž se subjekt vzdává své současné spotřeby s cílem zvýšit produkci statků v budoucnosti</t>
        </is>
      </c>
      <c r="BZ334" t="inlineStr">
        <is>
          <t/>
        </is>
      </c>
      <c r="CA334" t="inlineStr">
        <is>
          <t>Verwendung finanzieller Mittel, um damit Privatvermögen durch Erträge zu vermehren bzw. als Teil des Geschäftsprozesses, um die Gewinne eines Unternehmens zu steigern</t>
        </is>
      </c>
      <c r="CB334" t="inlineStr">
        <is>
          <t/>
        </is>
      </c>
      <c r="CC334" t="inlineStr">
        <is>
          <t>buying and holding assets to earn income or capital gain by acquiring either physical property, such as real estate or collectibles, or financial instruments</t>
        </is>
      </c>
      <c r="CD334" t="inlineStr">
        <is>
          <t>Acción de adquirir o colocar ciertos bienes en el mercado con la intención de obtener unos ingresos o rentas en un plazo de tiempo determinado.</t>
        </is>
      </c>
      <c r="CE334" t="inlineStr">
        <is>
          <t>eri liiki (materiaalsete, intellektuaalsete ja finantsiliste) varade paigutus majandusliku tegevuse eri objektidesse, et teenida kasumit või saada kasu</t>
        </is>
      </c>
      <c r="CF334" t="inlineStr">
        <is>
          <t>rahan sijoittaminen ajaksi tiettyyn kohteeseen yleisimmin esimerkiksi rakennukseen tai koneisiin odottamalla siitä tuloja pitkällä aikavälillä</t>
        </is>
      </c>
      <c r="CG334" t="inlineStr">
        <is>
          <t>au sens le plus large: acquisition d'un capital (sous une forme matérielle ou financière) afin d'en obtenir un revenu</t>
        </is>
      </c>
      <c r="CH334" t="inlineStr">
        <is>
          <t/>
        </is>
      </c>
      <c r="CI334" t="inlineStr">
        <is>
          <t>u širem smislu materijalno, nematerijalno i novčano ulaganje u tekuće poslovanje, razvoj i ekspanziju ekonomskih jedinica, a u užem smislu to je novčano ulaganje u osnovna stredstva</t>
        </is>
      </c>
      <c r="CJ334" t="inlineStr">
        <is>
          <t>Pénzösszeg oly módon történő elhelyezése, hogy az összeg értéke növekedjen, és tulajdonosának hasznot, hozamot biztosítson.</t>
        </is>
      </c>
      <c r="CK334" t="inlineStr">
        <is>
          <t>impegno di risorse per acquistare beni o servizi suscettibili di fornire in tempi successivi un'utilità economica</t>
        </is>
      </c>
      <c r="CL334" t="inlineStr">
        <is>
          <t>investuotojo veiksmai, kuriais jis įgyja nuosavybės teisę arba kreditoriaus reikalavimo teisę į investavimo objektą arba teisę šį objektą valdyti ir naudoti</t>
        </is>
      </c>
      <c r="CM334" t="inlineStr">
        <is>
          <t/>
        </is>
      </c>
      <c r="CN334" t="inlineStr">
        <is>
          <t>tqegħid ta' flus fi strumenti finanzjarji jew assi (anki permezz ta' xiri ta' ishma jew titoli) biex jiżdied il-valur tagħhom u jipproduċu introjtu</t>
        </is>
      </c>
      <c r="CO334" t="inlineStr">
        <is>
          <t>geld dat vastgezet wordt in een bepaald actief (vastgoed, grond, waardepapier, enz.) in de verwachting dat hiermee bepaalde terugkerende inkomsten worden gegenereerd of dat de waarde in de toekomst zal toenemen</t>
        </is>
      </c>
      <c r="CP334" t="inlineStr">
        <is>
          <t/>
        </is>
      </c>
      <c r="CQ334" t="inlineStr">
        <is>
          <t>Aplicação de algum tipo de recurso (dinheiro ou títulos) com a expectativa de receber algum retorno futuro superior ao aplicado compensando, inclusive, a perda de uso desse recurso durante o período de aplicação (juros ou lucros, em geral, a longo prazo).</t>
        </is>
      </c>
      <c r="CR334" t="inlineStr">
        <is>
          <t>plasare de capitaluri în întreprinderi industriale, agricole, comerciale etc., cu scopul obținerii de profituri</t>
        </is>
      </c>
      <c r="CS334" t="inlineStr">
        <is>
          <t/>
        </is>
      </c>
      <c r="CT334" t="inlineStr">
        <is>
          <t/>
        </is>
      </c>
      <c r="CU334" t="inlineStr">
        <is>
          <t>ekonomisk satsning som görs med förhoppning om framtida avkastning</t>
        </is>
      </c>
    </row>
    <row r="335">
      <c r="A335" s="1" t="str">
        <f>HYPERLINK("https://iate.europa.eu/entry/result/3590940/all", "3590940")</f>
        <v>3590940</v>
      </c>
      <c r="B335" t="inlineStr">
        <is>
          <t>FINANCE</t>
        </is>
      </c>
      <c r="C335" t="inlineStr">
        <is>
          <t>FINANCE|financial institutions and credit|financial services</t>
        </is>
      </c>
      <c r="D335" t="inlineStr">
        <is>
          <t>Европейско сдружение за плащания с карти</t>
        </is>
      </c>
      <c r="E335" t="inlineStr">
        <is>
          <t>3</t>
        </is>
      </c>
      <c r="F335" t="inlineStr">
        <is>
          <t/>
        </is>
      </c>
      <c r="G335" t="inlineStr">
        <is>
          <t>ECPC|Evropská spolupráce pro platby kartou</t>
        </is>
      </c>
      <c r="H335" t="inlineStr">
        <is>
          <t>2|2</t>
        </is>
      </c>
      <c r="I335" t="inlineStr">
        <is>
          <t>|proposed</t>
        </is>
      </c>
      <c r="J335" t="inlineStr">
        <is>
          <t>European Card Payment Cooperation</t>
        </is>
      </c>
      <c r="K335" t="inlineStr">
        <is>
          <t>2</t>
        </is>
      </c>
      <c r="L335" t="inlineStr">
        <is>
          <t/>
        </is>
      </c>
      <c r="M335" t="inlineStr">
        <is>
          <t>European Card Payment Cooperation</t>
        </is>
      </c>
      <c r="N335" t="inlineStr">
        <is>
          <t>3</t>
        </is>
      </c>
      <c r="O335" t="inlineStr">
        <is>
          <t/>
        </is>
      </c>
      <c r="P335" t="inlineStr">
        <is>
          <t>ευρωπαϊκή συνεργασία για τις πληρωμές με κάρτα</t>
        </is>
      </c>
      <c r="Q335" t="inlineStr">
        <is>
          <t>3</t>
        </is>
      </c>
      <c r="R335" t="inlineStr">
        <is>
          <t/>
        </is>
      </c>
      <c r="S335" t="inlineStr">
        <is>
          <t>ECPC|European Card Payment Cooperation</t>
        </is>
      </c>
      <c r="T335" t="inlineStr">
        <is>
          <t>3|3</t>
        </is>
      </c>
      <c r="U335" t="inlineStr">
        <is>
          <t>|</t>
        </is>
      </c>
      <c r="V335" t="inlineStr">
        <is>
          <t>cooperación europea en materia de pagos con tarjeta</t>
        </is>
      </c>
      <c r="W335" t="inlineStr">
        <is>
          <t>3</t>
        </is>
      </c>
      <c r="X335" t="inlineStr">
        <is>
          <t>proposed</t>
        </is>
      </c>
      <c r="Y335" t="inlineStr">
        <is>
          <t>Euroopa kaardimaksete koostöö rühm</t>
        </is>
      </c>
      <c r="Z335" t="inlineStr">
        <is>
          <t>3</t>
        </is>
      </c>
      <c r="AA335" t="inlineStr">
        <is>
          <t/>
        </is>
      </c>
      <c r="AB335" t="inlineStr">
        <is>
          <t>European Card Payment Cooperation|korttimaksujen eurooppalainen yhteistyöryhmä</t>
        </is>
      </c>
      <c r="AC335" t="inlineStr">
        <is>
          <t>3|2</t>
        </is>
      </c>
      <c r="AD335" t="inlineStr">
        <is>
          <t>|</t>
        </is>
      </c>
      <c r="AE335" t="inlineStr">
        <is>
          <t>groupe européen de coopération en matière de paiements par carte</t>
        </is>
      </c>
      <c r="AF335" t="inlineStr">
        <is>
          <t>3</t>
        </is>
      </c>
      <c r="AG335" t="inlineStr">
        <is>
          <t>proposed</t>
        </is>
      </c>
      <c r="AH335" t="inlineStr">
        <is>
          <t>comhar Eorpach maidir le híocaíochtaí cárta</t>
        </is>
      </c>
      <c r="AI335" t="inlineStr">
        <is>
          <t>3</t>
        </is>
      </c>
      <c r="AJ335" t="inlineStr">
        <is>
          <t/>
        </is>
      </c>
      <c r="AK335" t="inlineStr">
        <is>
          <t>Europsko udruženje za kartična plaćanja</t>
        </is>
      </c>
      <c r="AL335" t="inlineStr">
        <is>
          <t>3</t>
        </is>
      </c>
      <c r="AM335" t="inlineStr">
        <is>
          <t/>
        </is>
      </c>
      <c r="AN335" t="inlineStr">
        <is>
          <t>Európai Kártyás Fizetési Együttműködés</t>
        </is>
      </c>
      <c r="AO335" t="inlineStr">
        <is>
          <t>3</t>
        </is>
      </c>
      <c r="AP335" t="inlineStr">
        <is>
          <t/>
        </is>
      </c>
      <c r="AQ335" t="inlineStr">
        <is>
          <t>cooperazione europea per i pagamenti con carta</t>
        </is>
      </c>
      <c r="AR335" t="inlineStr">
        <is>
          <t>3</t>
        </is>
      </c>
      <c r="AS335" t="inlineStr">
        <is>
          <t/>
        </is>
      </c>
      <c r="AT335" t="inlineStr">
        <is>
          <t>Europos mokėjimų kortele bendradarbiavimo grupė</t>
        </is>
      </c>
      <c r="AU335" t="inlineStr">
        <is>
          <t>2</t>
        </is>
      </c>
      <c r="AV335" t="inlineStr">
        <is>
          <t/>
        </is>
      </c>
      <c r="AW335" t="inlineStr">
        <is>
          <t>Eiropas sadarbības grupa karšu maksājumu jomā</t>
        </is>
      </c>
      <c r="AX335" t="inlineStr">
        <is>
          <t>2</t>
        </is>
      </c>
      <c r="AY335" t="inlineStr">
        <is>
          <t/>
        </is>
      </c>
      <c r="AZ335" t="inlineStr">
        <is>
          <t>ECPC|grupp Ewropew ta' kooperazzjoni fil-qasam tal-pagamenti bil-kard</t>
        </is>
      </c>
      <c r="BA335" t="inlineStr">
        <is>
          <t>3|3</t>
        </is>
      </c>
      <c r="BB335" t="inlineStr">
        <is>
          <t>|proposed</t>
        </is>
      </c>
      <c r="BC335" t="inlineStr">
        <is>
          <t>ECPC|European Card Payment Cooperation</t>
        </is>
      </c>
      <c r="BD335" t="inlineStr">
        <is>
          <t>3|3</t>
        </is>
      </c>
      <c r="BE335" t="inlineStr">
        <is>
          <t>|</t>
        </is>
      </c>
      <c r="BF335" t="inlineStr">
        <is>
          <t>ECPC|Europejska Grupa ds. Współpracy w zakresie Płatności Kartą</t>
        </is>
      </c>
      <c r="BG335" t="inlineStr">
        <is>
          <t>3|3</t>
        </is>
      </c>
      <c r="BH335" t="inlineStr">
        <is>
          <t>|</t>
        </is>
      </c>
      <c r="BI335" t="inlineStr">
        <is>
          <t>Cooperação Europeia de Pagamentos por Cartão</t>
        </is>
      </c>
      <c r="BJ335" t="inlineStr">
        <is>
          <t>3</t>
        </is>
      </c>
      <c r="BK335" t="inlineStr">
        <is>
          <t/>
        </is>
      </c>
      <c r="BL335" t="inlineStr">
        <is>
          <t>grupul european de cooperare în materie de plăți prin card</t>
        </is>
      </c>
      <c r="BM335" t="inlineStr">
        <is>
          <t>3</t>
        </is>
      </c>
      <c r="BN335" t="inlineStr">
        <is>
          <t/>
        </is>
      </c>
      <c r="BO335" t="inlineStr">
        <is>
          <t>Európska spolupráca pre platby kartou|ECPC</t>
        </is>
      </c>
      <c r="BP335" t="inlineStr">
        <is>
          <t>3|3</t>
        </is>
      </c>
      <c r="BQ335" t="inlineStr">
        <is>
          <t>|</t>
        </is>
      </c>
      <c r="BR335" t="inlineStr">
        <is>
          <t>evropsko sodelovanje na področju kartičnih plačil</t>
        </is>
      </c>
      <c r="BS335" t="inlineStr">
        <is>
          <t>3</t>
        </is>
      </c>
      <c r="BT335" t="inlineStr">
        <is>
          <t/>
        </is>
      </c>
      <c r="BU335" t="inlineStr">
        <is>
          <t>europeiska kortbetalningssamarbetet</t>
        </is>
      </c>
      <c r="BV335" t="inlineStr">
        <is>
          <t>2</t>
        </is>
      </c>
      <c r="BW335" t="inlineStr">
        <is>
          <t/>
        </is>
      </c>
      <c r="BX335" t="inlineStr">
        <is>
          <t/>
        </is>
      </c>
      <c r="BY335" t="inlineStr">
        <is>
          <t/>
        </is>
      </c>
      <c r="BZ335" t="inlineStr">
        <is>
          <t/>
        </is>
      </c>
      <c r="CA335" t="inlineStr">
        <is>
          <t/>
        </is>
      </c>
      <c r="CB335" t="inlineStr">
        <is>
          <t/>
        </is>
      </c>
      <c r="CC335" t="inlineStr">
        <is>
          <t>technical cooperation group composed of the leading European
card schemes, established to develop a generic card and mobile payment application specification: the CPA&lt;sup&gt;1&lt;/sup&gt; contactless extension (CPACE)</t>
        </is>
      </c>
      <c r="CD335" t="inlineStr">
        <is>
          <t>Grupo de cooperación técnica compuesto por los principales sistemas europeos de pago con tarjeta con el fin de desarrollar una especificación genérica para las aplicaciones de pagos móviles y con tarjeta.</t>
        </is>
      </c>
      <c r="CE335" t="inlineStr">
        <is>
          <t/>
        </is>
      </c>
      <c r="CF335" t="inlineStr">
        <is>
          <t/>
        </is>
      </c>
      <c r="CG335" t="inlineStr">
        <is>
          <t>groupe de coopération technique composé des principaux systèmes de paiements par carte, créé dans le but d'élaborer une spécification&lt;sup&gt;1&lt;/sup&gt; relative à une application générique de paiements mobiles et par carte</t>
        </is>
      </c>
      <c r="CH335" t="inlineStr">
        <is>
          <t/>
        </is>
      </c>
      <c r="CI335" t="inlineStr">
        <is>
          <t/>
        </is>
      </c>
      <c r="CJ335" t="inlineStr">
        <is>
          <t>a vezető európai kártyás fizetési rendszerek által alkotott csoport, amely egységes fizetési szabvány kialakítására törekszik</t>
        </is>
      </c>
      <c r="CK335" t="inlineStr">
        <is>
          <t>gruppo di
cooperazione tecnica composto dai principali circuiti di carte europei
istituito al fine di sviluppare specifiche europee per un’applicazione generica
di pagamento con carta e mobile: l’estensione senza contatto della CPA (CPACE)</t>
        </is>
      </c>
      <c r="CL335" t="inlineStr">
        <is>
          <t/>
        </is>
      </c>
      <c r="CM335" t="inlineStr">
        <is>
          <t/>
        </is>
      </c>
      <c r="CN335" t="inlineStr">
        <is>
          <t>grupp ta' kooperazzjoni teknika magħmul mill-iskemi ewlenin ta' pagamenti bil-kard fl-Ewropa, stabbilit biex jiżviluppa speċifikazzjoni&lt;sup&gt;1&lt;/sup&gt; b'rabta ma' applikazzjoni ġenerika ta' pagamenti bil-mobile u bil-kard</t>
        </is>
      </c>
      <c r="CO335" t="inlineStr">
        <is>
          <t>groep
 voor technische samenwerking, bestaande uit de toonaangevende Europese
 kaartsystemen, die is opgericht om een algemene specificatie voor kaart- en
 mobiele betaalaanvragen te ontwikkelen, namelijk de contactloze uitbreiding
 van CPA, CPACE</t>
        </is>
      </c>
      <c r="CP335" t="inlineStr">
        <is>
          <t/>
        </is>
      </c>
      <c r="CQ335" t="inlineStr">
        <is>
          <t>Grupo de cooperação técnica constituído pelos principais sistemas europeus de cartões, criado para elaborar uma especificação genérica relativa aos pagamentos por cartões e aos pagamentos móveis (extensão sem contacto CPA (CPACE)).</t>
        </is>
      </c>
      <c r="CR335" t="inlineStr">
        <is>
          <t>grup de cooperare tehnică alcătuit din principalele sisteme de plăți prin card, care a fost creat în scopul elaborării specificației pentru aplicația generică pentru plățile efectuate de pe telefonul mobil și a plăților prin card</t>
        </is>
      </c>
      <c r="CS335" t="inlineStr">
        <is>
          <t>skupina technickej spolupráce zložená z popredných európskych kartových schém, zriadená s cieľom vyvinúť špecifikáciu generických aplikácií pre kartové a mobilné platby, tzv. CPACE (CPA Contactless Extensions)</t>
        </is>
      </c>
      <c r="CT335" t="inlineStr">
        <is>
          <t/>
        </is>
      </c>
      <c r="CU335" t="inlineStr">
        <is>
          <t/>
        </is>
      </c>
    </row>
    <row r="336">
      <c r="A336" s="1" t="str">
        <f>HYPERLINK("https://iate.europa.eu/entry/result/3590938/all", "3590938")</f>
        <v>3590938</v>
      </c>
      <c r="B336" t="inlineStr">
        <is>
          <t>FINANCE</t>
        </is>
      </c>
      <c r="C336" t="inlineStr">
        <is>
          <t>FINANCE|financial institutions and credit|banking|electronic banking;FINANCE|financial institutions and credit|financial services</t>
        </is>
      </c>
      <c r="D336" t="inlineStr">
        <is>
          <t>доставчик трета страна|ДТС</t>
        </is>
      </c>
      <c r="E336" t="inlineStr">
        <is>
          <t>3|3</t>
        </is>
      </c>
      <c r="F336" t="inlineStr">
        <is>
          <t>|</t>
        </is>
      </c>
      <c r="G336" t="inlineStr">
        <is>
          <t>poskytovatel z řad třetích stran</t>
        </is>
      </c>
      <c r="H336" t="inlineStr">
        <is>
          <t>2</t>
        </is>
      </c>
      <c r="I336" t="inlineStr">
        <is>
          <t/>
        </is>
      </c>
      <c r="J336" t="inlineStr">
        <is>
          <t>tredjepartsleverandør</t>
        </is>
      </c>
      <c r="K336" t="inlineStr">
        <is>
          <t>3</t>
        </is>
      </c>
      <c r="L336" t="inlineStr">
        <is>
          <t/>
        </is>
      </c>
      <c r="M336" t="inlineStr">
        <is>
          <t>Drittanbieter</t>
        </is>
      </c>
      <c r="N336" t="inlineStr">
        <is>
          <t>3</t>
        </is>
      </c>
      <c r="O336" t="inlineStr">
        <is>
          <t/>
        </is>
      </c>
      <c r="P336" t="inlineStr">
        <is>
          <t>τρίτος πάροχος</t>
        </is>
      </c>
      <c r="Q336" t="inlineStr">
        <is>
          <t>3</t>
        </is>
      </c>
      <c r="R336" t="inlineStr">
        <is>
          <t/>
        </is>
      </c>
      <c r="S336" t="inlineStr">
        <is>
          <t>third party provider|TPP|third-party provider</t>
        </is>
      </c>
      <c r="T336" t="inlineStr">
        <is>
          <t>3|3|1</t>
        </is>
      </c>
      <c r="U336" t="inlineStr">
        <is>
          <t>||</t>
        </is>
      </c>
      <c r="V336" t="inlineStr">
        <is>
          <t>proveedor tercero</t>
        </is>
      </c>
      <c r="W336" t="inlineStr">
        <is>
          <t>3</t>
        </is>
      </c>
      <c r="X336" t="inlineStr">
        <is>
          <t/>
        </is>
      </c>
      <c r="Y336" t="inlineStr">
        <is>
          <t>kolmandast isikust teenusepakkuja</t>
        </is>
      </c>
      <c r="Z336" t="inlineStr">
        <is>
          <t>3</t>
        </is>
      </c>
      <c r="AA336" t="inlineStr">
        <is>
          <t/>
        </is>
      </c>
      <c r="AB336" t="inlineStr">
        <is>
          <t>kolmansiin osapuoliin kuuluva palveluntarjoaja|kolmas palveluntarjoaja</t>
        </is>
      </c>
      <c r="AC336" t="inlineStr">
        <is>
          <t>3|3</t>
        </is>
      </c>
      <c r="AD336" t="inlineStr">
        <is>
          <t>|</t>
        </is>
      </c>
      <c r="AE336" t="inlineStr">
        <is>
          <t>PSP tiers|prestataire de services de paiement tiers|tiers de paiement</t>
        </is>
      </c>
      <c r="AF336" t="inlineStr">
        <is>
          <t>3|3|3</t>
        </is>
      </c>
      <c r="AG336" t="inlineStr">
        <is>
          <t>||</t>
        </is>
      </c>
      <c r="AH336" t="inlineStr">
        <is>
          <t>soláthraí tríú páirtí</t>
        </is>
      </c>
      <c r="AI336" t="inlineStr">
        <is>
          <t>3</t>
        </is>
      </c>
      <c r="AJ336" t="inlineStr">
        <is>
          <t/>
        </is>
      </c>
      <c r="AK336" t="inlineStr">
        <is>
          <t>treća strana koja je pružatelj usluga</t>
        </is>
      </c>
      <c r="AL336" t="inlineStr">
        <is>
          <t>2</t>
        </is>
      </c>
      <c r="AM336" t="inlineStr">
        <is>
          <t/>
        </is>
      </c>
      <c r="AN336" t="inlineStr">
        <is>
          <t>harmadik fél szolgáltató|TPP</t>
        </is>
      </c>
      <c r="AO336" t="inlineStr">
        <is>
          <t>3|3</t>
        </is>
      </c>
      <c r="AP336" t="inlineStr">
        <is>
          <t>|</t>
        </is>
      </c>
      <c r="AQ336" t="inlineStr">
        <is>
          <t>fornitore terzo|prestatore terzo</t>
        </is>
      </c>
      <c r="AR336" t="inlineStr">
        <is>
          <t>3|3</t>
        </is>
      </c>
      <c r="AS336" t="inlineStr">
        <is>
          <t>|</t>
        </is>
      </c>
      <c r="AT336" t="inlineStr">
        <is>
          <t>paslaugas teikianti trečioji šalis|trečioji šalis paslaugų teikėja</t>
        </is>
      </c>
      <c r="AU336" t="inlineStr">
        <is>
          <t>3|2</t>
        </is>
      </c>
      <c r="AV336" t="inlineStr">
        <is>
          <t>|</t>
        </is>
      </c>
      <c r="AW336" t="inlineStr">
        <is>
          <t>trešā persona – pakalpojumu sniedzējs</t>
        </is>
      </c>
      <c r="AX336" t="inlineStr">
        <is>
          <t>2</t>
        </is>
      </c>
      <c r="AY336" t="inlineStr">
        <is>
          <t/>
        </is>
      </c>
      <c r="AZ336" t="inlineStr">
        <is>
          <t>TPP|fornitur terz</t>
        </is>
      </c>
      <c r="BA336" t="inlineStr">
        <is>
          <t>3|3</t>
        </is>
      </c>
      <c r="BB336" t="inlineStr">
        <is>
          <t>|</t>
        </is>
      </c>
      <c r="BC336" t="inlineStr">
        <is>
          <t>derde-aanbieder</t>
        </is>
      </c>
      <c r="BD336" t="inlineStr">
        <is>
          <t>3</t>
        </is>
      </c>
      <c r="BE336" t="inlineStr">
        <is>
          <t/>
        </is>
      </c>
      <c r="BF336" t="inlineStr">
        <is>
          <t>dostawca usług będący osobą trzecią|TPP</t>
        </is>
      </c>
      <c r="BG336" t="inlineStr">
        <is>
          <t>3|3</t>
        </is>
      </c>
      <c r="BH336" t="inlineStr">
        <is>
          <t>|</t>
        </is>
      </c>
      <c r="BI336" t="inlineStr">
        <is>
          <t>terceiro prestador de serviços|TPS</t>
        </is>
      </c>
      <c r="BJ336" t="inlineStr">
        <is>
          <t>2|3</t>
        </is>
      </c>
      <c r="BK336" t="inlineStr">
        <is>
          <t>|</t>
        </is>
      </c>
      <c r="BL336" t="inlineStr">
        <is>
          <t>prestator terț</t>
        </is>
      </c>
      <c r="BM336" t="inlineStr">
        <is>
          <t>3</t>
        </is>
      </c>
      <c r="BN336" t="inlineStr">
        <is>
          <t/>
        </is>
      </c>
      <c r="BO336" t="inlineStr">
        <is>
          <t>externý poskytovateľ</t>
        </is>
      </c>
      <c r="BP336" t="inlineStr">
        <is>
          <t>3</t>
        </is>
      </c>
      <c r="BQ336" t="inlineStr">
        <is>
          <t/>
        </is>
      </c>
      <c r="BR336" t="inlineStr">
        <is>
          <t>tretji ponudnik storitev</t>
        </is>
      </c>
      <c r="BS336" t="inlineStr">
        <is>
          <t>2</t>
        </is>
      </c>
      <c r="BT336" t="inlineStr">
        <is>
          <t/>
        </is>
      </c>
      <c r="BU336" t="inlineStr">
        <is>
          <t>tredjepartsleverantör</t>
        </is>
      </c>
      <c r="BV336" t="inlineStr">
        <is>
          <t>3</t>
        </is>
      </c>
      <c r="BW336" t="inlineStr">
        <is>
          <t/>
        </is>
      </c>
      <c r="BX336" t="inlineStr">
        <is>
          <t/>
        </is>
      </c>
      <c r="BY336" t="inlineStr">
        <is>
          <t>nebankovní subjekt oprávněný poskytovat služby iniciování platby nebo informování o účtu</t>
        </is>
      </c>
      <c r="BZ336" t="inlineStr">
        <is>
          <t/>
        </is>
      </c>
      <c r="CA336" t="inlineStr">
        <is>
          <t>zugelassener Anbieter von Zahlungsdienstleistungen, der keine Konten für seine KundInnen führt, aber auf Kundenanfrage Zahlungen initiiert, Kredit- oder Kundenkarten für ein bestehendes Konto bereitstellt und Kontoinformationsdienste erbringt</t>
        </is>
      </c>
      <c r="CB336" t="inlineStr">
        <is>
          <t>εγκεκριμένος πάροχος επιγραμμικών υπηρεσιών ο οποίος δεν αποτελεί μέρος στη σχέση του πελάτη με την τράπεζα και ενδεχομένως εμπλέκεται σε ηλεκτρονικές συναλλαγές πληρωμής</t>
        </is>
      </c>
      <c r="CC336" t="inlineStr">
        <is>
          <t>authorised
 online service provider existing outside a customer’s relationship with a
 bank and possibly being involved in online payment transactions</t>
        </is>
      </c>
      <c r="CD336" t="inlineStr">
        <is>
          <t/>
        </is>
      </c>
      <c r="CE336" t="inlineStr">
        <is>
          <t/>
        </is>
      </c>
      <c r="CF336" t="inlineStr">
        <is>
          <t/>
        </is>
      </c>
      <c r="CG336" t="inlineStr">
        <is>
          <t>opérateur non bancaire agréé
ou enregistré qui fournit un ou plusieurs services de paiement</t>
        </is>
      </c>
      <c r="CH336" t="inlineStr">
        <is>
          <t/>
        </is>
      </c>
      <c r="CI336" t="inlineStr">
        <is>
          <t/>
        </is>
      </c>
      <c r="CJ336" t="inlineStr">
        <is>
          <t>banknak nem minősülő szervezet, amely
rendelkezik engedéllyel arra, hogy szolgáltatásként megbízásos online 
átutalásokat végezzen vagy számlainformációkat összesítsen</t>
        </is>
      </c>
      <c r="CK336" t="inlineStr">
        <is>
          <t>soggetto non bancario autorizzato a fornire servizi di disposizione di ordine di pagamento o di informazione sui conti</t>
        </is>
      </c>
      <c r="CL336" t="inlineStr">
        <is>
          <t/>
        </is>
      </c>
      <c r="CM336" t="inlineStr">
        <is>
          <t/>
        </is>
      </c>
      <c r="CN336" t="inlineStr">
        <is>
          <t>fornitur awtorizzat tas-servizzi online li jeżisti barra mir-relazzjoni tal-konsumatur mal-bank u li possibilment ikun involut fi tranżazzjoniijiet ta' pagamenti online</t>
        </is>
      </c>
      <c r="CO336" t="inlineStr">
        <is>
          <t>erkende
 aanbieder van onlinediensten die buiten de relatie van een klant met een bank
 bestaat en mogelijk betrokken is bij onlinetransacties</t>
        </is>
      </c>
      <c r="CP336" t="inlineStr">
        <is>
          <t>dostawca usług płatniczych, który jest podmiotem „trzecim” w stosunku do użytkownika zasadniczej usługi płatniczej (tj. płatnika/odbiorcy) oraz dostawcy usług płatniczych, który dla tego użytkownika prowadzi rachunek</t>
        </is>
      </c>
      <c r="CQ336" t="inlineStr">
        <is>
          <t/>
        </is>
      </c>
      <c r="CR336" t="inlineStr">
        <is>
          <t/>
        </is>
      </c>
      <c r="CS336" t="inlineStr">
        <is>
          <t>nebankový subjekt s oprávnením na poskytovanie platobných iniciačných služieb alebo služieb informovania o bankovom účte</t>
        </is>
      </c>
      <c r="CT336" t="inlineStr">
        <is>
          <t/>
        </is>
      </c>
      <c r="CU336" t="inlineStr">
        <is>
          <t/>
        </is>
      </c>
    </row>
    <row r="337">
      <c r="A337" s="1" t="str">
        <f>HYPERLINK("https://iate.europa.eu/entry/result/3591142/all", "3591142")</f>
        <v>3591142</v>
      </c>
      <c r="B337" t="inlineStr">
        <is>
          <t>FINANCE</t>
        </is>
      </c>
      <c r="C337" t="inlineStr">
        <is>
          <t>FINANCE|financial institutions and credit|financial services</t>
        </is>
      </c>
      <c r="D337" t="inlineStr">
        <is>
          <t>DeFi|децентрализирани финанси</t>
        </is>
      </c>
      <c r="E337" t="inlineStr">
        <is>
          <t>3|3</t>
        </is>
      </c>
      <c r="F337" t="inlineStr">
        <is>
          <t>|</t>
        </is>
      </c>
      <c r="G337" t="inlineStr">
        <is>
          <t>decentralizované finance|DeFi|otevřené finance</t>
        </is>
      </c>
      <c r="H337" t="inlineStr">
        <is>
          <t>3|3|3</t>
        </is>
      </c>
      <c r="I337" t="inlineStr">
        <is>
          <t>||</t>
        </is>
      </c>
      <c r="J337" t="inlineStr">
        <is>
          <t>decentraliseret finans|DeFi</t>
        </is>
      </c>
      <c r="K337" t="inlineStr">
        <is>
          <t>3|3</t>
        </is>
      </c>
      <c r="L337" t="inlineStr">
        <is>
          <t>|</t>
        </is>
      </c>
      <c r="M337" t="inlineStr">
        <is>
          <t>DeFi|dezentraler Finanzsektor</t>
        </is>
      </c>
      <c r="N337" t="inlineStr">
        <is>
          <t>3|3</t>
        </is>
      </c>
      <c r="O337" t="inlineStr">
        <is>
          <t>|</t>
        </is>
      </c>
      <c r="P337" t="inlineStr">
        <is>
          <t>ανοικτή χρηματοδότηση</t>
        </is>
      </c>
      <c r="Q337" t="inlineStr">
        <is>
          <t>3</t>
        </is>
      </c>
      <c r="R337" t="inlineStr">
        <is>
          <t/>
        </is>
      </c>
      <c r="S337" t="inlineStr">
        <is>
          <t>open finance|decentralized finance|decentralised finance|DeFI</t>
        </is>
      </c>
      <c r="T337" t="inlineStr">
        <is>
          <t>3|1|3|3</t>
        </is>
      </c>
      <c r="U337" t="inlineStr">
        <is>
          <t>|||</t>
        </is>
      </c>
      <c r="V337" t="inlineStr">
        <is>
          <t>finanzas descentralizadas|DeFi</t>
        </is>
      </c>
      <c r="W337" t="inlineStr">
        <is>
          <t>3|3</t>
        </is>
      </c>
      <c r="X337" t="inlineStr">
        <is>
          <t>|</t>
        </is>
      </c>
      <c r="Y337" t="inlineStr">
        <is>
          <t>DeFi|detsentraliseeritud rahandus</t>
        </is>
      </c>
      <c r="Z337" t="inlineStr">
        <is>
          <t>3|3</t>
        </is>
      </c>
      <c r="AA337" t="inlineStr">
        <is>
          <t>|</t>
        </is>
      </c>
      <c r="AB337" t="inlineStr">
        <is>
          <t>hajautettu rahoitus|DeFi</t>
        </is>
      </c>
      <c r="AC337" t="inlineStr">
        <is>
          <t>3|3</t>
        </is>
      </c>
      <c r="AD337" t="inlineStr">
        <is>
          <t>|</t>
        </is>
      </c>
      <c r="AE337" t="inlineStr">
        <is>
          <t>finance décentralisée</t>
        </is>
      </c>
      <c r="AF337" t="inlineStr">
        <is>
          <t>3</t>
        </is>
      </c>
      <c r="AG337" t="inlineStr">
        <is>
          <t/>
        </is>
      </c>
      <c r="AH337" t="inlineStr">
        <is>
          <t>earnáil airgeadais díláraithe|DeFi</t>
        </is>
      </c>
      <c r="AI337" t="inlineStr">
        <is>
          <t>3|3</t>
        </is>
      </c>
      <c r="AJ337" t="inlineStr">
        <is>
          <t>|</t>
        </is>
      </c>
      <c r="AK337" t="inlineStr">
        <is>
          <t>decentralizirane financije|DeFi</t>
        </is>
      </c>
      <c r="AL337" t="inlineStr">
        <is>
          <t>3|3</t>
        </is>
      </c>
      <c r="AM337" t="inlineStr">
        <is>
          <t>|</t>
        </is>
      </c>
      <c r="AN337" t="inlineStr">
        <is>
          <t>DeFi|decentralizált pénzügy</t>
        </is>
      </c>
      <c r="AO337" t="inlineStr">
        <is>
          <t>3|3</t>
        </is>
      </c>
      <c r="AP337" t="inlineStr">
        <is>
          <t>|</t>
        </is>
      </c>
      <c r="AQ337" t="inlineStr">
        <is>
          <t>finanza decentralizzata|DeFi</t>
        </is>
      </c>
      <c r="AR337" t="inlineStr">
        <is>
          <t>3|3</t>
        </is>
      </c>
      <c r="AS337" t="inlineStr">
        <is>
          <t>|</t>
        </is>
      </c>
      <c r="AT337" t="inlineStr">
        <is>
          <t>decentralizuoti finansai</t>
        </is>
      </c>
      <c r="AU337" t="inlineStr">
        <is>
          <t>2</t>
        </is>
      </c>
      <c r="AV337" t="inlineStr">
        <is>
          <t/>
        </is>
      </c>
      <c r="AW337" t="inlineStr">
        <is>
          <t>decentralizētās finanses</t>
        </is>
      </c>
      <c r="AX337" t="inlineStr">
        <is>
          <t>2</t>
        </is>
      </c>
      <c r="AY337" t="inlineStr">
        <is>
          <t/>
        </is>
      </c>
      <c r="AZ337" t="inlineStr">
        <is>
          <t>DeFI|finanzi miftuħa|finanzi deċentralizzati</t>
        </is>
      </c>
      <c r="BA337" t="inlineStr">
        <is>
          <t>3|3|3</t>
        </is>
      </c>
      <c r="BB337" t="inlineStr">
        <is>
          <t>||</t>
        </is>
      </c>
      <c r="BC337" t="inlineStr">
        <is>
          <t>DeFi|gedecentraliseerde financiën</t>
        </is>
      </c>
      <c r="BD337" t="inlineStr">
        <is>
          <t>3|3</t>
        </is>
      </c>
      <c r="BE337" t="inlineStr">
        <is>
          <t>|</t>
        </is>
      </c>
      <c r="BF337" t="inlineStr">
        <is>
          <t>otwarte finanse|zdecentralizowane finanse|DeFi</t>
        </is>
      </c>
      <c r="BG337" t="inlineStr">
        <is>
          <t>3|3|3</t>
        </is>
      </c>
      <c r="BH337" t="inlineStr">
        <is>
          <t>||</t>
        </is>
      </c>
      <c r="BI337" t="inlineStr">
        <is>
          <t>finanças descentralizadas</t>
        </is>
      </c>
      <c r="BJ337" t="inlineStr">
        <is>
          <t>3</t>
        </is>
      </c>
      <c r="BK337" t="inlineStr">
        <is>
          <t/>
        </is>
      </c>
      <c r="BL337" t="inlineStr">
        <is>
          <t>servicii de &lt;i&gt;open finance&lt;/i&gt;</t>
        </is>
      </c>
      <c r="BM337" t="inlineStr">
        <is>
          <t>3</t>
        </is>
      </c>
      <c r="BN337" t="inlineStr">
        <is>
          <t/>
        </is>
      </c>
      <c r="BO337" t="inlineStr">
        <is>
          <t>DeFi|decentralizované financie|otvorené financie</t>
        </is>
      </c>
      <c r="BP337" t="inlineStr">
        <is>
          <t>3|3|3</t>
        </is>
      </c>
      <c r="BQ337" t="inlineStr">
        <is>
          <t>|preferred|</t>
        </is>
      </c>
      <c r="BR337" t="inlineStr">
        <is>
          <t>decentralizirane finance|DeFI</t>
        </is>
      </c>
      <c r="BS337" t="inlineStr">
        <is>
          <t>3|3</t>
        </is>
      </c>
      <c r="BT337" t="inlineStr">
        <is>
          <t>|</t>
        </is>
      </c>
      <c r="BU337" t="inlineStr">
        <is>
          <t>decentraliserade finansiella tjänster</t>
        </is>
      </c>
      <c r="BV337" t="inlineStr">
        <is>
          <t>2</t>
        </is>
      </c>
      <c r="BW337" t="inlineStr">
        <is>
          <t/>
        </is>
      </c>
      <c r="BX337" t="inlineStr">
        <is>
          <t/>
        </is>
      </c>
      <c r="BY337" t="inlineStr">
        <is>
          <t>finanční služby,
jejichž cílem je pomocí decentralizace, veřejných blockchainů a chytrých
kontraktů proměnit tradiční finanční produkty v transparentní
protokoly, které spolu budou komunikovat bez prostředníků</t>
        </is>
      </c>
      <c r="BZ337" t="inlineStr">
        <is>
          <t>finansielt økosystem bygget oven på forskellige blockchains</t>
        </is>
      </c>
      <c r="CA337" t="inlineStr">
        <is>
          <t>Oberbegriff für klassische Finanzdienstleistungen, die über eine dezentrale Plattform – beispielsweise eine Blockchain – abgewickelt werden</t>
        </is>
      </c>
      <c r="CB337" t="inlineStr">
        <is>
          <t/>
        </is>
      </c>
      <c r="CC337" t="inlineStr">
        <is>
          <t>&lt;div&gt;financial services that are
built on public &lt;a href="http://iate.europa.eu/entry/result/3567231/en" target="_blank"&gt;blockchains&lt;/a&gt; and based on open protocols and decentralised
applications (dApps), allowing all aspects of the platform to be automated and
performed without a central authority or intermediary (like a bank or lawyer)&lt;/div&gt;</t>
        </is>
      </c>
      <c r="CD337" t="inlineStr">
        <is>
          <t>Servicios financieros basados en una arquitectura de protocolos financieros que se apoyan en redes
descentralizadas.</t>
        </is>
      </c>
      <c r="CE337" t="inlineStr">
        <is>
          <t>sektor, mille rakendused on ehitatud nn nutikaid lepinguid toetavale plokiahelale ja mis pakub traditsioonilisi finantsteenuseid, mida inimesed on varem harjunud pankade kaudu tarbima</t>
        </is>
      </c>
      <c r="CF337" t="inlineStr">
        <is>
          <t/>
        </is>
      </c>
      <c r="CG337" t="inlineStr">
        <is>
          <t>concept visant à recréer
le système financier actuel, mais d’une manière qui supprimerait tous
les intermédiaires de confiance comme les banques</t>
        </is>
      </c>
      <c r="CH337" t="inlineStr">
        <is>
          <t/>
        </is>
      </c>
      <c r="CI337" t="inlineStr">
        <is>
          <t/>
        </is>
      </c>
      <c r="CJ337" t="inlineStr">
        <is>
          <t>blokklánc-technológián, digitális eszközökön, eljárásokon, okosszerződéseken és decentralizált 
alkalmazásokon alapuló nyilvános pénzügyi 
infrastruktúra/rendszer</t>
        </is>
      </c>
      <c r="CK337" t="inlineStr">
        <is>
          <t>raccolta di strumenti finanziari convenzionali decentralizzati, cioè senza un’entità singola che si ponga come intermediario, basati su una blockchain, in particolare Ethereum</t>
        </is>
      </c>
      <c r="CL337" t="inlineStr">
        <is>
          <t/>
        </is>
      </c>
      <c r="CM337" t="inlineStr">
        <is>
          <t/>
        </is>
      </c>
      <c r="CN337" t="inlineStr">
        <is>
          <t>ekosistema magħmula minn applikazzjonijiet finanzjarji li qed jiġu żviluppati flimkien mas-sistemi tal-blockchain</t>
        </is>
      </c>
      <c r="CO337" t="inlineStr">
        <is>
          <t>systeem
 bestaande uit financiële toepassingen, zoals platforms, applicaties en
 protocollen, die worden ontwikkeld bovenop blokketensystemen</t>
        </is>
      </c>
      <c r="CP337" t="inlineStr">
        <is>
          <t>ekosystem aplikacji finansowych, które są zbudowane w oparciu o technologię blockchain</t>
        </is>
      </c>
      <c r="CQ337" t="inlineStr">
        <is>
          <t>Movimento que faz uso de redes descentralizadas para transformar o universo das finanças tradicionais em protocolos transparentes e de confiança, que podem ser executados sem a necessidade de intermediários.</t>
        </is>
      </c>
      <c r="CR337" t="inlineStr">
        <is>
          <t/>
        </is>
      </c>
      <c r="CS337" t="inlineStr">
        <is>
          <t>ekosystém finančných aplikácií, ktoré sú vyvinuté ako nadstavba &lt;a href="https://iate.europa.eu/entry/slideshow/1603304935465/3563764/sk" target="_blank"&gt;kryptomien&lt;/a&gt; na základe &lt;a href="https://iate.europa.eu/entry/result/3567231/sk" target="_blank"&gt;blockchainu&lt;/a&gt;</t>
        </is>
      </c>
      <c r="CT337" t="inlineStr">
        <is>
          <t/>
        </is>
      </c>
      <c r="CU337" t="inlineStr">
        <is>
          <t/>
        </is>
      </c>
    </row>
    <row r="338">
      <c r="A338" s="1" t="str">
        <f>HYPERLINK("https://iate.europa.eu/entry/result/3588488/all", "3588488")</f>
        <v>3588488</v>
      </c>
      <c r="B338" t="inlineStr">
        <is>
          <t>FINANCE</t>
        </is>
      </c>
      <c r="C338" t="inlineStr">
        <is>
          <t>FINANCE|financial institutions and credit|banking</t>
        </is>
      </c>
      <c r="D338" t="inlineStr">
        <is>
          <t>незабавни плащания</t>
        </is>
      </c>
      <c r="E338" t="inlineStr">
        <is>
          <t>3</t>
        </is>
      </c>
      <c r="F338" t="inlineStr">
        <is>
          <t/>
        </is>
      </c>
      <c r="G338" t="inlineStr">
        <is>
          <t>okamžitá platba</t>
        </is>
      </c>
      <c r="H338" t="inlineStr">
        <is>
          <t>3</t>
        </is>
      </c>
      <c r="I338" t="inlineStr">
        <is>
          <t/>
        </is>
      </c>
      <c r="J338" t="inlineStr">
        <is>
          <t>straksbetaling</t>
        </is>
      </c>
      <c r="K338" t="inlineStr">
        <is>
          <t>3</t>
        </is>
      </c>
      <c r="L338" t="inlineStr">
        <is>
          <t/>
        </is>
      </c>
      <c r="M338" t="inlineStr">
        <is>
          <t>Echtzeitzahlung|Sofortzahlung</t>
        </is>
      </c>
      <c r="N338" t="inlineStr">
        <is>
          <t>3|3</t>
        </is>
      </c>
      <c r="O338" t="inlineStr">
        <is>
          <t>|</t>
        </is>
      </c>
      <c r="P338" t="inlineStr">
        <is>
          <t>άμεση πληρωμή</t>
        </is>
      </c>
      <c r="Q338" t="inlineStr">
        <is>
          <t>3</t>
        </is>
      </c>
      <c r="R338" t="inlineStr">
        <is>
          <t/>
        </is>
      </c>
      <c r="S338" t="inlineStr">
        <is>
          <t>instant payment</t>
        </is>
      </c>
      <c r="T338" t="inlineStr">
        <is>
          <t>3</t>
        </is>
      </c>
      <c r="U338" t="inlineStr">
        <is>
          <t/>
        </is>
      </c>
      <c r="V338" t="inlineStr">
        <is>
          <t>pago inmediato</t>
        </is>
      </c>
      <c r="W338" t="inlineStr">
        <is>
          <t>3</t>
        </is>
      </c>
      <c r="X338" t="inlineStr">
        <is>
          <t/>
        </is>
      </c>
      <c r="Y338" t="inlineStr">
        <is>
          <t>välkmakse</t>
        </is>
      </c>
      <c r="Z338" t="inlineStr">
        <is>
          <t>3</t>
        </is>
      </c>
      <c r="AA338" t="inlineStr">
        <is>
          <t/>
        </is>
      </c>
      <c r="AB338" t="inlineStr">
        <is>
          <t>pikamaksu</t>
        </is>
      </c>
      <c r="AC338" t="inlineStr">
        <is>
          <t>3</t>
        </is>
      </c>
      <c r="AD338" t="inlineStr">
        <is>
          <t/>
        </is>
      </c>
      <c r="AE338" t="inlineStr">
        <is>
          <t>paiement instantané</t>
        </is>
      </c>
      <c r="AF338" t="inlineStr">
        <is>
          <t>3</t>
        </is>
      </c>
      <c r="AG338" t="inlineStr">
        <is>
          <t/>
        </is>
      </c>
      <c r="AH338" t="inlineStr">
        <is>
          <t>íocaíocht mheandrach</t>
        </is>
      </c>
      <c r="AI338" t="inlineStr">
        <is>
          <t>3</t>
        </is>
      </c>
      <c r="AJ338" t="inlineStr">
        <is>
          <t/>
        </is>
      </c>
      <c r="AK338" t="inlineStr">
        <is>
          <t>trenutačno plaćanje</t>
        </is>
      </c>
      <c r="AL338" t="inlineStr">
        <is>
          <t>3</t>
        </is>
      </c>
      <c r="AM338" t="inlineStr">
        <is>
          <t/>
        </is>
      </c>
      <c r="AN338" t="inlineStr">
        <is>
          <t>azonnali fizetés</t>
        </is>
      </c>
      <c r="AO338" t="inlineStr">
        <is>
          <t>3</t>
        </is>
      </c>
      <c r="AP338" t="inlineStr">
        <is>
          <t/>
        </is>
      </c>
      <c r="AQ338" t="inlineStr">
        <is>
          <t>pagamento istantaneo</t>
        </is>
      </c>
      <c r="AR338" t="inlineStr">
        <is>
          <t>3</t>
        </is>
      </c>
      <c r="AS338" t="inlineStr">
        <is>
          <t/>
        </is>
      </c>
      <c r="AT338" t="inlineStr">
        <is>
          <t>momentinis mokėjimas</t>
        </is>
      </c>
      <c r="AU338" t="inlineStr">
        <is>
          <t>3</t>
        </is>
      </c>
      <c r="AV338" t="inlineStr">
        <is>
          <t/>
        </is>
      </c>
      <c r="AW338" t="inlineStr">
        <is>
          <t>zibmaksājums</t>
        </is>
      </c>
      <c r="AX338" t="inlineStr">
        <is>
          <t>3</t>
        </is>
      </c>
      <c r="AY338" t="inlineStr">
        <is>
          <t/>
        </is>
      </c>
      <c r="AZ338" t="inlineStr">
        <is>
          <t>pagament istantanju</t>
        </is>
      </c>
      <c r="BA338" t="inlineStr">
        <is>
          <t>3</t>
        </is>
      </c>
      <c r="BB338" t="inlineStr">
        <is>
          <t/>
        </is>
      </c>
      <c r="BC338" t="inlineStr">
        <is>
          <t>realtimeoverschrijving|instantoverschrijving|flitsbetaling|instantbetaling</t>
        </is>
      </c>
      <c r="BD338" t="inlineStr">
        <is>
          <t>3|3|3|3</t>
        </is>
      </c>
      <c r="BE338" t="inlineStr">
        <is>
          <t>|||</t>
        </is>
      </c>
      <c r="BF338" t="inlineStr">
        <is>
          <t>płatność natychmiastowa</t>
        </is>
      </c>
      <c r="BG338" t="inlineStr">
        <is>
          <t>3</t>
        </is>
      </c>
      <c r="BH338" t="inlineStr">
        <is>
          <t/>
        </is>
      </c>
      <c r="BI338" t="inlineStr">
        <is>
          <t>pagamento imediato</t>
        </is>
      </c>
      <c r="BJ338" t="inlineStr">
        <is>
          <t>3</t>
        </is>
      </c>
      <c r="BK338" t="inlineStr">
        <is>
          <t/>
        </is>
      </c>
      <c r="BL338" t="inlineStr">
        <is>
          <t>plată instant</t>
        </is>
      </c>
      <c r="BM338" t="inlineStr">
        <is>
          <t>3</t>
        </is>
      </c>
      <c r="BN338" t="inlineStr">
        <is>
          <t/>
        </is>
      </c>
      <c r="BO338" t="inlineStr">
        <is>
          <t>okamžitá platba</t>
        </is>
      </c>
      <c r="BP338" t="inlineStr">
        <is>
          <t>3</t>
        </is>
      </c>
      <c r="BQ338" t="inlineStr">
        <is>
          <t/>
        </is>
      </c>
      <c r="BR338" t="inlineStr">
        <is>
          <t>takojšnje plačilo</t>
        </is>
      </c>
      <c r="BS338" t="inlineStr">
        <is>
          <t>3</t>
        </is>
      </c>
      <c r="BT338" t="inlineStr">
        <is>
          <t/>
        </is>
      </c>
      <c r="BU338" t="inlineStr">
        <is>
          <t>direktbetalning</t>
        </is>
      </c>
      <c r="BV338" t="inlineStr">
        <is>
          <t>3</t>
        </is>
      </c>
      <c r="BW338" t="inlineStr">
        <is>
          <t/>
        </is>
      </c>
      <c r="BX338" t="inlineStr">
        <is>
          <t/>
        </is>
      </c>
      <c r="BY338" t="inlineStr">
        <is>
          <t>platba, která je po zpracování okamžitě připsána na účet příjemce</t>
        </is>
      </c>
      <c r="BZ338" t="inlineStr">
        <is>
          <t/>
        </is>
      </c>
      <c r="CA338" t="inlineStr">
        <is>
          <t>bargeldlose Zahlung, bei der das Geld binnen Sekunden auf dem Konto des Empfängers verfügbar ist, und das unabhängig von Uhrzeit und Tag</t>
        </is>
      </c>
      <c r="CB338" t="inlineStr">
        <is>
          <t>λύση ηλεκτρονικής πληρωμής λιανικής με την οποία η πληρωμή διεκπεραιώνεται σε πραγματικό χρόνο, 24 ώρες την ημέρα, 365 ημέρες το χρόνο, και με την οποία το χρηματικό ποσό είναι αμέσως διαθέσιμο για χρήση από τον αποδέκτη</t>
        </is>
      </c>
      <c r="CC338" t="inlineStr">
        <is>
          <t>electronic retail payment solution that process payments in real time, 24 hours a day, 365 days a year, where the funds are made available immediately for use by the recipient</t>
        </is>
      </c>
      <c r="CD338" t="inlineStr">
        <is>
          <t>Servicio bancario que permite realizar pagos que estarán a disposición del beneficiario en pocos segundos.</t>
        </is>
      </c>
      <c r="CE338" t="inlineStr">
        <is>
          <t>uus makselahendus, mis võimaldab teha Euroopa-siseseid ülekandeid ööpäevaringselt sekunditega</t>
        </is>
      </c>
      <c r="CF338" t="inlineStr">
        <is>
          <t>maksu, jonka avulla rahaa voi siirtää vastaanottajan tilille muutamassa sekunnissa vuoden jokaisena päivänä ja mihin vuorokaudenaikaan tahansa</t>
        </is>
      </c>
      <c r="CG338" t="inlineStr">
        <is>
          <t>solution de paiement numérique grâce à laquelle de l'argent est transféré en quelques secondes sur le compte d'un bénéficiaire, 24 heures sur 24, 365 jours par an</t>
        </is>
      </c>
      <c r="CH338" t="inlineStr">
        <is>
          <t/>
        </is>
      </c>
      <c r="CI338" t="inlineStr">
        <is>
          <t/>
        </is>
      </c>
      <c r="CJ338" t="inlineStr">
        <is>
          <t>pár másodpercen belül teljesülő elektronikus fizetés, ahol a kedvezményezett azonnal megkapja a pénzeszközöket</t>
        </is>
      </c>
      <c r="CK338" t="inlineStr">
        <is>
          <t>pagamento elettronico mediante il quale il denaro è trasferito nel conto del beneficiario in pochi secondi, 24 ore su 24, 365 giorni all’anno</t>
        </is>
      </c>
      <c r="CL338" t="inlineStr">
        <is>
          <t>mokėjimas, kai pinigai į gavėjo sąskaitą įskaitomi per kelias sekundes, bet kuriuo paros metu, bet kurią metų dieną</t>
        </is>
      </c>
      <c r="CM338" t="inlineStr">
        <is>
          <t>naudas pārskaitījums 24 stundas diennaktī, 7 dienas nedēļā, 365 dienas gadā, ieskaitot svētku dienas, izpildot banku klientu maksājumu dažu sekunžu laikā un dodot iespēju saņemto naudu uzreiz izmantot tālāk</t>
        </is>
      </c>
      <c r="CN338" t="inlineStr">
        <is>
          <t>soluzzjoni ta' pagamenti bl-imnut elettroniċi li tipproċessa l-pagamenti f'ħin reali, 24 siegħa kuljum, is-sena kollha, fejn il-fondi ikunu disponibbli immedjatament għall-użu mir-reċipjent</t>
        </is>
      </c>
      <c r="CO338" t="inlineStr">
        <is>
          <t>op het SEPA Instant Credit Transfer gebaseerd betalingssysteem waarmee consumenten,
bedrijven en overheden in heel Europa girale betalingen kunnen overmaken en ontvangen in minder dan 10
seconden, waardoor betalingen onmiddellijk worden gecrediteerd naar de rekening van de ontvanger en meteen kunnen worden gebruikt om verdere transacties te verrichten</t>
        </is>
      </c>
      <c r="CP338" t="inlineStr">
        <is>
          <t>elektroniczne rozwiązanie płatnicze dostępne w trybie 24/7/3652, skutkujące natychmiastowym lub prawie natychmiastowym uznaniem rachunku odbiorcy płatności</t>
        </is>
      </c>
      <c r="CQ338" t="inlineStr">
        <is>
          <t>Tipo de pagamento eletrónico a retalho que processa os pagamentos em tempo real, 24 horas por dia, 365 dias por ano, sendo os fundos imediatamente disponibilizados para utilização pelo destinatário.</t>
        </is>
      </c>
      <c r="CR338" t="inlineStr">
        <is>
          <t/>
        </is>
      </c>
      <c r="CS338" t="inlineStr">
        <is>
          <t>&lt;div&gt;elektronické riešenia retailových platieb, ktoré spracúvajú platby v reálnom čase (24 hodín denne a 365 dní v roku) a príjemcovi sprístupňujú peňažné prostriedky na okamžité použitie&lt;/div&gt;</t>
        </is>
      </c>
      <c r="CT338" t="inlineStr">
        <is>
          <t>elektronsko plačilo male vrednosti, ki se izvede v (skoraj) realnem času, tako da so denarna sredstva prejemniku plačila na voljo na njegovem računu v nekaj sekundah po odreditvi plačilnega naloga, takšna plačila pa so na voljo neprestano in se lahko izvršujejo kadarkoli, 24 ur na dan, vse dni v letu</t>
        </is>
      </c>
      <c r="CU338" t="inlineStr">
        <is>
          <t/>
        </is>
      </c>
    </row>
    <row r="339">
      <c r="A339" s="1" t="str">
        <f>HYPERLINK("https://iate.europa.eu/entry/result/3588510/all", "3588510")</f>
        <v>3588510</v>
      </c>
      <c r="B339" t="inlineStr">
        <is>
          <t>FINANCE</t>
        </is>
      </c>
      <c r="C339" t="inlineStr">
        <is>
          <t>FINANCE|financing and investment|investment</t>
        </is>
      </c>
      <c r="D339" t="inlineStr">
        <is>
          <t>намаляване на риска</t>
        </is>
      </c>
      <c r="E339" t="inlineStr">
        <is>
          <t>3</t>
        </is>
      </c>
      <c r="F339" t="inlineStr">
        <is>
          <t/>
        </is>
      </c>
      <c r="G339" t="inlineStr">
        <is>
          <t>snižování rizik</t>
        </is>
      </c>
      <c r="H339" t="inlineStr">
        <is>
          <t>2</t>
        </is>
      </c>
      <c r="I339" t="inlineStr">
        <is>
          <t>proposed</t>
        </is>
      </c>
      <c r="J339" t="inlineStr">
        <is>
          <t>nedbringelse af risici|begrænsning af risiko</t>
        </is>
      </c>
      <c r="K339" t="inlineStr">
        <is>
          <t>3|3</t>
        </is>
      </c>
      <c r="L339" t="inlineStr">
        <is>
          <t>|</t>
        </is>
      </c>
      <c r="M339" t="inlineStr">
        <is>
          <t>Risikominderung</t>
        </is>
      </c>
      <c r="N339" t="inlineStr">
        <is>
          <t>3</t>
        </is>
      </c>
      <c r="O339" t="inlineStr">
        <is>
          <t/>
        </is>
      </c>
      <c r="P339" t="inlineStr">
        <is>
          <t>ελαχιστοποίηση των κινδύνων</t>
        </is>
      </c>
      <c r="Q339" t="inlineStr">
        <is>
          <t>3</t>
        </is>
      </c>
      <c r="R339" t="inlineStr">
        <is>
          <t/>
        </is>
      </c>
      <c r="S339" t="inlineStr">
        <is>
          <t>financial de-risking|de-risking</t>
        </is>
      </c>
      <c r="T339" t="inlineStr">
        <is>
          <t>3|3</t>
        </is>
      </c>
      <c r="U339" t="inlineStr">
        <is>
          <t>|</t>
        </is>
      </c>
      <c r="V339" t="inlineStr">
        <is>
          <t>reducción del riesgo</t>
        </is>
      </c>
      <c r="W339" t="inlineStr">
        <is>
          <t>3</t>
        </is>
      </c>
      <c r="X339" t="inlineStr">
        <is>
          <t/>
        </is>
      </c>
      <c r="Y339" t="inlineStr">
        <is>
          <t>riskide vähendamine</t>
        </is>
      </c>
      <c r="Z339" t="inlineStr">
        <is>
          <t>3</t>
        </is>
      </c>
      <c r="AA339" t="inlineStr">
        <is>
          <t/>
        </is>
      </c>
      <c r="AB339" t="inlineStr">
        <is>
          <t>riskien vähentäminen</t>
        </is>
      </c>
      <c r="AC339" t="inlineStr">
        <is>
          <t>3</t>
        </is>
      </c>
      <c r="AD339" t="inlineStr">
        <is>
          <t/>
        </is>
      </c>
      <c r="AE339" t="inlineStr">
        <is>
          <t>réduction des risques</t>
        </is>
      </c>
      <c r="AF339" t="inlineStr">
        <is>
          <t>3</t>
        </is>
      </c>
      <c r="AG339" t="inlineStr">
        <is>
          <t/>
        </is>
      </c>
      <c r="AH339" t="inlineStr">
        <is>
          <t>laghdú riosca airgeadais|laghdú riosca</t>
        </is>
      </c>
      <c r="AI339" t="inlineStr">
        <is>
          <t>3|3</t>
        </is>
      </c>
      <c r="AJ339" t="inlineStr">
        <is>
          <t>|</t>
        </is>
      </c>
      <c r="AK339" t="inlineStr">
        <is>
          <t>smanjivanje rizika</t>
        </is>
      </c>
      <c r="AL339" t="inlineStr">
        <is>
          <t>3</t>
        </is>
      </c>
      <c r="AM339" t="inlineStr">
        <is>
          <t/>
        </is>
      </c>
      <c r="AN339" t="inlineStr">
        <is>
          <t>kockázatmegosztás|pénzügyi kockázatmegosztás|kockázatcsökkentés</t>
        </is>
      </c>
      <c r="AO339" t="inlineStr">
        <is>
          <t>3|3|3</t>
        </is>
      </c>
      <c r="AP339" t="inlineStr">
        <is>
          <t>||admitted</t>
        </is>
      </c>
      <c r="AQ339" t="inlineStr">
        <is>
          <t>riduzione dei rischi</t>
        </is>
      </c>
      <c r="AR339" t="inlineStr">
        <is>
          <t>3</t>
        </is>
      </c>
      <c r="AS339" t="inlineStr">
        <is>
          <t/>
        </is>
      </c>
      <c r="AT339" t="inlineStr">
        <is>
          <t>finansinės rizikos mažinimas|rizikos mažinimas</t>
        </is>
      </c>
      <c r="AU339" t="inlineStr">
        <is>
          <t>3|3</t>
        </is>
      </c>
      <c r="AV339" t="inlineStr">
        <is>
          <t>|</t>
        </is>
      </c>
      <c r="AW339" t="inlineStr">
        <is>
          <t>finanšu riska mazināšana|riska mazināšana</t>
        </is>
      </c>
      <c r="AX339" t="inlineStr">
        <is>
          <t>2|3</t>
        </is>
      </c>
      <c r="AY339" t="inlineStr">
        <is>
          <t>|</t>
        </is>
      </c>
      <c r="AZ339" t="inlineStr">
        <is>
          <t>tnaqqis tar-riskji</t>
        </is>
      </c>
      <c r="BA339" t="inlineStr">
        <is>
          <t>3</t>
        </is>
      </c>
      <c r="BB339" t="inlineStr">
        <is>
          <t/>
        </is>
      </c>
      <c r="BC339" t="inlineStr">
        <is>
          <t>risicovermindering van investeringen|risicovermindering</t>
        </is>
      </c>
      <c r="BD339" t="inlineStr">
        <is>
          <t>3|3</t>
        </is>
      </c>
      <c r="BE339" t="inlineStr">
        <is>
          <t>|</t>
        </is>
      </c>
      <c r="BF339" t="inlineStr">
        <is>
          <t>zmniejszanie ryzyka finansowego|korygowanie o ryzyko</t>
        </is>
      </c>
      <c r="BG339" t="inlineStr">
        <is>
          <t>2|3</t>
        </is>
      </c>
      <c r="BH339" t="inlineStr">
        <is>
          <t>|</t>
        </is>
      </c>
      <c r="BI339" t="inlineStr">
        <is>
          <t>redução dos riscos|diminuição dos riscos</t>
        </is>
      </c>
      <c r="BJ339" t="inlineStr">
        <is>
          <t>3|3</t>
        </is>
      </c>
      <c r="BK339" t="inlineStr">
        <is>
          <t>|</t>
        </is>
      </c>
      <c r="BL339" t="inlineStr">
        <is>
          <t>diminuare a riscurilor</t>
        </is>
      </c>
      <c r="BM339" t="inlineStr">
        <is>
          <t>3</t>
        </is>
      </c>
      <c r="BN339" t="inlineStr">
        <is>
          <t/>
        </is>
      </c>
      <c r="BO339" t="inlineStr">
        <is>
          <t>znižovanie rizika</t>
        </is>
      </c>
      <c r="BP339" t="inlineStr">
        <is>
          <t>3</t>
        </is>
      </c>
      <c r="BQ339" t="inlineStr">
        <is>
          <t/>
        </is>
      </c>
      <c r="BR339" t="inlineStr">
        <is>
          <t>zmanjševanje tveganj</t>
        </is>
      </c>
      <c r="BS339" t="inlineStr">
        <is>
          <t>3</t>
        </is>
      </c>
      <c r="BT339" t="inlineStr">
        <is>
          <t/>
        </is>
      </c>
      <c r="BU339" t="inlineStr">
        <is>
          <t>riskminskning</t>
        </is>
      </c>
      <c r="BV339" t="inlineStr">
        <is>
          <t>3</t>
        </is>
      </c>
      <c r="BW339" t="inlineStr">
        <is>
          <t/>
        </is>
      </c>
      <c r="BX339" t="inlineStr">
        <is>
          <t/>
        </is>
      </c>
      <c r="BY339" t="inlineStr">
        <is>
          <t/>
        </is>
      </c>
      <c r="BZ339" t="inlineStr">
        <is>
          <t/>
        </is>
      </c>
      <c r="CA339" t="inlineStr">
        <is>
          <t/>
        </is>
      </c>
      <c r="CB339" t="inlineStr">
        <is>
          <t/>
        </is>
      </c>
      <c r="CC339" t="inlineStr">
        <is>
          <t>reducing the financial impact of a
negative event by transferring large portions of the impact to other parties</t>
        </is>
      </c>
      <c r="CD339" t="inlineStr">
        <is>
          <t>Proceso en el cual las instituciones financieras abandonan o reducen significativamente ciertas líneas de negocio para evitar riesgos regulatorios y de cumplimiento.</t>
        </is>
      </c>
      <c r="CE339" t="inlineStr">
        <is>
          <t/>
        </is>
      </c>
      <c r="CF339" t="inlineStr">
        <is>
          <t/>
        </is>
      </c>
      <c r="CG339" t="inlineStr">
        <is>
          <t/>
        </is>
      </c>
      <c r="CH339" t="inlineStr">
        <is>
          <t/>
        </is>
      </c>
      <c r="CI339" t="inlineStr">
        <is>
          <t/>
        </is>
      </c>
      <c r="CJ339" t="inlineStr">
        <is>
          <t>negatív esemény bekövetkezése miatt pénzügyi hatás csökkentése azáltal, hogy a kockázat több fél között oszlik meg</t>
        </is>
      </c>
      <c r="CK339" t="inlineStr">
        <is>
          <t>strategia di un istituto finanziario volta alla riduzione dei crediti deteriorati detenuti</t>
        </is>
      </c>
      <c r="CL339" t="inlineStr">
        <is>
          <t/>
        </is>
      </c>
      <c r="CM339" t="inlineStr">
        <is>
          <t/>
        </is>
      </c>
      <c r="CN339" t="inlineStr">
        <is>
          <t>tnaqqis tal-impatt finanzjarju ta' event negattiv permezz tat-trasferiment ta' porzjonijiet kbar tal-impatt fuq partijiet oħra</t>
        </is>
      </c>
      <c r="CO339" t="inlineStr">
        <is>
          <t>verminderen
 van de financiële gevolgen van een negatieve gebeurtenis door grote delen van
 de gevolgen aan andere partijen over te dragen</t>
        </is>
      </c>
      <c r="CP339" t="inlineStr">
        <is>
          <t>ograniczanie finansowych skutków negatywnego zdarzenia poprzez przeniesienie części tych skutków na inne strony (np. poprzez ubezpieczenie od ryzyka lub gwarancje zapewniane przez &lt;a href="https://iate.europa.eu/entry/result/1260345/pl" target="_blank"&gt;bank rozwoju&lt;/a&gt;)</t>
        </is>
      </c>
      <c r="CQ339" t="inlineStr">
        <is>
          <t/>
        </is>
      </c>
      <c r="CR339" t="inlineStr">
        <is>
          <t/>
        </is>
      </c>
      <c r="CS339" t="inlineStr">
        <is>
          <t>zníženie finančného vplyvu nepriaznivej udalosti presunom veľkých častí tohto vplyvu na iné subjekty</t>
        </is>
      </c>
      <c r="CT339" t="inlineStr">
        <is>
          <t/>
        </is>
      </c>
      <c r="CU339" t="inlineStr">
        <is>
          <t/>
        </is>
      </c>
    </row>
    <row r="340">
      <c r="A340" s="1" t="str">
        <f>HYPERLINK("https://iate.europa.eu/entry/result/800050/all", "800050")</f>
        <v>800050</v>
      </c>
      <c r="B340" t="inlineStr">
        <is>
          <t>PRODUCTION, TECHNOLOGY AND RESEARCH;Domain code not specified;TRADE;AGRI-FOODSTUFFS;AGRICULTURE, FORESTRY AND FISHERIES;BUSINESS AND COMPETITION;INDUSTRY;FINANCE;LAW</t>
        </is>
      </c>
      <c r="C340" t="inlineStr">
        <is>
          <t>PRODUCTION, TECHNOLOGY AND RESEARCH|research and intellectual property|intellectual property;Domain code not specified;TRADE|consumption;AGRI-FOODSTUFFS;AGRICULTURE, FORESTRY AND FISHERIES;BUSINESS AND COMPETITION;TRADE|tariff policy;INDUSTRY;TRADE|trade;FINANCE;LAW;TRADE</t>
        </is>
      </c>
      <c r="D340" t="inlineStr">
        <is>
          <t>търговско описание|търговско наименование</t>
        </is>
      </c>
      <c r="E340" t="inlineStr">
        <is>
          <t>3|3</t>
        </is>
      </c>
      <c r="F340" t="inlineStr">
        <is>
          <t>|</t>
        </is>
      </c>
      <c r="G340" t="inlineStr">
        <is>
          <t/>
        </is>
      </c>
      <c r="H340" t="inlineStr">
        <is>
          <t/>
        </is>
      </c>
      <c r="I340" t="inlineStr">
        <is>
          <t/>
        </is>
      </c>
      <c r="J340" t="inlineStr">
        <is>
          <t>varebeskrivelse|handelsbetegnelse|varebetegnelse|salgsbetegnelse|handelsnavn</t>
        </is>
      </c>
      <c r="K340" t="inlineStr">
        <is>
          <t>3|4|4|4|3</t>
        </is>
      </c>
      <c r="L340" t="inlineStr">
        <is>
          <t>||||</t>
        </is>
      </c>
      <c r="M340" t="inlineStr">
        <is>
          <t>handelsübliche Bezeichnung|Verkaufsbezeichnung|Verkehrsbezeichnung|Handelsbezeichnung|Waren- und Handelsbezeichnung</t>
        </is>
      </c>
      <c r="N340" t="inlineStr">
        <is>
          <t>3|3|3|3|3</t>
        </is>
      </c>
      <c r="O340" t="inlineStr">
        <is>
          <t>||||</t>
        </is>
      </c>
      <c r="P340" t="inlineStr">
        <is>
          <t>ονομασία πώλησης|ονομασία πωλήσεως|εμπορική περιγραφή</t>
        </is>
      </c>
      <c r="Q340" t="inlineStr">
        <is>
          <t>2|1|3</t>
        </is>
      </c>
      <c r="R340" t="inlineStr">
        <is>
          <t>||</t>
        </is>
      </c>
      <c r="S340" t="inlineStr">
        <is>
          <t>seeling designation|sales description|commercial description|commercial name|trade description|sales descriptions|name under which the product is sold|sales designation|commercial denomination</t>
        </is>
      </c>
      <c r="T340" t="inlineStr">
        <is>
          <t>1|2|3|1|3|3|3|3|4</t>
        </is>
      </c>
      <c r="U340" t="inlineStr">
        <is>
          <t>||||||||</t>
        </is>
      </c>
      <c r="V340" t="inlineStr">
        <is>
          <t>denominación comercial|denominación de venta</t>
        </is>
      </c>
      <c r="W340" t="inlineStr">
        <is>
          <t>3|3</t>
        </is>
      </c>
      <c r="X340" t="inlineStr">
        <is>
          <t>|</t>
        </is>
      </c>
      <c r="Y340" t="inlineStr">
        <is>
          <t>müüginimetus|kaubanduslik nimetus</t>
        </is>
      </c>
      <c r="Z340" t="inlineStr">
        <is>
          <t>3|2</t>
        </is>
      </c>
      <c r="AA340" t="inlineStr">
        <is>
          <t>|</t>
        </is>
      </c>
      <c r="AB340" t="inlineStr">
        <is>
          <t>kauppanimitys|myyntinimitys|myyntinimike</t>
        </is>
      </c>
      <c r="AC340" t="inlineStr">
        <is>
          <t>2|1|2</t>
        </is>
      </c>
      <c r="AD340" t="inlineStr">
        <is>
          <t>||</t>
        </is>
      </c>
      <c r="AE340" t="inlineStr">
        <is>
          <t>dénomination commerciale|désignation commerciale|dénomination de vente|appellation commerciale</t>
        </is>
      </c>
      <c r="AF340" t="inlineStr">
        <is>
          <t>2|2|3|2</t>
        </is>
      </c>
      <c r="AG340" t="inlineStr">
        <is>
          <t>|||</t>
        </is>
      </c>
      <c r="AH340" t="inlineStr">
        <is>
          <t>tuairisc thrádála|ainmníocht tráchtála</t>
        </is>
      </c>
      <c r="AI340" t="inlineStr">
        <is>
          <t>3|3</t>
        </is>
      </c>
      <c r="AJ340" t="inlineStr">
        <is>
          <t>|</t>
        </is>
      </c>
      <c r="AK340" t="inlineStr">
        <is>
          <t/>
        </is>
      </c>
      <c r="AL340" t="inlineStr">
        <is>
          <t/>
        </is>
      </c>
      <c r="AM340" t="inlineStr">
        <is>
          <t/>
        </is>
      </c>
      <c r="AN340" t="inlineStr">
        <is>
          <t>kereskedelmi leírás|kereskedelmi megnevezés</t>
        </is>
      </c>
      <c r="AO340" t="inlineStr">
        <is>
          <t>3|3</t>
        </is>
      </c>
      <c r="AP340" t="inlineStr">
        <is>
          <t>|</t>
        </is>
      </c>
      <c r="AQ340" t="inlineStr">
        <is>
          <t>denominazione di vendita|denominazione commerciale</t>
        </is>
      </c>
      <c r="AR340" t="inlineStr">
        <is>
          <t>2|2</t>
        </is>
      </c>
      <c r="AS340" t="inlineStr">
        <is>
          <t>|</t>
        </is>
      </c>
      <c r="AT340" t="inlineStr">
        <is>
          <t>prekės aprašas|prekinis pavadinimas</t>
        </is>
      </c>
      <c r="AU340" t="inlineStr">
        <is>
          <t>3|3</t>
        </is>
      </c>
      <c r="AV340" t="inlineStr">
        <is>
          <t>|</t>
        </is>
      </c>
      <c r="AW340" t="inlineStr">
        <is>
          <t>komercapraksts|tirdzniecības nosaukums</t>
        </is>
      </c>
      <c r="AX340" t="inlineStr">
        <is>
          <t>4|3</t>
        </is>
      </c>
      <c r="AY340" t="inlineStr">
        <is>
          <t>|</t>
        </is>
      </c>
      <c r="AZ340" t="inlineStr">
        <is>
          <t>deskrizzjoni kummerċjali</t>
        </is>
      </c>
      <c r="BA340" t="inlineStr">
        <is>
          <t>3</t>
        </is>
      </c>
      <c r="BB340" t="inlineStr">
        <is>
          <t/>
        </is>
      </c>
      <c r="BC340" t="inlineStr">
        <is>
          <t>handelsbenaming|verkoopbenaming|handelsaanduiding</t>
        </is>
      </c>
      <c r="BD340" t="inlineStr">
        <is>
          <t>3|3|3</t>
        </is>
      </c>
      <c r="BE340" t="inlineStr">
        <is>
          <t>||</t>
        </is>
      </c>
      <c r="BF340" t="inlineStr">
        <is>
          <t>opis handlowy|nazwa handlowa</t>
        </is>
      </c>
      <c r="BG340" t="inlineStr">
        <is>
          <t>3|3</t>
        </is>
      </c>
      <c r="BH340" t="inlineStr">
        <is>
          <t>|</t>
        </is>
      </c>
      <c r="BI340" t="inlineStr">
        <is>
          <t>denominação comercial|designação comercial|denominação de venda</t>
        </is>
      </c>
      <c r="BJ340" t="inlineStr">
        <is>
          <t>3|3|1</t>
        </is>
      </c>
      <c r="BK340" t="inlineStr">
        <is>
          <t>||</t>
        </is>
      </c>
      <c r="BL340" t="inlineStr">
        <is>
          <t>descriere realizată de producător</t>
        </is>
      </c>
      <c r="BM340" t="inlineStr">
        <is>
          <t>3</t>
        </is>
      </c>
      <c r="BN340" t="inlineStr">
        <is>
          <t/>
        </is>
      </c>
      <c r="BO340" t="inlineStr">
        <is>
          <t>obchodný opis</t>
        </is>
      </c>
      <c r="BP340" t="inlineStr">
        <is>
          <t>3</t>
        </is>
      </c>
      <c r="BQ340" t="inlineStr">
        <is>
          <t/>
        </is>
      </c>
      <c r="BR340" t="inlineStr">
        <is>
          <t>trgovska oznaka|oznaka, ki jo dodeli proizvajalec</t>
        </is>
      </c>
      <c r="BS340" t="inlineStr">
        <is>
          <t>3|3</t>
        </is>
      </c>
      <c r="BT340" t="inlineStr">
        <is>
          <t>|</t>
        </is>
      </c>
      <c r="BU340" t="inlineStr">
        <is>
          <t>handelsbeteckning|namn under vilket ett livsmedel säljs|varubeteckning</t>
        </is>
      </c>
      <c r="BV340" t="inlineStr">
        <is>
          <t>2|1|3</t>
        </is>
      </c>
      <c r="BW340" t="inlineStr">
        <is>
          <t>||</t>
        </is>
      </c>
      <c r="BX340" t="inlineStr">
        <is>
          <t>Името, под което се продава даден хранителен продукт съобразно разпоредбите на Съюза или националните разпоредби, а ако няма такива - обичайното наименованието в държавата членка, в която се продава на крайния потребител или на заведенията за обществено хранене, или описанието и евентуално употребата на продукта, които да са достатъчно ясни, за да се позволи на купувача да определи истинския му вид и да го отличи от други продукти, с които може да бъде объркан.</t>
        </is>
      </c>
      <c r="BY340" t="inlineStr">
        <is>
          <t/>
        </is>
      </c>
      <c r="BZ340" t="inlineStr">
        <is>
          <t>1) "Varebetegnelse: et færdigpakket levnedsmiddels navn. Betegnelsen kan være fastsat i lovgivningen (som fx sødmælk, smør og æblemost). Øvrige varebetegnelser skal være beskrivende for varen. Solbærmarmelade, honningkage og kalveleverpostej er eksempler." (Ernærings- og Levnedsmiddelleksikon, Gad 1988) 2) "Varebetegnelse: et færdigpakket levnedsmiddels navn. Betegnelsen kan være fastsat i lovgivningen (som fx sødmælk, smør og æblemost). Øvrige varebetegnelser skal være beskrivende for varen. Solbærmarmelade, honningkage og kalveleverpostej er eksempler." (Ernærings- og Levnedsmiddelleksikon, Gad 1988)</t>
        </is>
      </c>
      <c r="CA340" t="inlineStr">
        <is>
          <t/>
        </is>
      </c>
      <c r="CB340" t="inlineStr">
        <is>
          <t/>
        </is>
      </c>
      <c r="CC340" t="inlineStr">
        <is>
          <t>1) any description, statement, indication or suggestion as to the how or by whom the goods were made, produced, selected, packed or otherwise prepared 2) This phrase seems to have replaced "name/designation under which ... is/are sold", found in earlier references (1983 and before).</t>
        </is>
      </c>
      <c r="CD340" t="inlineStr">
        <is>
          <t/>
        </is>
      </c>
      <c r="CE340" t="inlineStr">
        <is>
          <t>nimetus, millega toiduaineid müüakse Euroopa Parlamendi ja nõukogu 20. märtsi 2000. aasta direktiivi 2000/13/EÜ (toidu märgistamist, esitlemist ja reklaami käsitlevate liikmesriikide seaduste ühtlustamise kohta) artikli 5 lõike 1 tähenduses</t>
        </is>
      </c>
      <c r="CF340" t="inlineStr">
        <is>
          <t/>
        </is>
      </c>
      <c r="CG340" t="inlineStr">
        <is>
          <t/>
        </is>
      </c>
      <c r="CH340" t="inlineStr">
        <is>
          <t/>
        </is>
      </c>
      <c r="CI340" t="inlineStr">
        <is>
          <t/>
        </is>
      </c>
      <c r="CJ340" t="inlineStr">
        <is>
          <t>A gyártó (vagy a kereskedő) által a termékre adott leírás, ami annak lényeges adatait, használati módját stb. tartalmazza.</t>
        </is>
      </c>
      <c r="CK340" t="inlineStr">
        <is>
          <t/>
        </is>
      </c>
      <c r="CL340" t="inlineStr">
        <is>
          <t>pavadinimas, kuriuo prekė parduodama</t>
        </is>
      </c>
      <c r="CM340" t="inlineStr">
        <is>
          <t>1) jebkāds apraksts, paziņojums, norādījums vai ieteikums, kā un kas preces ir izgatavojis, ražojis, atlasījis, pakojis vai jebkādā citā veidā sagatavojis 2) Apzīmējums, ko lieto, lai norādītu attiecīgās preces nosaukumu vai, ja šāda nosaukuma nav, – parasti lietoto nosaukumu, vai preces aprakstu, kas ir pietiekami precīzs, lai noteiktu preces veidu un minēto preci varētu identificēt.</t>
        </is>
      </c>
      <c r="CN340" t="inlineStr">
        <is>
          <t>kull informazzjoni li tista' turi kif jew minn min il-merkanzija ġiet prodotta, ippakjata jew preparata</t>
        </is>
      </c>
      <c r="CO340" t="inlineStr">
        <is>
          <t/>
        </is>
      </c>
      <c r="CP340" t="inlineStr">
        <is>
          <t/>
        </is>
      </c>
      <c r="CQ340" t="inlineStr">
        <is>
          <t/>
        </is>
      </c>
      <c r="CR340" t="inlineStr">
        <is>
          <t/>
        </is>
      </c>
      <c r="CS340" t="inlineStr">
        <is>
          <t/>
        </is>
      </c>
      <c r="CT340" t="inlineStr">
        <is>
          <t/>
        </is>
      </c>
      <c r="CU340" t="inlineStr">
        <is>
          <t/>
        </is>
      </c>
    </row>
    <row r="341">
      <c r="A341" s="1" t="str">
        <f>HYPERLINK("https://iate.europa.eu/entry/result/1263246/all", "1263246")</f>
        <v>1263246</v>
      </c>
      <c r="B341" t="inlineStr">
        <is>
          <t>TRANSPORT;FINANCE</t>
        </is>
      </c>
      <c r="C341" t="inlineStr">
        <is>
          <t>TRANSPORT;TRANSPORT|land transport|land transport;FINANCE</t>
        </is>
      </c>
      <c r="D341" t="inlineStr">
        <is>
          <t/>
        </is>
      </c>
      <c r="E341" t="inlineStr">
        <is>
          <t/>
        </is>
      </c>
      <c r="F341" t="inlineStr">
        <is>
          <t/>
        </is>
      </c>
      <c r="G341" t="inlineStr">
        <is>
          <t>obchodní praxe</t>
        </is>
      </c>
      <c r="H341" t="inlineStr">
        <is>
          <t>1</t>
        </is>
      </c>
      <c r="I341" t="inlineStr">
        <is>
          <t/>
        </is>
      </c>
      <c r="J341" t="inlineStr">
        <is>
          <t/>
        </is>
      </c>
      <c r="K341" t="inlineStr">
        <is>
          <t/>
        </is>
      </c>
      <c r="L341" t="inlineStr">
        <is>
          <t/>
        </is>
      </c>
      <c r="M341" t="inlineStr">
        <is>
          <t>Handelsübung</t>
        </is>
      </c>
      <c r="N341" t="inlineStr">
        <is>
          <t>3</t>
        </is>
      </c>
      <c r="O341" t="inlineStr">
        <is>
          <t/>
        </is>
      </c>
      <c r="P341" t="inlineStr">
        <is>
          <t/>
        </is>
      </c>
      <c r="Q341" t="inlineStr">
        <is>
          <t/>
        </is>
      </c>
      <c r="R341" t="inlineStr">
        <is>
          <t/>
        </is>
      </c>
      <c r="S341" t="inlineStr">
        <is>
          <t>commercial practice</t>
        </is>
      </c>
      <c r="T341" t="inlineStr">
        <is>
          <t>3</t>
        </is>
      </c>
      <c r="U341" t="inlineStr">
        <is>
          <t/>
        </is>
      </c>
      <c r="V341" t="inlineStr">
        <is>
          <t/>
        </is>
      </c>
      <c r="W341" t="inlineStr">
        <is>
          <t/>
        </is>
      </c>
      <c r="X341" t="inlineStr">
        <is>
          <t/>
        </is>
      </c>
      <c r="Y341" t="inlineStr">
        <is>
          <t/>
        </is>
      </c>
      <c r="Z341" t="inlineStr">
        <is>
          <t/>
        </is>
      </c>
      <c r="AA341" t="inlineStr">
        <is>
          <t/>
        </is>
      </c>
      <c r="AB341" t="inlineStr">
        <is>
          <t/>
        </is>
      </c>
      <c r="AC341" t="inlineStr">
        <is>
          <t/>
        </is>
      </c>
      <c r="AD341" t="inlineStr">
        <is>
          <t/>
        </is>
      </c>
      <c r="AE341" t="inlineStr">
        <is>
          <t>pratique commerciale</t>
        </is>
      </c>
      <c r="AF341" t="inlineStr">
        <is>
          <t>3</t>
        </is>
      </c>
      <c r="AG341" t="inlineStr">
        <is>
          <t/>
        </is>
      </c>
      <c r="AH341" t="inlineStr">
        <is>
          <t/>
        </is>
      </c>
      <c r="AI341" t="inlineStr">
        <is>
          <t/>
        </is>
      </c>
      <c r="AJ341" t="inlineStr">
        <is>
          <t/>
        </is>
      </c>
      <c r="AK341" t="inlineStr">
        <is>
          <t/>
        </is>
      </c>
      <c r="AL341" t="inlineStr">
        <is>
          <t/>
        </is>
      </c>
      <c r="AM341" t="inlineStr">
        <is>
          <t/>
        </is>
      </c>
      <c r="AN341" t="inlineStr">
        <is>
          <t/>
        </is>
      </c>
      <c r="AO341" t="inlineStr">
        <is>
          <t/>
        </is>
      </c>
      <c r="AP341" t="inlineStr">
        <is>
          <t/>
        </is>
      </c>
      <c r="AQ341" t="inlineStr">
        <is>
          <t>uso commerciale</t>
        </is>
      </c>
      <c r="AR341" t="inlineStr">
        <is>
          <t>3</t>
        </is>
      </c>
      <c r="AS341" t="inlineStr">
        <is>
          <t/>
        </is>
      </c>
      <c r="AT341" t="inlineStr">
        <is>
          <t>komercinė praktika</t>
        </is>
      </c>
      <c r="AU341" t="inlineStr">
        <is>
          <t>3</t>
        </is>
      </c>
      <c r="AV341" t="inlineStr">
        <is>
          <t/>
        </is>
      </c>
      <c r="AW341" t="inlineStr">
        <is>
          <t>komercprakse</t>
        </is>
      </c>
      <c r="AX341" t="inlineStr">
        <is>
          <t>3</t>
        </is>
      </c>
      <c r="AY341" t="inlineStr">
        <is>
          <t/>
        </is>
      </c>
      <c r="AZ341" t="inlineStr">
        <is>
          <t/>
        </is>
      </c>
      <c r="BA341" t="inlineStr">
        <is>
          <t/>
        </is>
      </c>
      <c r="BB341" t="inlineStr">
        <is>
          <t/>
        </is>
      </c>
      <c r="BC341" t="inlineStr">
        <is>
          <t>handelsgebruik</t>
        </is>
      </c>
      <c r="BD341" t="inlineStr">
        <is>
          <t>3</t>
        </is>
      </c>
      <c r="BE341" t="inlineStr">
        <is>
          <t/>
        </is>
      </c>
      <c r="BF341" t="inlineStr">
        <is>
          <t>praktyka handlowa</t>
        </is>
      </c>
      <c r="BG341" t="inlineStr">
        <is>
          <t>1</t>
        </is>
      </c>
      <c r="BH341" t="inlineStr">
        <is>
          <t/>
        </is>
      </c>
      <c r="BI341" t="inlineStr">
        <is>
          <t/>
        </is>
      </c>
      <c r="BJ341" t="inlineStr">
        <is>
          <t/>
        </is>
      </c>
      <c r="BK341" t="inlineStr">
        <is>
          <t/>
        </is>
      </c>
      <c r="BL341" t="inlineStr">
        <is>
          <t>practica comercială</t>
        </is>
      </c>
      <c r="BM341" t="inlineStr">
        <is>
          <t>3</t>
        </is>
      </c>
      <c r="BN341" t="inlineStr">
        <is>
          <t/>
        </is>
      </c>
      <c r="BO341" t="inlineStr">
        <is>
          <t/>
        </is>
      </c>
      <c r="BP341" t="inlineStr">
        <is>
          <t/>
        </is>
      </c>
      <c r="BQ341" t="inlineStr">
        <is>
          <t/>
        </is>
      </c>
      <c r="BR341" t="inlineStr">
        <is>
          <t>komercialna praksa</t>
        </is>
      </c>
      <c r="BS341" t="inlineStr">
        <is>
          <t>1</t>
        </is>
      </c>
      <c r="BT341" t="inlineStr">
        <is>
          <t/>
        </is>
      </c>
      <c r="BU341" t="inlineStr">
        <is>
          <t/>
        </is>
      </c>
      <c r="BV341" t="inlineStr">
        <is>
          <t/>
        </is>
      </c>
      <c r="BW341" t="inlineStr">
        <is>
          <t/>
        </is>
      </c>
      <c r="BX341" t="inlineStr">
        <is>
          <t/>
        </is>
      </c>
      <c r="BY341" t="inlineStr">
        <is>
          <t/>
        </is>
      </c>
      <c r="BZ341" t="inlineStr">
        <is>
          <t/>
        </is>
      </c>
      <c r="CA341" t="inlineStr">
        <is>
          <t/>
        </is>
      </c>
      <c r="CB341" t="inlineStr">
        <is>
          <t/>
        </is>
      </c>
      <c r="CC341" t="inlineStr">
        <is>
          <t/>
        </is>
      </c>
      <c r="CD341" t="inlineStr">
        <is>
          <t/>
        </is>
      </c>
      <c r="CE341" t="inlineStr">
        <is>
          <t/>
        </is>
      </c>
      <c r="CF341" t="inlineStr">
        <is>
          <t/>
        </is>
      </c>
      <c r="CG341" t="inlineStr">
        <is>
          <t/>
        </is>
      </c>
      <c r="CH341" t="inlineStr">
        <is>
          <t/>
        </is>
      </c>
      <c r="CI341" t="inlineStr">
        <is>
          <t/>
        </is>
      </c>
      <c r="CJ341" t="inlineStr">
        <is>
          <t/>
        </is>
      </c>
      <c r="CK341" t="inlineStr">
        <is>
          <t/>
        </is>
      </c>
      <c r="CL341" t="inlineStr">
        <is>
          <t/>
        </is>
      </c>
      <c r="CM341" t="inlineStr">
        <is>
          <t/>
        </is>
      </c>
      <c r="CN341" t="inlineStr">
        <is>
          <t/>
        </is>
      </c>
      <c r="CO341" t="inlineStr">
        <is>
          <t/>
        </is>
      </c>
      <c r="CP341" t="inlineStr">
        <is>
          <t/>
        </is>
      </c>
      <c r="CQ341" t="inlineStr">
        <is>
          <t/>
        </is>
      </c>
      <c r="CR341" t="inlineStr">
        <is>
          <t>orice acțiune, omisiune, comportament, demers sau prezentare comercială, inclusiv publicitate și comercializare, efectuate de un comerciant, în strânsă legătură cu promovarea, vânzarea sau furnizarea unui produs consumatorilor</t>
        </is>
      </c>
      <c r="CS341" t="inlineStr">
        <is>
          <t/>
        </is>
      </c>
      <c r="CT341" t="inlineStr">
        <is>
          <t/>
        </is>
      </c>
      <c r="CU341" t="inlineStr">
        <is>
          <t/>
        </is>
      </c>
    </row>
    <row r="342">
      <c r="A342" s="1" t="str">
        <f>HYPERLINK("https://iate.europa.eu/entry/result/3572345/all", "3572345")</f>
        <v>3572345</v>
      </c>
      <c r="B342" t="inlineStr">
        <is>
          <t>EDUCATION AND COMMUNICATIONS;FINANCE</t>
        </is>
      </c>
      <c r="C342" t="inlineStr">
        <is>
          <t>EDUCATION AND COMMUNICATIONS|information and information processing;FINANCE|free movement of capital|financial market|financial supervision</t>
        </is>
      </c>
      <c r="D342" t="inlineStr">
        <is>
          <t>фирма за регулаторни технологии|дружество, което предлага регулаторни технологии</t>
        </is>
      </c>
      <c r="E342" t="inlineStr">
        <is>
          <t>2|2</t>
        </is>
      </c>
      <c r="F342" t="inlineStr">
        <is>
          <t>|</t>
        </is>
      </c>
      <c r="G342" t="inlineStr">
        <is>
          <t>společnost poskytující regulační technologie</t>
        </is>
      </c>
      <c r="H342" t="inlineStr">
        <is>
          <t>3</t>
        </is>
      </c>
      <c r="I342" t="inlineStr">
        <is>
          <t/>
        </is>
      </c>
      <c r="J342" t="inlineStr">
        <is>
          <t>regtech-virksomhed</t>
        </is>
      </c>
      <c r="K342" t="inlineStr">
        <is>
          <t>3</t>
        </is>
      </c>
      <c r="L342" t="inlineStr">
        <is>
          <t/>
        </is>
      </c>
      <c r="M342" t="inlineStr">
        <is>
          <t>RegTech|Regtech-Unternehmen</t>
        </is>
      </c>
      <c r="N342" t="inlineStr">
        <is>
          <t>3|3</t>
        </is>
      </c>
      <c r="O342" t="inlineStr">
        <is>
          <t>|</t>
        </is>
      </c>
      <c r="P342" t="inlineStr">
        <is>
          <t>τεχνολογία κανονιστικής συμμόρφωσης</t>
        </is>
      </c>
      <c r="Q342" t="inlineStr">
        <is>
          <t>4</t>
        </is>
      </c>
      <c r="R342" t="inlineStr">
        <is>
          <t/>
        </is>
      </c>
      <c r="S342" t="inlineStr">
        <is>
          <t>RegTech|regtech|RegTech company</t>
        </is>
      </c>
      <c r="T342" t="inlineStr">
        <is>
          <t>3|1|3</t>
        </is>
      </c>
      <c r="U342" t="inlineStr">
        <is>
          <t>||</t>
        </is>
      </c>
      <c r="V342" t="inlineStr">
        <is>
          <t>empresa de tecnología regulatoria</t>
        </is>
      </c>
      <c r="W342" t="inlineStr">
        <is>
          <t>3</t>
        </is>
      </c>
      <c r="X342" t="inlineStr">
        <is>
          <t/>
        </is>
      </c>
      <c r="Y342" t="inlineStr">
        <is>
          <t>regulatiivtehnoloogia ettevõte|RT-ettevõte</t>
        </is>
      </c>
      <c r="Z342" t="inlineStr">
        <is>
          <t>3|2</t>
        </is>
      </c>
      <c r="AA342" t="inlineStr">
        <is>
          <t>|</t>
        </is>
      </c>
      <c r="AB342" t="inlineStr">
        <is>
          <t>regtech-yritys|sääntelyteknologiayritys</t>
        </is>
      </c>
      <c r="AC342" t="inlineStr">
        <is>
          <t>2|2</t>
        </is>
      </c>
      <c r="AD342" t="inlineStr">
        <is>
          <t>|</t>
        </is>
      </c>
      <c r="AE342" t="inlineStr">
        <is>
          <t>société de technologie réglementaire|entreprise de technologie réglementaire</t>
        </is>
      </c>
      <c r="AF342" t="inlineStr">
        <is>
          <t>3|3</t>
        </is>
      </c>
      <c r="AG342" t="inlineStr">
        <is>
          <t>|</t>
        </is>
      </c>
      <c r="AH342" t="inlineStr">
        <is>
          <t>cuideachta teicneolaíochta rialála</t>
        </is>
      </c>
      <c r="AI342" t="inlineStr">
        <is>
          <t>3</t>
        </is>
      </c>
      <c r="AJ342" t="inlineStr">
        <is>
          <t/>
        </is>
      </c>
      <c r="AK342" t="inlineStr">
        <is>
          <t>poduzeće koje se bavi regulatornom tehnologijom</t>
        </is>
      </c>
      <c r="AL342" t="inlineStr">
        <is>
          <t>2</t>
        </is>
      </c>
      <c r="AM342" t="inlineStr">
        <is>
          <t/>
        </is>
      </c>
      <c r="AN342" t="inlineStr">
        <is>
          <t>szabályozási technológiai vállalkozás|RegTech cég</t>
        </is>
      </c>
      <c r="AO342" t="inlineStr">
        <is>
          <t>3|3</t>
        </is>
      </c>
      <c r="AP342" t="inlineStr">
        <is>
          <t>preferred|</t>
        </is>
      </c>
      <c r="AQ342" t="inlineStr">
        <is>
          <t>impresa RegTech</t>
        </is>
      </c>
      <c r="AR342" t="inlineStr">
        <is>
          <t>3</t>
        </is>
      </c>
      <c r="AS342" t="inlineStr">
        <is>
          <t/>
        </is>
      </c>
      <c r="AT342" t="inlineStr">
        <is>
          <t>&lt;em&gt;RegTech&lt;/em&gt; bendrovė|reguliavimo technologijų bendrovė</t>
        </is>
      </c>
      <c r="AU342" t="inlineStr">
        <is>
          <t>3|3</t>
        </is>
      </c>
      <c r="AV342" t="inlineStr">
        <is>
          <t>|</t>
        </is>
      </c>
      <c r="AW342" t="inlineStr">
        <is>
          <t>regulējuma tehnoloģiju uzņēmums</t>
        </is>
      </c>
      <c r="AX342" t="inlineStr">
        <is>
          <t>2</t>
        </is>
      </c>
      <c r="AY342" t="inlineStr">
        <is>
          <t/>
        </is>
      </c>
      <c r="AZ342" t="inlineStr">
        <is>
          <t>kumpanija fil-qasam tar-RegTech</t>
        </is>
      </c>
      <c r="BA342" t="inlineStr">
        <is>
          <t>3</t>
        </is>
      </c>
      <c r="BB342" t="inlineStr">
        <is>
          <t/>
        </is>
      </c>
      <c r="BC342" t="inlineStr">
        <is>
          <t>regtech|regtechbedrijf</t>
        </is>
      </c>
      <c r="BD342" t="inlineStr">
        <is>
          <t>3|3</t>
        </is>
      </c>
      <c r="BE342" t="inlineStr">
        <is>
          <t>|</t>
        </is>
      </c>
      <c r="BF342" t="inlineStr">
        <is>
          <t>spółka RegTech|RegTech|przedsiębiorstwo z sektora technologii regulacyjnych</t>
        </is>
      </c>
      <c r="BG342" t="inlineStr">
        <is>
          <t>3|3|2</t>
        </is>
      </c>
      <c r="BH342" t="inlineStr">
        <is>
          <t>||</t>
        </is>
      </c>
      <c r="BI342" t="inlineStr">
        <is>
          <t>empresa de tecnologia regulatória|empresa de tecnorregulação</t>
        </is>
      </c>
      <c r="BJ342" t="inlineStr">
        <is>
          <t>3|3</t>
        </is>
      </c>
      <c r="BK342" t="inlineStr">
        <is>
          <t>|</t>
        </is>
      </c>
      <c r="BL342" t="inlineStr">
        <is>
          <t>companie RegTech</t>
        </is>
      </c>
      <c r="BM342" t="inlineStr">
        <is>
          <t>2</t>
        </is>
      </c>
      <c r="BN342" t="inlineStr">
        <is>
          <t/>
        </is>
      </c>
      <c r="BO342" t="inlineStr">
        <is>
          <t>regulačnotechnologická spoločnosť</t>
        </is>
      </c>
      <c r="BP342" t="inlineStr">
        <is>
          <t>3</t>
        </is>
      </c>
      <c r="BQ342" t="inlineStr">
        <is>
          <t/>
        </is>
      </c>
      <c r="BR342" t="inlineStr">
        <is>
          <t>regtech podjetje</t>
        </is>
      </c>
      <c r="BS342" t="inlineStr">
        <is>
          <t>3</t>
        </is>
      </c>
      <c r="BT342" t="inlineStr">
        <is>
          <t/>
        </is>
      </c>
      <c r="BU342" t="inlineStr">
        <is>
          <t>regtechbolag</t>
        </is>
      </c>
      <c r="BV342" t="inlineStr">
        <is>
          <t>2</t>
        </is>
      </c>
      <c r="BW342" t="inlineStr">
        <is>
          <t/>
        </is>
      </c>
      <c r="BX342" t="inlineStr">
        <is>
          <t>дружество, което използва технологиите, за да
помогне на бизнеса и специално на дружествата във финансовия сектор да се съобразяват със законоустановените изисквания
ефективно и евтино</t>
        </is>
      </c>
      <c r="BY342" t="inlineStr">
        <is>
          <t>společnost zaměřená na
vývoj nových technologií (založených na cloud computingu, datech velkého
objemu, umělé inteligenci, hlubokém učení, technologii blockchain atd.), které
mají společnostem ve všech odvětvích, a zejména ve finančním sektoru, pomoci
rychleji, levněji a účinněji plnit regulační požadavky</t>
        </is>
      </c>
      <c r="BZ342" t="inlineStr">
        <is>
          <t>virksomhed, som beskæftiger sig med regulatorisk teknologi, der hjælper bl.a. finansielle virksomheder med at overholde regler og krav, som er et marked i vækst</t>
        </is>
      </c>
      <c r="CA342" t="inlineStr">
        <is>
          <t>Unternehmen, das im Bereich Regulatory Technologie (RegTech) &lt;a href="/entry/result/3581834/all" id="ENTRY_TO_ENTRY_CONVERTER" target="_blank"&gt;IATE:3581834&lt;/a&gt; arbeitet</t>
        </is>
      </c>
      <c r="CB342" t="inlineStr">
        <is>
          <t>υιοθέτηση νέων τεχνολογιών για τη διευκόλυνση της εκπλήρωσης κανονιστικών απαιτήσεων</t>
        </is>
      </c>
      <c r="CC342" t="inlineStr">
        <is>
          <t>business specialising in the development of new technologies (based on cloud computing, big data, AI, deep-learning, blockchain, etc.) designed to help companies in all sectors, and specifically in the financial sector, to comply with regulation in a faster, cheaper and more efficient way</t>
        </is>
      </c>
      <c r="CD342" t="inlineStr">
        <is>
          <t>Empresa especializada en la oferta de soluciones tecnológicas innovadoras para facilitar a las empresas de todos los sectores, en particular el financiero, el cumplimiento de las obligaciones impuestas por la normativa.</t>
        </is>
      </c>
      <c r="CE342" t="inlineStr">
        <is>
          <t>äriühing, mis arendab välja pilvandmetöötlusel, suurandmetel, tehisintellektil, plokiahelal jmt põhinevaid uusi tehnoloogiaid, mis aitavad kõigi sektorite ja eriti finantssektori ettevõtetel järgida kiiremini, odavamalt ja tõhusamalt õigusnorme</t>
        </is>
      </c>
      <c r="CF342" t="inlineStr">
        <is>
          <t>yritys, joka kehittää uusia ratkaisuja &lt;a href="https://iate.europa.eu/entry/result/3581834/fi" target="_blank"&gt;sääntelyteknologian&lt;/a&gt; alalla</t>
        </is>
      </c>
      <c r="CG342" t="inlineStr">
        <is>
          <t>&lt;a href="https://iate.europa.eu/entry/result/3575940/fr" target="_blank"&gt;société de technologie financière&lt;/a&gt; qui propose à ses clients des solutions pour rendre plus efficace et moins coûteuse l'application des différentes réglementations</t>
        </is>
      </c>
      <c r="CH342" t="inlineStr">
        <is>
          <t/>
        </is>
      </c>
      <c r="CI342" t="inlineStr">
        <is>
          <t/>
        </is>
      </c>
      <c r="CJ342" t="inlineStr">
        <is>
          <t>olyan vállalkozás, amely új technológiák (digitális eszközök, robotizáció, mesterséges intelligencia stb.) bevetésével segít a pénzügyi vállalkozásoknak abban, hogy olcsóbban és hatékonyabban tudjanak megfelelni a szabályozói követelményeknek</t>
        </is>
      </c>
      <c r="CK342" t="inlineStr">
        <is>
          <t>impresa che mira a trovare soluzioni che riguardano problematiche di conformità normativa attraverso l’innovazione tecnologica e la riduzione dei costi. Le imprese regtech lavorano in collaborazione con le istituzioni finanziarie e gli enti regolatori, utilizzando i big data e il cloud computing per la condivisione delle informazioni</t>
        </is>
      </c>
      <c r="CL342" t="inlineStr">
        <is>
          <t>verslo subjektas, kurio veikla orientuota į naujų technologijų (grindžiamų debesijos kompiuterija, didžiųjų duomenų, dirbtinio intelekto, giliojo mokymosi, blokų grandinės ir kt. technologijomis), padedančių visų sektorių, visų pirma finansų sektoriaus, įmonėms greičiau, pigiau ir efektyviau vykdyti teisės aktų reikalavimus (reguliavimo reikalavimus), kūrimą</t>
        </is>
      </c>
      <c r="CM342" t="inlineStr">
        <is>
          <t>uzņēmums, kas specializējas &lt;a href="https://iate.europa.eu/entry/result/3581834/lv" target="_blank"&gt;regulējuma tehnoloģiju&lt;/a&gt; izstrādē un izmantošanā ar mērķi palīdzēt jo īpaši finanšu sektora uzņēmumiem pēc iespējas efektīvāk un rentablāk nodrošināt atbilstību regulējumam</t>
        </is>
      </c>
      <c r="CN342" t="inlineStr">
        <is>
          <t>negozju li jispeċjalizza fl-iżvilupp ta' teknoloġiji ġodda (abbażi tal-&lt;a href="https://iate.europa.eu/entry/result/2250701/en-la-mt-mul" target="_blank"&gt;cloud computing&lt;/a&gt;, &lt;a href="https://iate.europa.eu/entry/result/3551299/en-la-mt-mul" target="_blank"&gt;big data&lt;/a&gt;, &lt;a href="https://iate.europa.eu/entry/result/3571274/en-la-mt-mul" target="_blank"&gt;IA&lt;/a&gt;, &lt;a href="https://iate.europa.eu/entry/result/3571580/en-la-mt-mul" target="_blank"&gt;apprendiment profond&lt;/a&gt;, &lt;a href="https://iate.europa.eu/entry/result/3567231/en-la-mt-mul" target="_blank"&gt;blockchain&lt;/a&gt;, eċċ) imfasslin biex jgħinu lill-kumpanniji fis-setturi kollha, u b'mod speċifiku fis-settur finanzjarju, biex jikkonformaw mar-regolamentazzjoni b'mod aktar rapidu, irħas u aktar effiċjenti</t>
        </is>
      </c>
      <c r="CO342" t="inlineStr">
        <is>
          <t>"nieuwe bedrijven die technologie inzetten om binnen diverse segmenten nieuwe klantervaringen te bieden, zoals FinTechs in de financiële sector en InsurTechs in de verzekeringsbranche, [...] om [bedrijven te helpen om] op een meer geautomatiseerde en kostenefficiënte manier te kunnen voldoen aan rapportage-eisen op het gebied van compliance en regelgeving ..."</t>
        </is>
      </c>
      <c r="CP342" t="inlineStr">
        <is>
          <t>przedsiębiorstwo wykorzystujące technologie i rozwiązania IT służące zapewnianiu zgodności z wymogami prawnymi, w szczególności w sektorze finansowym</t>
        </is>
      </c>
      <c r="CQ342" t="inlineStr">
        <is>
          <t>Empresa especializada no desenvolvimento de novas tecnologias (baseadas, nomeadamente, na computação em nuvem, nos megadados, na inteligência artificial, na aprendizagem profunda ou nas cadeias de blocos) destinadas a ajudar as empresas em todos os setores, e mais concretamente no setor financeiro, a cumprir a regulamentação aplicável de uma forma mais rápida, mais barata e mais eficiente.</t>
        </is>
      </c>
      <c r="CR342" t="inlineStr">
        <is>
          <t>întreprindere specializată în dezvoltarea de noi soluții tehnologice de gestiune digitalizată automatizată care ajută societățile și instituțiile financiare să îndeplinească cerințele cadrului de reglementare (cerințe de raportare, prudențiale etc)</t>
        </is>
      </c>
      <c r="CS342" t="inlineStr">
        <is>
          <t>spoločnosť vyvíjajúca nové technológie na pomoc iným spoločnostiam vo všetkých sektoroch a osobitne vo finančnom sektore, aby rýchlo, lacno a efektívne zabezpečili dodržiavanie právnych predpisov</t>
        </is>
      </c>
      <c r="CT342" t="inlineStr">
        <is>
          <t>podjetje, ki z umetno inteligenco in strojnim učenjem podjetjem pomaga osmisliti njihove podatke in jih opozarja na varnostna tveganja ali kršitve zakona</t>
        </is>
      </c>
      <c r="CU342" t="inlineStr">
        <is>
          <t/>
        </is>
      </c>
    </row>
    <row r="343">
      <c r="A343" s="1" t="str">
        <f>HYPERLINK("https://iate.europa.eu/entry/result/68296/all", "68296")</f>
        <v>68296</v>
      </c>
      <c r="B343" t="inlineStr">
        <is>
          <t>TRANSPORT;FINANCE;LAW</t>
        </is>
      </c>
      <c r="C343" t="inlineStr">
        <is>
          <t>TRANSPORT|land transport|land transport;FINANCE;LAW</t>
        </is>
      </c>
      <c r="D343" t="inlineStr">
        <is>
          <t/>
        </is>
      </c>
      <c r="E343" t="inlineStr">
        <is>
          <t/>
        </is>
      </c>
      <c r="F343" t="inlineStr">
        <is>
          <t/>
        </is>
      </c>
      <c r="G343" t="inlineStr">
        <is>
          <t/>
        </is>
      </c>
      <c r="H343" t="inlineStr">
        <is>
          <t/>
        </is>
      </c>
      <c r="I343" t="inlineStr">
        <is>
          <t/>
        </is>
      </c>
      <c r="J343" t="inlineStr">
        <is>
          <t>skader</t>
        </is>
      </c>
      <c r="K343" t="inlineStr">
        <is>
          <t>3</t>
        </is>
      </c>
      <c r="L343" t="inlineStr">
        <is>
          <t/>
        </is>
      </c>
      <c r="M343" t="inlineStr">
        <is>
          <t>Schaden</t>
        </is>
      </c>
      <c r="N343" t="inlineStr">
        <is>
          <t>3</t>
        </is>
      </c>
      <c r="O343" t="inlineStr">
        <is>
          <t/>
        </is>
      </c>
      <c r="P343" t="inlineStr">
        <is>
          <t>ζημιές</t>
        </is>
      </c>
      <c r="Q343" t="inlineStr">
        <is>
          <t>3</t>
        </is>
      </c>
      <c r="R343" t="inlineStr">
        <is>
          <t/>
        </is>
      </c>
      <c r="S343" t="inlineStr">
        <is>
          <t>harm|damage</t>
        </is>
      </c>
      <c r="T343" t="inlineStr">
        <is>
          <t>3|3</t>
        </is>
      </c>
      <c r="U343" t="inlineStr">
        <is>
          <t>|</t>
        </is>
      </c>
      <c r="V343" t="inlineStr">
        <is>
          <t>daños</t>
        </is>
      </c>
      <c r="W343" t="inlineStr">
        <is>
          <t>3</t>
        </is>
      </c>
      <c r="X343" t="inlineStr">
        <is>
          <t/>
        </is>
      </c>
      <c r="Y343" t="inlineStr">
        <is>
          <t/>
        </is>
      </c>
      <c r="Z343" t="inlineStr">
        <is>
          <t/>
        </is>
      </c>
      <c r="AA343" t="inlineStr">
        <is>
          <t/>
        </is>
      </c>
      <c r="AB343" t="inlineStr">
        <is>
          <t>vauriot</t>
        </is>
      </c>
      <c r="AC343" t="inlineStr">
        <is>
          <t>3</t>
        </is>
      </c>
      <c r="AD343" t="inlineStr">
        <is>
          <t/>
        </is>
      </c>
      <c r="AE343" t="inlineStr">
        <is>
          <t>dommage|préjudice|détériorer|détérioration|dégâts|dommages|dégât|casse</t>
        </is>
      </c>
      <c r="AF343" t="inlineStr">
        <is>
          <t>3|3|3|3|3|3|3|3</t>
        </is>
      </c>
      <c r="AG343" t="inlineStr">
        <is>
          <t>|||||||</t>
        </is>
      </c>
      <c r="AH343" t="inlineStr">
        <is>
          <t/>
        </is>
      </c>
      <c r="AI343" t="inlineStr">
        <is>
          <t/>
        </is>
      </c>
      <c r="AJ343" t="inlineStr">
        <is>
          <t/>
        </is>
      </c>
      <c r="AK343" t="inlineStr">
        <is>
          <t>oštećenje|šteta|ozljeda</t>
        </is>
      </c>
      <c r="AL343" t="inlineStr">
        <is>
          <t>3|3|3</t>
        </is>
      </c>
      <c r="AM343" t="inlineStr">
        <is>
          <t>||</t>
        </is>
      </c>
      <c r="AN343" t="inlineStr">
        <is>
          <t/>
        </is>
      </c>
      <c r="AO343" t="inlineStr">
        <is>
          <t/>
        </is>
      </c>
      <c r="AP343" t="inlineStr">
        <is>
          <t/>
        </is>
      </c>
      <c r="AQ343" t="inlineStr">
        <is>
          <t>danni</t>
        </is>
      </c>
      <c r="AR343" t="inlineStr">
        <is>
          <t>3</t>
        </is>
      </c>
      <c r="AS343" t="inlineStr">
        <is>
          <t/>
        </is>
      </c>
      <c r="AT343" t="inlineStr">
        <is>
          <t/>
        </is>
      </c>
      <c r="AU343" t="inlineStr">
        <is>
          <t/>
        </is>
      </c>
      <c r="AV343" t="inlineStr">
        <is>
          <t/>
        </is>
      </c>
      <c r="AW343" t="inlineStr">
        <is>
          <t/>
        </is>
      </c>
      <c r="AX343" t="inlineStr">
        <is>
          <t/>
        </is>
      </c>
      <c r="AY343" t="inlineStr">
        <is>
          <t/>
        </is>
      </c>
      <c r="AZ343" t="inlineStr">
        <is>
          <t/>
        </is>
      </c>
      <c r="BA343" t="inlineStr">
        <is>
          <t/>
        </is>
      </c>
      <c r="BB343" t="inlineStr">
        <is>
          <t/>
        </is>
      </c>
      <c r="BC343" t="inlineStr">
        <is>
          <t>schade</t>
        </is>
      </c>
      <c r="BD343" t="inlineStr">
        <is>
          <t>3</t>
        </is>
      </c>
      <c r="BE343" t="inlineStr">
        <is>
          <t/>
        </is>
      </c>
      <c r="BF343" t="inlineStr">
        <is>
          <t/>
        </is>
      </c>
      <c r="BG343" t="inlineStr">
        <is>
          <t/>
        </is>
      </c>
      <c r="BH343" t="inlineStr">
        <is>
          <t/>
        </is>
      </c>
      <c r="BI343" t="inlineStr">
        <is>
          <t>danos</t>
        </is>
      </c>
      <c r="BJ343" t="inlineStr">
        <is>
          <t>3</t>
        </is>
      </c>
      <c r="BK343" t="inlineStr">
        <is>
          <t/>
        </is>
      </c>
      <c r="BL343" t="inlineStr">
        <is>
          <t/>
        </is>
      </c>
      <c r="BM343" t="inlineStr">
        <is>
          <t/>
        </is>
      </c>
      <c r="BN343" t="inlineStr">
        <is>
          <t/>
        </is>
      </c>
      <c r="BO343" t="inlineStr">
        <is>
          <t/>
        </is>
      </c>
      <c r="BP343" t="inlineStr">
        <is>
          <t/>
        </is>
      </c>
      <c r="BQ343" t="inlineStr">
        <is>
          <t/>
        </is>
      </c>
      <c r="BR343" t="inlineStr">
        <is>
          <t/>
        </is>
      </c>
      <c r="BS343" t="inlineStr">
        <is>
          <t/>
        </is>
      </c>
      <c r="BT343" t="inlineStr">
        <is>
          <t/>
        </is>
      </c>
      <c r="BU343" t="inlineStr">
        <is>
          <t/>
        </is>
      </c>
      <c r="BV343" t="inlineStr">
        <is>
          <t/>
        </is>
      </c>
      <c r="BW343" t="inlineStr">
        <is>
          <t/>
        </is>
      </c>
      <c r="BX343" t="inlineStr">
        <is>
          <t/>
        </is>
      </c>
      <c r="BY343" t="inlineStr">
        <is>
          <t/>
        </is>
      </c>
      <c r="BZ343" t="inlineStr">
        <is>
          <t/>
        </is>
      </c>
      <c r="CA343" t="inlineStr">
        <is>
          <t/>
        </is>
      </c>
      <c r="CB343" t="inlineStr">
        <is>
          <t/>
        </is>
      </c>
      <c r="CC343" t="inlineStr">
        <is>
          <t>1. damage is where one person has done a wrongful act for which the person injured may obtain compensation in an action; in contrast with injury it means loss or harm occurring in fact whether actionable or not. There may be injuria sine damno, a legal injury without actual damage, and there may be damnum absque injuria, actual damage without infringement of a legal right, for which, consequently, there is no legal remedy. 2. loss, injury, or deterioration, caused by the negligence, design, or accident of one person to another, in respect of the latter's person or property. The word is to be distinguished from its plural, "damages", which means a compensation in money for a loss or damage. ((...)) By damage we understand every loss or diminution of what is a man's own, occasioned by the fault of another. The harm, detriment, or loss sustained by reason of an injury.;1.injury, damage</t>
        </is>
      </c>
      <c r="CD343" t="inlineStr">
        <is>
          <t/>
        </is>
      </c>
      <c r="CE343" t="inlineStr">
        <is>
          <t/>
        </is>
      </c>
      <c r="CF343" t="inlineStr">
        <is>
          <t/>
        </is>
      </c>
      <c r="CG343" t="inlineStr">
        <is>
          <t>1.syn. (dans l'usage régnant) de préjudice. Atteinte subie par une personne dans son corps (dommage corporel), dans son patrimoine (dommage matériel ou économique) ou dans ses droits extrapatrimoniaux (perte d'un être cher, atteinte à l'honneur), qui ouvre à la victime un droit à réparation (on parle alors de dommage réparable) lorsqu'il résulte soit de l'inexécution d'un contrat, soit d'un délit ou quasi-délit, soit d'un fait dont la loi ou les tribunaux imposent à une personne la charge (dommage excédant les inconvénients ordinaires du voisinage)</t>
        </is>
      </c>
      <c r="CH343" t="inlineStr">
        <is>
          <t/>
        </is>
      </c>
      <c r="CI343" t="inlineStr">
        <is>
          <t/>
        </is>
      </c>
      <c r="CJ343" t="inlineStr">
        <is>
          <t/>
        </is>
      </c>
      <c r="CK343" t="inlineStr">
        <is>
          <t/>
        </is>
      </c>
      <c r="CL343" t="inlineStr">
        <is>
          <t/>
        </is>
      </c>
      <c r="CM343" t="inlineStr">
        <is>
          <t/>
        </is>
      </c>
      <c r="CN343" t="inlineStr">
        <is>
          <t/>
        </is>
      </c>
      <c r="CO343" t="inlineStr">
        <is>
          <t/>
        </is>
      </c>
      <c r="CP343" t="inlineStr">
        <is>
          <t/>
        </is>
      </c>
      <c r="CQ343" t="inlineStr">
        <is>
          <t/>
        </is>
      </c>
      <c r="CR343" t="inlineStr">
        <is>
          <t/>
        </is>
      </c>
      <c r="CS343" t="inlineStr">
        <is>
          <t/>
        </is>
      </c>
      <c r="CT343" t="inlineStr">
        <is>
          <t/>
        </is>
      </c>
      <c r="CU343" t="inlineStr">
        <is>
          <t/>
        </is>
      </c>
    </row>
    <row r="344">
      <c r="A344" s="1" t="str">
        <f>HYPERLINK("https://iate.europa.eu/entry/result/805134/all", "805134")</f>
        <v>805134</v>
      </c>
      <c r="B344" t="inlineStr">
        <is>
          <t>FINANCE;BUSINESS AND COMPETITION</t>
        </is>
      </c>
      <c r="C344" t="inlineStr">
        <is>
          <t>FINANCE;BUSINESS AND COMPETITION|accounting</t>
        </is>
      </c>
      <c r="D344" t="inlineStr">
        <is>
          <t>ликвидност</t>
        </is>
      </c>
      <c r="E344" t="inlineStr">
        <is>
          <t>3</t>
        </is>
      </c>
      <c r="F344" t="inlineStr">
        <is>
          <t/>
        </is>
      </c>
      <c r="G344" t="inlineStr">
        <is>
          <t/>
        </is>
      </c>
      <c r="H344" t="inlineStr">
        <is>
          <t/>
        </is>
      </c>
      <c r="I344" t="inlineStr">
        <is>
          <t/>
        </is>
      </c>
      <c r="J344" t="inlineStr">
        <is>
          <t>indre værdi|likviditet</t>
        </is>
      </c>
      <c r="K344" t="inlineStr">
        <is>
          <t>3|3</t>
        </is>
      </c>
      <c r="L344" t="inlineStr">
        <is>
          <t>|</t>
        </is>
      </c>
      <c r="M344" t="inlineStr">
        <is>
          <t>Liquidierbarkeit|Liquidität|Monetisierbarkeit</t>
        </is>
      </c>
      <c r="N344" t="inlineStr">
        <is>
          <t>3|3|3</t>
        </is>
      </c>
      <c r="O344" t="inlineStr">
        <is>
          <t>||</t>
        </is>
      </c>
      <c r="P344" t="inlineStr">
        <is>
          <t>ρευστότητα</t>
        </is>
      </c>
      <c r="Q344" t="inlineStr">
        <is>
          <t>3</t>
        </is>
      </c>
      <c r="R344" t="inlineStr">
        <is>
          <t/>
        </is>
      </c>
      <c r="S344" t="inlineStr">
        <is>
          <t>moneyness|liquidity</t>
        </is>
      </c>
      <c r="T344" t="inlineStr">
        <is>
          <t>3|3</t>
        </is>
      </c>
      <c r="U344" t="inlineStr">
        <is>
          <t>|</t>
        </is>
      </c>
      <c r="V344" t="inlineStr">
        <is>
          <t>liquidez</t>
        </is>
      </c>
      <c r="W344" t="inlineStr">
        <is>
          <t>3</t>
        </is>
      </c>
      <c r="X344" t="inlineStr">
        <is>
          <t/>
        </is>
      </c>
      <c r="Y344" t="inlineStr">
        <is>
          <t/>
        </is>
      </c>
      <c r="Z344" t="inlineStr">
        <is>
          <t/>
        </is>
      </c>
      <c r="AA344" t="inlineStr">
        <is>
          <t/>
        </is>
      </c>
      <c r="AB344" t="inlineStr">
        <is>
          <t>likviditeetti</t>
        </is>
      </c>
      <c r="AC344" t="inlineStr">
        <is>
          <t>2</t>
        </is>
      </c>
      <c r="AD344" t="inlineStr">
        <is>
          <t/>
        </is>
      </c>
      <c r="AE344" t="inlineStr">
        <is>
          <t>liquidité</t>
        </is>
      </c>
      <c r="AF344" t="inlineStr">
        <is>
          <t>4</t>
        </is>
      </c>
      <c r="AG344" t="inlineStr">
        <is>
          <t/>
        </is>
      </c>
      <c r="AH344" t="inlineStr">
        <is>
          <t/>
        </is>
      </c>
      <c r="AI344" t="inlineStr">
        <is>
          <t/>
        </is>
      </c>
      <c r="AJ344" t="inlineStr">
        <is>
          <t/>
        </is>
      </c>
      <c r="AK344" t="inlineStr">
        <is>
          <t>likvidnost</t>
        </is>
      </c>
      <c r="AL344" t="inlineStr">
        <is>
          <t>3</t>
        </is>
      </c>
      <c r="AM344" t="inlineStr">
        <is>
          <t/>
        </is>
      </c>
      <c r="AN344" t="inlineStr">
        <is>
          <t/>
        </is>
      </c>
      <c r="AO344" t="inlineStr">
        <is>
          <t/>
        </is>
      </c>
      <c r="AP344" t="inlineStr">
        <is>
          <t/>
        </is>
      </c>
      <c r="AQ344" t="inlineStr">
        <is>
          <t>liquidità</t>
        </is>
      </c>
      <c r="AR344" t="inlineStr">
        <is>
          <t>3</t>
        </is>
      </c>
      <c r="AS344" t="inlineStr">
        <is>
          <t/>
        </is>
      </c>
      <c r="AT344" t="inlineStr">
        <is>
          <t>likvidumas</t>
        </is>
      </c>
      <c r="AU344" t="inlineStr">
        <is>
          <t>3</t>
        </is>
      </c>
      <c r="AV344" t="inlineStr">
        <is>
          <t/>
        </is>
      </c>
      <c r="AW344" t="inlineStr">
        <is>
          <t/>
        </is>
      </c>
      <c r="AX344" t="inlineStr">
        <is>
          <t/>
        </is>
      </c>
      <c r="AY344" t="inlineStr">
        <is>
          <t/>
        </is>
      </c>
      <c r="AZ344" t="inlineStr">
        <is>
          <t/>
        </is>
      </c>
      <c r="BA344" t="inlineStr">
        <is>
          <t/>
        </is>
      </c>
      <c r="BB344" t="inlineStr">
        <is>
          <t/>
        </is>
      </c>
      <c r="BC344" t="inlineStr">
        <is>
          <t>liquiditeit</t>
        </is>
      </c>
      <c r="BD344" t="inlineStr">
        <is>
          <t>3</t>
        </is>
      </c>
      <c r="BE344" t="inlineStr">
        <is>
          <t/>
        </is>
      </c>
      <c r="BF344" t="inlineStr">
        <is>
          <t>płynność</t>
        </is>
      </c>
      <c r="BG344" t="inlineStr">
        <is>
          <t>3</t>
        </is>
      </c>
      <c r="BH344" t="inlineStr">
        <is>
          <t/>
        </is>
      </c>
      <c r="BI344" t="inlineStr">
        <is>
          <t>liquidez</t>
        </is>
      </c>
      <c r="BJ344" t="inlineStr">
        <is>
          <t>3</t>
        </is>
      </c>
      <c r="BK344" t="inlineStr">
        <is>
          <t/>
        </is>
      </c>
      <c r="BL344" t="inlineStr">
        <is>
          <t/>
        </is>
      </c>
      <c r="BM344" t="inlineStr">
        <is>
          <t/>
        </is>
      </c>
      <c r="BN344" t="inlineStr">
        <is>
          <t/>
        </is>
      </c>
      <c r="BO344" t="inlineStr">
        <is>
          <t>likvidita</t>
        </is>
      </c>
      <c r="BP344" t="inlineStr">
        <is>
          <t>3</t>
        </is>
      </c>
      <c r="BQ344" t="inlineStr">
        <is>
          <t/>
        </is>
      </c>
      <c r="BR344" t="inlineStr">
        <is>
          <t/>
        </is>
      </c>
      <c r="BS344" t="inlineStr">
        <is>
          <t/>
        </is>
      </c>
      <c r="BT344" t="inlineStr">
        <is>
          <t/>
        </is>
      </c>
      <c r="BU344" t="inlineStr">
        <is>
          <t>likviditet</t>
        </is>
      </c>
      <c r="BV344" t="inlineStr">
        <is>
          <t>3</t>
        </is>
      </c>
      <c r="BW344" t="inlineStr">
        <is>
          <t/>
        </is>
      </c>
      <c r="BX344" t="inlineStr">
        <is>
          <t/>
        </is>
      </c>
      <c r="BY344" t="inlineStr">
        <is>
          <t/>
        </is>
      </c>
      <c r="BZ344" t="inlineStr">
        <is>
          <t/>
        </is>
      </c>
      <c r="CA344" t="inlineStr">
        <is>
          <t>Eingeschaft eines Vermögenswerts, mehr oder weniger schnell in liquide Mittel &lt;a href="/entry/result/1240013/all" id="ENTRY_TO_ENTRY_CONVERTER" target="_blank"&gt;IATE:1240013&lt;/a&gt; umgewandelt werden zu können</t>
        </is>
      </c>
      <c r="CB344" t="inlineStr">
        <is>
          <t>Ικανότητα ταχείας αγοράς ή πώλησης ενός περιουσιακού στοιχείου, χωρίς μεταβολή της αγοραίας αξίας του (δηλαδή ικανότητα ταχείας ρευστοποίησής του)</t>
        </is>
      </c>
      <c r="CC344" t="inlineStr">
        <is>
          <t>The ability of an asset to be converted into cash quickly and without any price discount.</t>
        </is>
      </c>
      <c r="CD344" t="inlineStr">
        <is>
          <t>Capacidad de un activo para convertirse en dinero a corto plazo sin sufrir pérdidas.</t>
        </is>
      </c>
      <c r="CE344" t="inlineStr">
        <is>
          <t/>
        </is>
      </c>
      <c r="CF344" t="inlineStr">
        <is>
          <t>mahdollisuus ostaa tai myydä vaateita nopeasti ilman vaateen markkina-arvon muutoksia eli mahdollisuus muuttaa nopeasti käteiseksi</t>
        </is>
      </c>
      <c r="CG344" t="inlineStr">
        <is>
          <t>capacité ou aptitude d'un bien à se transformer en monnaie</t>
        </is>
      </c>
      <c r="CH344" t="inlineStr">
        <is>
          <t/>
        </is>
      </c>
      <c r="CI344" t="inlineStr">
        <is>
          <t/>
        </is>
      </c>
      <c r="CJ344" t="inlineStr">
        <is>
          <t/>
        </is>
      </c>
      <c r="CK344" t="inlineStr">
        <is>
          <t>grado di prontezza con cui un'attività puo'essere trasformata in moneta</t>
        </is>
      </c>
      <c r="CL344" t="inlineStr">
        <is>
          <t>Vertybinių popierių arba materialiųjų vertybių pavertimo (be žymių nuostolių iš anksto numatyta kaina) grynaisiais pinigais galimybė; įmonių, bankų sugebėjimas laiku atsiskaityti su partneriais.</t>
        </is>
      </c>
      <c r="CM344" t="inlineStr">
        <is>
          <t/>
        </is>
      </c>
      <c r="CN344" t="inlineStr">
        <is>
          <t/>
        </is>
      </c>
      <c r="CO344" t="inlineStr">
        <is>
          <t/>
        </is>
      </c>
      <c r="CP344" t="inlineStr">
        <is>
          <t/>
        </is>
      </c>
      <c r="CQ344" t="inlineStr">
        <is>
          <t/>
        </is>
      </c>
      <c r="CR344" t="inlineStr">
        <is>
          <t/>
        </is>
      </c>
      <c r="CS344" t="inlineStr">
        <is>
          <t>Schopnosť premeniť investíciu vo finančných aktívach na hotovosť pri čo najnižších transakčných nákladoch.</t>
        </is>
      </c>
      <c r="CT344" t="inlineStr">
        <is>
          <t/>
        </is>
      </c>
      <c r="CU344" t="inlineStr">
        <is>
          <t/>
        </is>
      </c>
    </row>
    <row r="345">
      <c r="A345" s="1" t="str">
        <f>HYPERLINK("https://iate.europa.eu/entry/result/3580157/all", "3580157")</f>
        <v>3580157</v>
      </c>
      <c r="B345" t="inlineStr">
        <is>
          <t>EDUCATION AND COMMUNICATIONS;FINANCE</t>
        </is>
      </c>
      <c r="C345" t="inlineStr">
        <is>
          <t>EDUCATION AND COMMUNICATIONS|information technology and data processing;FINANCE</t>
        </is>
      </c>
      <c r="D345" t="inlineStr">
        <is>
          <t>План за действие в областта на финансовите технологии</t>
        </is>
      </c>
      <c r="E345" t="inlineStr">
        <is>
          <t>3</t>
        </is>
      </c>
      <c r="F345" t="inlineStr">
        <is>
          <t/>
        </is>
      </c>
      <c r="G345" t="inlineStr">
        <is>
          <t>akční plán pro finanční technologie</t>
        </is>
      </c>
      <c r="H345" t="inlineStr">
        <is>
          <t>3</t>
        </is>
      </c>
      <c r="I345" t="inlineStr">
        <is>
          <t/>
        </is>
      </c>
      <c r="J345" t="inlineStr">
        <is>
          <t>fintechhandlingsplan</t>
        </is>
      </c>
      <c r="K345" t="inlineStr">
        <is>
          <t>3</t>
        </is>
      </c>
      <c r="L345" t="inlineStr">
        <is>
          <t/>
        </is>
      </c>
      <c r="M345" t="inlineStr">
        <is>
          <t>FinTech-Aktionsplan</t>
        </is>
      </c>
      <c r="N345" t="inlineStr">
        <is>
          <t>3</t>
        </is>
      </c>
      <c r="O345" t="inlineStr">
        <is>
          <t/>
        </is>
      </c>
      <c r="P345" t="inlineStr">
        <is>
          <t>σχέδιο δράσης για τη χρηματοοικονομική τεχνολογία</t>
        </is>
      </c>
      <c r="Q345" t="inlineStr">
        <is>
          <t>3</t>
        </is>
      </c>
      <c r="R345" t="inlineStr">
        <is>
          <t/>
        </is>
      </c>
      <c r="S345" t="inlineStr">
        <is>
          <t>FinTech Action Plan</t>
        </is>
      </c>
      <c r="T345" t="inlineStr">
        <is>
          <t>3</t>
        </is>
      </c>
      <c r="U345" t="inlineStr">
        <is>
          <t/>
        </is>
      </c>
      <c r="V345" t="inlineStr">
        <is>
          <t>Plan de Acción en materia de Tecnología Financiera</t>
        </is>
      </c>
      <c r="W345" t="inlineStr">
        <is>
          <t>4</t>
        </is>
      </c>
      <c r="X345" t="inlineStr">
        <is>
          <t/>
        </is>
      </c>
      <c r="Y345" t="inlineStr">
        <is>
          <t>finantstehnoloogia tegevuskava</t>
        </is>
      </c>
      <c r="Z345" t="inlineStr">
        <is>
          <t>3</t>
        </is>
      </c>
      <c r="AA345" t="inlineStr">
        <is>
          <t/>
        </is>
      </c>
      <c r="AB345" t="inlineStr">
        <is>
          <t>FinTech-toimintasuunnitelma</t>
        </is>
      </c>
      <c r="AC345" t="inlineStr">
        <is>
          <t>3</t>
        </is>
      </c>
      <c r="AD345" t="inlineStr">
        <is>
          <t/>
        </is>
      </c>
      <c r="AE345" t="inlineStr">
        <is>
          <t>plan d'action FinTech|plan d'action pour les technologies financières</t>
        </is>
      </c>
      <c r="AF345" t="inlineStr">
        <is>
          <t>3|3</t>
        </is>
      </c>
      <c r="AG345" t="inlineStr">
        <is>
          <t>|</t>
        </is>
      </c>
      <c r="AH345" t="inlineStr">
        <is>
          <t>plean gníomhaíochta le haghaidh teicneolaíocht airgeadais|Plean Gníomhaíochta FinTech</t>
        </is>
      </c>
      <c r="AI345" t="inlineStr">
        <is>
          <t>3|3</t>
        </is>
      </c>
      <c r="AJ345" t="inlineStr">
        <is>
          <t>preferred|</t>
        </is>
      </c>
      <c r="AK345" t="inlineStr">
        <is>
          <t>akcijski plan za financijske tehnologije</t>
        </is>
      </c>
      <c r="AL345" t="inlineStr">
        <is>
          <t>3</t>
        </is>
      </c>
      <c r="AM345" t="inlineStr">
        <is>
          <t/>
        </is>
      </c>
      <c r="AN345" t="inlineStr">
        <is>
          <t>pénzügyi technológiai cselekvési terv</t>
        </is>
      </c>
      <c r="AO345" t="inlineStr">
        <is>
          <t>3</t>
        </is>
      </c>
      <c r="AP345" t="inlineStr">
        <is>
          <t/>
        </is>
      </c>
      <c r="AQ345" t="inlineStr">
        <is>
          <t>piano d'azione per le tecnologie finanziarie|piano d'azione fintech</t>
        </is>
      </c>
      <c r="AR345" t="inlineStr">
        <is>
          <t>3|3</t>
        </is>
      </c>
      <c r="AS345" t="inlineStr">
        <is>
          <t>|</t>
        </is>
      </c>
      <c r="AT345" t="inlineStr">
        <is>
          <t>&lt;i&gt;FinTech&lt;/i&gt; srities veiksmų planas</t>
        </is>
      </c>
      <c r="AU345" t="inlineStr">
        <is>
          <t>3</t>
        </is>
      </c>
      <c r="AV345" t="inlineStr">
        <is>
          <t/>
        </is>
      </c>
      <c r="AW345" t="inlineStr">
        <is>
          <t>Finanšu tehnoloģijas rīcības plāns</t>
        </is>
      </c>
      <c r="AX345" t="inlineStr">
        <is>
          <t>3</t>
        </is>
      </c>
      <c r="AY345" t="inlineStr">
        <is>
          <t/>
        </is>
      </c>
      <c r="AZ345" t="inlineStr">
        <is>
          <t>Pjan ta' Azzjoni tal-FinTech</t>
        </is>
      </c>
      <c r="BA345" t="inlineStr">
        <is>
          <t>3</t>
        </is>
      </c>
      <c r="BB345" t="inlineStr">
        <is>
          <t/>
        </is>
      </c>
      <c r="BC345" t="inlineStr">
        <is>
          <t>fintechactieplan</t>
        </is>
      </c>
      <c r="BD345" t="inlineStr">
        <is>
          <t>2</t>
        </is>
      </c>
      <c r="BE345" t="inlineStr">
        <is>
          <t/>
        </is>
      </c>
      <c r="BF345" t="inlineStr">
        <is>
          <t>Plan działania w zakresie technologii finansowej</t>
        </is>
      </c>
      <c r="BG345" t="inlineStr">
        <is>
          <t>3</t>
        </is>
      </c>
      <c r="BH345" t="inlineStr">
        <is>
          <t/>
        </is>
      </c>
      <c r="BI345" t="inlineStr">
        <is>
          <t>plano de ação para a tecnologia financeira</t>
        </is>
      </c>
      <c r="BJ345" t="inlineStr">
        <is>
          <t>3</t>
        </is>
      </c>
      <c r="BK345" t="inlineStr">
        <is>
          <t/>
        </is>
      </c>
      <c r="BL345" t="inlineStr">
        <is>
          <t>Planul de acțiune privind FinTech</t>
        </is>
      </c>
      <c r="BM345" t="inlineStr">
        <is>
          <t>3</t>
        </is>
      </c>
      <c r="BN345" t="inlineStr">
        <is>
          <t/>
        </is>
      </c>
      <c r="BO345" t="inlineStr">
        <is>
          <t>Akčný plán pre finančné technológie</t>
        </is>
      </c>
      <c r="BP345" t="inlineStr">
        <is>
          <t>3</t>
        </is>
      </c>
      <c r="BQ345" t="inlineStr">
        <is>
          <t/>
        </is>
      </c>
      <c r="BR345" t="inlineStr">
        <is>
          <t>akcijski načrt za finančno tehnologijo</t>
        </is>
      </c>
      <c r="BS345" t="inlineStr">
        <is>
          <t>3</t>
        </is>
      </c>
      <c r="BT345" t="inlineStr">
        <is>
          <t/>
        </is>
      </c>
      <c r="BU345" t="inlineStr">
        <is>
          <t>handlingsplanen för fintech</t>
        </is>
      </c>
      <c r="BV345" t="inlineStr">
        <is>
          <t>3</t>
        </is>
      </c>
      <c r="BW345" t="inlineStr">
        <is>
          <t/>
        </is>
      </c>
      <c r="BX345" t="inlineStr">
        <is>
          <t>план за действие, представен от Европейската комисия през март 2018 г., по отношение на възможностите, които технологичните иновации разкриват в областта на финансовите услуги (т.нар. финансови технологии)</t>
        </is>
      </c>
      <c r="BY345" t="inlineStr">
        <is>
          <t>akční plán Evropské
komise z března 2018 zaměřený na využití příležitostí, jež nabízejí inovace v
oblasti finančních služeb založené na technologiích</t>
        </is>
      </c>
      <c r="BZ345" t="inlineStr">
        <is>
          <t>Europa-Kommissionens handlingsplan fra marts 2018 om, hvordan man kan udnytte de muligheder, som teknologibaseret innovation inden for finansielle tjenesteydelser giver</t>
        </is>
      </c>
      <c r="CA345" t="inlineStr">
        <is>
          <t/>
        </is>
      </c>
      <c r="CB345" t="inlineStr">
        <is>
          <t/>
        </is>
      </c>
      <c r="CC345" t="inlineStr">
        <is>
          <t>European Commission action plan presented in March 2018 on how to harness the opportunities presented by technology-enabled innovation in financial services (FinTech)</t>
        </is>
      </c>
      <c r="CD345" t="inlineStr">
        <is>
          <t>Plan de acción presentado por la Comisión Europea en marzo de 2018 en el que se analiza cómo aprovechar las oportunidades que brindan las tecnofinanzas –la innovación en los servicios financieros posibilitada por la tecnología– para aumentar la competitividad del sector financiero en Europa y promover en él la innovación.</t>
        </is>
      </c>
      <c r="CE345" t="inlineStr">
        <is>
          <t>Euroopa Komisjoni tegevuskava, mille eesmärk on kasutada tehnoloogia kiiret arengut ELi majanduse, kodanike ja tööstuse huvides, edendada konkurentsivõimelisemat ja uuenduslikumat Euroopa finantssektorit ning tagada ELi finantssüsteemi usaldusväärsus</t>
        </is>
      </c>
      <c r="CF345" t="inlineStr">
        <is>
          <t>Euroopan komission toimintasuunnitelma, joka koskee FinTechin (teknologian mahdollistamien rahoituspalvelujen alan innovaatioiden) tarjoamien mahdollisuuksien hyödyntämistä</t>
        </is>
      </c>
      <c r="CG345" t="inlineStr">
        <is>
          <t>plan d'action que la Commission européenne a présenté en mars 2018 en vue d'exploiter les possibilités offertes par les innovations technologiques dans le domaine des services financiers (FinTech)</t>
        </is>
      </c>
      <c r="CH345" t="inlineStr">
        <is>
          <t/>
        </is>
      </c>
      <c r="CI345" t="inlineStr">
        <is>
          <t/>
        </is>
      </c>
      <c r="CJ345" t="inlineStr">
        <is>
          <t>az Európai Bizottság által 2018 márciusában közzétett cselekvési terv, amelyben részletezi azokat a tervezett intézkedéseket, amelyek a pénzügyi szolgáltatások területén megjelenő technológiaalapú innovációk nyújtotta lehetőségek kiaknázására irányulnak</t>
        </is>
      </c>
      <c r="CK345" t="inlineStr">
        <is>
          <t>piano d'azione presentato dalla Commissione europea (marzo 2018) su come sfruttare le opportunità offerte dall'innovazione nei servizi finanziari resa possibile dalla tecnologia (fintech)</t>
        </is>
      </c>
      <c r="CL345" t="inlineStr">
        <is>
          <t>2018 m. kovo mėn. Europos Komisijos pristatytas veiksmų planas, kaip pasinaudoti galimybėmis, kurias teikia technologijomis grindžiamos inovacijos finansinių paslaugų srityje</t>
        </is>
      </c>
      <c r="CM345" t="inlineStr">
        <is>
          <t>2018. gada martā publicēts Eiropas Komisijas rīcības plāns, par to, kā izmantot iespējas, ko sniedz tehnoloģiju nodrošinātas finanšu pakalpojumu inovācijas [&lt;a href="https://iate.europa.eu/entry/result/3566568/lv" target="_blank"&gt;finanšu tehnoloģija&lt;/a&gt;]</t>
        </is>
      </c>
      <c r="CN345" t="inlineStr">
        <is>
          <t>Pjan ta 'azzjoni tal-Kummissjoni Ewropea ppreżentat f'Marzu 2018 dwar l-isfruttament tal-opportunitajiet ippreżentati mill-innovazzjoni abbażi tat-teknoloġija fis-servizzi finanzjarji (&lt;a href="https://iate.europa.eu/entry/result/3566568/mt" target="_blank"&gt;FinTech&lt;/a&gt;)</t>
        </is>
      </c>
      <c r="CO345" t="inlineStr">
        <is>
          <t>in maart 2018 voorgesteld actieplan van de Europese Commissie om de kansen te benutten die gecreëerd worden door technologische innovaties op het gebied van financiële diensten (fintech)</t>
        </is>
      </c>
      <c r="CP345" t="inlineStr">
        <is>
          <t>przyjęty w marcu 2018 r. przez Komisję Europejską plan działania mający trzy cele: ujarzmienie szybkiego postępu technologicznego z korzyścią dla gospodarki UE, obywateli i sektora, propagowanie bardziej konkurencyjnego i innowacyjnego europejskiego sektora finansowego oraz zapewnienie integralności systemu finansowego UE</t>
        </is>
      </c>
      <c r="CQ345" t="inlineStr">
        <is>
          <t>Plano de Ação da Comissão Europeia apresentado em março de 2018 sobre a forma de tirar partido das oportunidades geradas na área dos serviços financeiros (FinTech) pela inovação tecnológica.</t>
        </is>
      </c>
      <c r="CR345" t="inlineStr">
        <is>
          <t>plan de acțiune prezentat de Comisia Europeană în martie 2018 al cărui obiectiv este analizarea modalităților în care se pot valorifica posibilitățile oferite de inovarea bazată pe tehnologie în domeniul serviciilor financiare (FinTech)</t>
        </is>
      </c>
      <c r="CS345" t="inlineStr">
        <is>
          <t>akčný plán Európskej komisie z marca 2018 zameraný na možnosti využitia príležitostí, ktoré ponúkajú inovácie v oblasti finančných služieb založené na &lt;a href="https://iate.europa.eu/entry/result/3566568/sk" target="_blank"&gt;finančných technológiách&lt;/a&gt;</t>
        </is>
      </c>
      <c r="CT345" t="inlineStr">
        <is>
          <t>načrt o izkoriščanju priložnosti, ki jih prinašajo inovacije na področju finančnih storitev, ki temeljijo na tehnologiji (t. i. FinTech)</t>
        </is>
      </c>
      <c r="CU345" t="inlineStr">
        <is>
          <t/>
        </is>
      </c>
    </row>
    <row r="346">
      <c r="A346" s="1" t="str">
        <f>HYPERLINK("https://iate.europa.eu/entry/result/790907/all", "790907")</f>
        <v>790907</v>
      </c>
      <c r="B346" t="inlineStr">
        <is>
          <t>ECONOMICS;BUSINESS AND COMPETITION;FINANCE</t>
        </is>
      </c>
      <c r="C346" t="inlineStr">
        <is>
          <t>ECONOMICS;BUSINESS AND COMPETITION|business organisation;FINANCE;FINANCE|free movement of capital|financial market</t>
        </is>
      </c>
      <c r="D346" t="inlineStr">
        <is>
          <t>предложител</t>
        </is>
      </c>
      <c r="E346" t="inlineStr">
        <is>
          <t>3</t>
        </is>
      </c>
      <c r="F346" t="inlineStr">
        <is>
          <t/>
        </is>
      </c>
      <c r="G346" t="inlineStr">
        <is>
          <t/>
        </is>
      </c>
      <c r="H346" t="inlineStr">
        <is>
          <t/>
        </is>
      </c>
      <c r="I346" t="inlineStr">
        <is>
          <t/>
        </is>
      </c>
      <c r="J346" t="inlineStr">
        <is>
          <t>tilbudsgiver</t>
        </is>
      </c>
      <c r="K346" t="inlineStr">
        <is>
          <t>4</t>
        </is>
      </c>
      <c r="L346" t="inlineStr">
        <is>
          <t/>
        </is>
      </c>
      <c r="M346" t="inlineStr">
        <is>
          <t>Anbieter|Bieter</t>
        </is>
      </c>
      <c r="N346" t="inlineStr">
        <is>
          <t>3|3</t>
        </is>
      </c>
      <c r="O346" t="inlineStr">
        <is>
          <t>|</t>
        </is>
      </c>
      <c r="P346" t="inlineStr">
        <is>
          <t>προσφέρων</t>
        </is>
      </c>
      <c r="Q346" t="inlineStr">
        <is>
          <t>3</t>
        </is>
      </c>
      <c r="R346" t="inlineStr">
        <is>
          <t/>
        </is>
      </c>
      <c r="S346" t="inlineStr">
        <is>
          <t>offeror|offerer</t>
        </is>
      </c>
      <c r="T346" t="inlineStr">
        <is>
          <t>3|1</t>
        </is>
      </c>
      <c r="U346" t="inlineStr">
        <is>
          <t>|</t>
        </is>
      </c>
      <c r="V346" t="inlineStr">
        <is>
          <t>oferente</t>
        </is>
      </c>
      <c r="W346" t="inlineStr">
        <is>
          <t>3</t>
        </is>
      </c>
      <c r="X346" t="inlineStr">
        <is>
          <t/>
        </is>
      </c>
      <c r="Y346" t="inlineStr">
        <is>
          <t/>
        </is>
      </c>
      <c r="Z346" t="inlineStr">
        <is>
          <t/>
        </is>
      </c>
      <c r="AA346" t="inlineStr">
        <is>
          <t/>
        </is>
      </c>
      <c r="AB346" t="inlineStr">
        <is>
          <t/>
        </is>
      </c>
      <c r="AC346" t="inlineStr">
        <is>
          <t/>
        </is>
      </c>
      <c r="AD346" t="inlineStr">
        <is>
          <t/>
        </is>
      </c>
      <c r="AE346" t="inlineStr">
        <is>
          <t>offrant|initiateur de l'offre|initiateur</t>
        </is>
      </c>
      <c r="AF346" t="inlineStr">
        <is>
          <t>3|3|3</t>
        </is>
      </c>
      <c r="AG346" t="inlineStr">
        <is>
          <t>||</t>
        </is>
      </c>
      <c r="AH346" t="inlineStr">
        <is>
          <t>tairgeoir</t>
        </is>
      </c>
      <c r="AI346" t="inlineStr">
        <is>
          <t>3</t>
        </is>
      </c>
      <c r="AJ346" t="inlineStr">
        <is>
          <t/>
        </is>
      </c>
      <c r="AK346" t="inlineStr">
        <is>
          <t/>
        </is>
      </c>
      <c r="AL346" t="inlineStr">
        <is>
          <t/>
        </is>
      </c>
      <c r="AM346" t="inlineStr">
        <is>
          <t/>
        </is>
      </c>
      <c r="AN346" t="inlineStr">
        <is>
          <t/>
        </is>
      </c>
      <c r="AO346" t="inlineStr">
        <is>
          <t/>
        </is>
      </c>
      <c r="AP346" t="inlineStr">
        <is>
          <t/>
        </is>
      </c>
      <c r="AQ346" t="inlineStr">
        <is>
          <t>offerente</t>
        </is>
      </c>
      <c r="AR346" t="inlineStr">
        <is>
          <t>3</t>
        </is>
      </c>
      <c r="AS346" t="inlineStr">
        <is>
          <t/>
        </is>
      </c>
      <c r="AT346" t="inlineStr">
        <is>
          <t>siūlytojas</t>
        </is>
      </c>
      <c r="AU346" t="inlineStr">
        <is>
          <t>3</t>
        </is>
      </c>
      <c r="AV346" t="inlineStr">
        <is>
          <t/>
        </is>
      </c>
      <c r="AW346" t="inlineStr">
        <is>
          <t>piedāvātājs</t>
        </is>
      </c>
      <c r="AX346" t="inlineStr">
        <is>
          <t>3</t>
        </is>
      </c>
      <c r="AY346" t="inlineStr">
        <is>
          <t/>
        </is>
      </c>
      <c r="AZ346" t="inlineStr">
        <is>
          <t/>
        </is>
      </c>
      <c r="BA346" t="inlineStr">
        <is>
          <t/>
        </is>
      </c>
      <c r="BB346" t="inlineStr">
        <is>
          <t/>
        </is>
      </c>
      <c r="BC346" t="inlineStr">
        <is>
          <t>bieder|aanbieder</t>
        </is>
      </c>
      <c r="BD346" t="inlineStr">
        <is>
          <t>3|3</t>
        </is>
      </c>
      <c r="BE346" t="inlineStr">
        <is>
          <t>|</t>
        </is>
      </c>
      <c r="BF346" t="inlineStr">
        <is>
          <t>oferent</t>
        </is>
      </c>
      <c r="BG346" t="inlineStr">
        <is>
          <t>4</t>
        </is>
      </c>
      <c r="BH346" t="inlineStr">
        <is>
          <t/>
        </is>
      </c>
      <c r="BI346" t="inlineStr">
        <is>
          <t>oferente</t>
        </is>
      </c>
      <c r="BJ346" t="inlineStr">
        <is>
          <t>3</t>
        </is>
      </c>
      <c r="BK346" t="inlineStr">
        <is>
          <t/>
        </is>
      </c>
      <c r="BL346" t="inlineStr">
        <is>
          <t/>
        </is>
      </c>
      <c r="BM346" t="inlineStr">
        <is>
          <t/>
        </is>
      </c>
      <c r="BN346" t="inlineStr">
        <is>
          <t/>
        </is>
      </c>
      <c r="BO346" t="inlineStr">
        <is>
          <t/>
        </is>
      </c>
      <c r="BP346" t="inlineStr">
        <is>
          <t/>
        </is>
      </c>
      <c r="BQ346" t="inlineStr">
        <is>
          <t/>
        </is>
      </c>
      <c r="BR346" t="inlineStr">
        <is>
          <t/>
        </is>
      </c>
      <c r="BS346" t="inlineStr">
        <is>
          <t/>
        </is>
      </c>
      <c r="BT346" t="inlineStr">
        <is>
          <t/>
        </is>
      </c>
      <c r="BU346" t="inlineStr">
        <is>
          <t>erbjudare|budgivare</t>
        </is>
      </c>
      <c r="BV346" t="inlineStr">
        <is>
          <t>3|3</t>
        </is>
      </c>
      <c r="BW346" t="inlineStr">
        <is>
          <t>|</t>
        </is>
      </c>
      <c r="BX346" t="inlineStr">
        <is>
          <t>всяко физическо или юридическо лице, субект на частното или публичното право, което отправя предложение за поглъщане</t>
        </is>
      </c>
      <c r="BY346" t="inlineStr">
        <is>
          <t/>
        </is>
      </c>
      <c r="BZ346" t="inlineStr">
        <is>
          <t>Enhver fysisk person eller offentlig- eller privatretlig juridisk enhed, som fremsætter et tilbud.</t>
        </is>
      </c>
      <c r="CA346" t="inlineStr">
        <is>
          <t/>
        </is>
      </c>
      <c r="CB346" t="inlineStr">
        <is>
          <t/>
        </is>
      </c>
      <c r="CC346" t="inlineStr">
        <is>
          <t>any natural or legal person governed by public or private law making a takeover bid</t>
        </is>
      </c>
      <c r="CD346" t="inlineStr">
        <is>
          <t>Persona física o jurídica que presenta una oferta pública de adquisición [&lt;a href="/entry/result/1161737/all" id="ENTRY_TO_ENTRY_CONVERTER" target="_blank"&gt;IATE:1161737&lt;/a&gt;].</t>
        </is>
      </c>
      <c r="CE346" t="inlineStr">
        <is>
          <t/>
        </is>
      </c>
      <c r="CF346" t="inlineStr">
        <is>
          <t/>
        </is>
      </c>
      <c r="CG346" t="inlineStr">
        <is>
          <t>toute personne physique ou morale, de droit public ou privé, qui fait une offre</t>
        </is>
      </c>
      <c r="CH346" t="inlineStr">
        <is>
          <t/>
        </is>
      </c>
      <c r="CI346" t="inlineStr">
        <is>
          <t/>
        </is>
      </c>
      <c r="CJ346" t="inlineStr">
        <is>
          <t/>
        </is>
      </c>
      <c r="CK346" t="inlineStr">
        <is>
          <t>Persona, fisica o giuridica, che promuove un'OPA.</t>
        </is>
      </c>
      <c r="CL346" t="inlineStr">
        <is>
          <t>bet kuris viešosios ar privatinės teisės reglamentuojamas fizinis ar juridinis asmuo, teikiantis perėmimo pasiūlymą</t>
        </is>
      </c>
      <c r="CM346" t="inlineStr">
        <is>
          <t>fiziska vai juridiska persona, ko reglamentē
publiskās tiesības vai privāttiesības un kas nāk klajā ar piedāvājumu</t>
        </is>
      </c>
      <c r="CN346" t="inlineStr">
        <is>
          <t/>
        </is>
      </c>
      <c r="CO346" t="inlineStr">
        <is>
          <t>iedere natuurlijke persoon of rechtspersoon, beheerst door publiekrecht dan wel privaatrecht die een bod uitbrengt</t>
        </is>
      </c>
      <c r="CP346" t="inlineStr">
        <is>
          <t>w stosunkach handlowych jest to strona, która składa oświadczenia woli (oferty) drugiej stronie, zwanej tradycyjnie oblatem.</t>
        </is>
      </c>
      <c r="CQ346" t="inlineStr">
        <is>
          <t>"A pessoa ou pessoas singulares ou colectivas que lançam uma oferta pública de aquisição" (Código do Mercado de Valores Mobiliários, art. 525º)(DD12-23).</t>
        </is>
      </c>
      <c r="CR346" t="inlineStr">
        <is>
          <t/>
        </is>
      </c>
      <c r="CS346" t="inlineStr">
        <is>
          <t/>
        </is>
      </c>
      <c r="CT346" t="inlineStr">
        <is>
          <t/>
        </is>
      </c>
      <c r="CU346" t="inlineStr">
        <is>
          <t/>
        </is>
      </c>
    </row>
    <row r="347">
      <c r="A347" s="1" t="str">
        <f>HYPERLINK("https://iate.europa.eu/entry/result/3573810/all", "3573810")</f>
        <v>3573810</v>
      </c>
      <c r="B347" t="inlineStr">
        <is>
          <t>POLITICS;FINANCE</t>
        </is>
      </c>
      <c r="C347" t="inlineStr">
        <is>
          <t>POLITICS|politics and public safety|public safety;FINANCE|free movement of capital|free movement of capital</t>
        </is>
      </c>
      <c r="D347" t="inlineStr">
        <is>
          <t>задължени субекти</t>
        </is>
      </c>
      <c r="E347" t="inlineStr">
        <is>
          <t>3</t>
        </is>
      </c>
      <c r="F347" t="inlineStr">
        <is>
          <t/>
        </is>
      </c>
      <c r="G347" t="inlineStr">
        <is>
          <t>povinná osoba</t>
        </is>
      </c>
      <c r="H347" t="inlineStr">
        <is>
          <t>3</t>
        </is>
      </c>
      <c r="I347" t="inlineStr">
        <is>
          <t/>
        </is>
      </c>
      <c r="J347" t="inlineStr">
        <is>
          <t>forpligtet enhed</t>
        </is>
      </c>
      <c r="K347" t="inlineStr">
        <is>
          <t>3</t>
        </is>
      </c>
      <c r="L347" t="inlineStr">
        <is>
          <t/>
        </is>
      </c>
      <c r="M347" t="inlineStr">
        <is>
          <t>Verpflichteter</t>
        </is>
      </c>
      <c r="N347" t="inlineStr">
        <is>
          <t>3</t>
        </is>
      </c>
      <c r="O347" t="inlineStr">
        <is>
          <t/>
        </is>
      </c>
      <c r="P347" t="inlineStr">
        <is>
          <t>υπόχρεη οντότητα</t>
        </is>
      </c>
      <c r="Q347" t="inlineStr">
        <is>
          <t>3</t>
        </is>
      </c>
      <c r="R347" t="inlineStr">
        <is>
          <t/>
        </is>
      </c>
      <c r="S347" t="inlineStr">
        <is>
          <t>obliged entity</t>
        </is>
      </c>
      <c r="T347" t="inlineStr">
        <is>
          <t>3</t>
        </is>
      </c>
      <c r="U347" t="inlineStr">
        <is>
          <t/>
        </is>
      </c>
      <c r="V347" t="inlineStr">
        <is>
          <t>entidad obligada</t>
        </is>
      </c>
      <c r="W347" t="inlineStr">
        <is>
          <t>3</t>
        </is>
      </c>
      <c r="X347" t="inlineStr">
        <is>
          <t/>
        </is>
      </c>
      <c r="Y347" t="inlineStr">
        <is>
          <t>kohustatud isik</t>
        </is>
      </c>
      <c r="Z347" t="inlineStr">
        <is>
          <t>3</t>
        </is>
      </c>
      <c r="AA347" t="inlineStr">
        <is>
          <t/>
        </is>
      </c>
      <c r="AB347" t="inlineStr">
        <is>
          <t>ilmoitusvelvollinen</t>
        </is>
      </c>
      <c r="AC347" t="inlineStr">
        <is>
          <t>3</t>
        </is>
      </c>
      <c r="AD347" t="inlineStr">
        <is>
          <t/>
        </is>
      </c>
      <c r="AE347" t="inlineStr">
        <is>
          <t>entité assujettie</t>
        </is>
      </c>
      <c r="AF347" t="inlineStr">
        <is>
          <t>4</t>
        </is>
      </c>
      <c r="AG347" t="inlineStr">
        <is>
          <t/>
        </is>
      </c>
      <c r="AH347" t="inlineStr">
        <is>
          <t>eintiteas faoi oibleagáid</t>
        </is>
      </c>
      <c r="AI347" t="inlineStr">
        <is>
          <t>3</t>
        </is>
      </c>
      <c r="AJ347" t="inlineStr">
        <is>
          <t/>
        </is>
      </c>
      <c r="AK347" t="inlineStr">
        <is>
          <t>obveznici</t>
        </is>
      </c>
      <c r="AL347" t="inlineStr">
        <is>
          <t>3</t>
        </is>
      </c>
      <c r="AM347" t="inlineStr">
        <is>
          <t/>
        </is>
      </c>
      <c r="AN347" t="inlineStr">
        <is>
          <t>kötelezett szolgáltató</t>
        </is>
      </c>
      <c r="AO347" t="inlineStr">
        <is>
          <t>4</t>
        </is>
      </c>
      <c r="AP347" t="inlineStr">
        <is>
          <t/>
        </is>
      </c>
      <c r="AQ347" t="inlineStr">
        <is>
          <t>soggetto obbligato</t>
        </is>
      </c>
      <c r="AR347" t="inlineStr">
        <is>
          <t>3</t>
        </is>
      </c>
      <c r="AS347" t="inlineStr">
        <is>
          <t/>
        </is>
      </c>
      <c r="AT347" t="inlineStr">
        <is>
          <t>įpareigotasis subjektas</t>
        </is>
      </c>
      <c r="AU347" t="inlineStr">
        <is>
          <t>3</t>
        </is>
      </c>
      <c r="AV347" t="inlineStr">
        <is>
          <t/>
        </is>
      </c>
      <c r="AW347" t="inlineStr">
        <is>
          <t>atbildīgais subjekts</t>
        </is>
      </c>
      <c r="AX347" t="inlineStr">
        <is>
          <t>3</t>
        </is>
      </c>
      <c r="AY347" t="inlineStr">
        <is>
          <t/>
        </is>
      </c>
      <c r="AZ347" t="inlineStr">
        <is>
          <t>entità marbuta b'obbligu</t>
        </is>
      </c>
      <c r="BA347" t="inlineStr">
        <is>
          <t>3</t>
        </is>
      </c>
      <c r="BB347" t="inlineStr">
        <is>
          <t/>
        </is>
      </c>
      <c r="BC347" t="inlineStr">
        <is>
          <t>meldingsplichtige entiteit</t>
        </is>
      </c>
      <c r="BD347" t="inlineStr">
        <is>
          <t>3</t>
        </is>
      </c>
      <c r="BE347" t="inlineStr">
        <is>
          <t/>
        </is>
      </c>
      <c r="BF347" t="inlineStr">
        <is>
          <t>podmiot zobowiązany</t>
        </is>
      </c>
      <c r="BG347" t="inlineStr">
        <is>
          <t>3</t>
        </is>
      </c>
      <c r="BH347" t="inlineStr">
        <is>
          <t/>
        </is>
      </c>
      <c r="BI347" t="inlineStr">
        <is>
          <t>entidade obrigada</t>
        </is>
      </c>
      <c r="BJ347" t="inlineStr">
        <is>
          <t>3</t>
        </is>
      </c>
      <c r="BK347" t="inlineStr">
        <is>
          <t/>
        </is>
      </c>
      <c r="BL347" t="inlineStr">
        <is>
          <t>entitate obligată</t>
        </is>
      </c>
      <c r="BM347" t="inlineStr">
        <is>
          <t>3</t>
        </is>
      </c>
      <c r="BN347" t="inlineStr">
        <is>
          <t/>
        </is>
      </c>
      <c r="BO347" t="inlineStr">
        <is>
          <t>povinný subjekt</t>
        </is>
      </c>
      <c r="BP347" t="inlineStr">
        <is>
          <t>3</t>
        </is>
      </c>
      <c r="BQ347" t="inlineStr">
        <is>
          <t/>
        </is>
      </c>
      <c r="BR347" t="inlineStr">
        <is>
          <t>pooblaščeni subjekt</t>
        </is>
      </c>
      <c r="BS347" t="inlineStr">
        <is>
          <t>3</t>
        </is>
      </c>
      <c r="BT347" t="inlineStr">
        <is>
          <t/>
        </is>
      </c>
      <c r="BU347" t="inlineStr">
        <is>
          <t>ansvarig enhet</t>
        </is>
      </c>
      <c r="BV347" t="inlineStr">
        <is>
          <t>3</t>
        </is>
      </c>
      <c r="BW347" t="inlineStr">
        <is>
          <t/>
        </is>
      </c>
      <c r="BX347" t="inlineStr">
        <is>
          <t>субекти, към които се прилага Директива (ЕС) 2015/849 и които са:&lt;br&gt;1) кредитни институции;&lt;br&gt; 2) финансови институции;&lt;br&gt; 3) следните физически или юридически лица, действащи при упражняване на професионалните си дейности:&lt;br&gt;а) одитори, външни експерт-счетоводители и данъчни консултанти;&lt;br&gt; б) нотариуси и други упражняващи юридическа дейност лица на свободна практика, когато участват, действайки от името или за сметка на техен клиент, във всяка финансова сделка, или сделка с недвижимо имущество или чрез подпомагане на техен клиент при планирането или извършването на сделки, отнасящи се до:&lt;br&gt;i) покупката и продажбата на недвижимо имущество или търговски предприятия;&lt;br&gt; ii) управлението на средства, ценни книжа или други активи на клиента;&lt;br&gt; iii) откриването или управлението на банкови сметки, спестовни сметки или сметки за ценни книжа;&lt;br&gt; iv) организацията на вноските, необходими за създаването, функционирането или управлението на дружества;&lt;br&gt; v) създаването, функционирането или управлението на доверителна собственост, дружества, фондации или сходни структури;&lt;br&gt; в) доставчици на услуги по доверително или дружествено управление, които не са обхванати от букви а) или б);&lt;br&gt; г) посредници за недвижими имоти;&lt;br&gt; д) други лица, търгуващи със стоки, когато извършваните или получаваните плащания в брой са в размер на 10 000 EUR или повече, независимо дали сделката се извършва с една или с няколко операции, които изглеждат свързани;&lt;br&gt; е) доставчици на услуги в областта на хазарта</t>
        </is>
      </c>
      <c r="BY347" t="inlineStr">
        <is>
          <t>osoba, na kterou se vztahuje směrnice (EU) 2015/849 a kterou může být úvěrová instituce, finanční instituce nebo určitá fyzická či právnická osoba při výkonu své profesní činnosti</t>
        </is>
      </c>
      <c r="BZ347" t="inlineStr">
        <is>
          <t/>
        </is>
      </c>
      <c r="CA347" t="inlineStr">
        <is>
          <t/>
        </is>
      </c>
      <c r="CB347" t="inlineStr">
        <is>
          <t>οντότητα που εμπίπτει στο πεδίο εφαρμογής της οδηγίας (ΕΕ) 2015/849 σχετικά με την πρόληψη της χρησιμοποίησης του χρηματοπιστωτικού συστήματος για τη νομιμοποίηση εσόδων από παράνομες δραστηριότητες ή για τη χρηματοδότηση της τρομοκρατίας</t>
        </is>
      </c>
      <c r="CC347" t="inlineStr">
        <is>
          <t>entity that is obliged to take appropriate steps to identify and assess the risks of money laundering and terrorist financing pursuant to the relevant EU legislation</t>
        </is>
      </c>
      <c r="CD347" t="inlineStr">
        <is>
          <t>Entidades pertenecientes al sistema financiero de la Unión que están sujetas a un deber de colaboración a fin de prevenir la utilización abusiva de dicho sistema para el blanqueo de capitales o la financiación del terrorismo.</t>
        </is>
      </c>
      <c r="CE347" t="inlineStr">
        <is>
          <t/>
        </is>
      </c>
      <c r="CF347" t="inlineStr">
        <is>
          <t>elinkeinonharjoittaja, jolla on normaalin toimintansa puitteissa mahdollisuus havaita rahanpesua tai jota arvellaan voitavan käyttää hyväksi rahanpesussa</t>
        </is>
      </c>
      <c r="CG347" t="inlineStr">
        <is>
          <t>entité à laquelle s'applique la directive (UE) 2015/849, à savoir:&lt;br&gt; 1) les établissements de crédit;&lt;br&gt;2) les établissements financiers;&lt;br&gt;3) les personnes physiques ou morales suivantes, agissant dans l'exercice de leur activité professionnelle:&lt;br&gt;a) les auditeurs, experts-comptables externes et conseillers fiscaux;&lt;br&gt;b) les notaires et autres membres de professions juridiques indépendantes, lorsqu'ils participent, au nom de leur client et pour le compte de celui-ci, à toute transaction financière ou immobilière ou lorsqu'ils assistent leur client dans la préparation ou l'exécution de transactions portant sur: i) l'achat et la vente de biens immeubles ou d'entreprises commerciales; ii) la gestion de fonds, de titres ou d'autres actifs appartenant au client; iii) l'ouverture ou la gestion de comptes bancaires, d'épargne ou de portefeuilles; iv) l'organisation des apports nécessaires à la constitution, à la gestion ou à la direction de sociétés; v) la constitution, la gestion ou la direction de fiducies/trusts, de sociétés, de fondations ou de structures similaires;&lt;br&gt;c) les prestataires de services aux sociétés et aux fiducies/trusts qui ne relèvent pas déjà du point a) ou du point b);&lt;br&gt;d) les agents immobiliers;&lt;br&gt;e) les autres personnes négociant des biens, dans la mesure où les paiements sont effectués ou reçus en espèces pour un montant égal ou supérieur à 10 000 EUR, que la transaction soit exécutée en une fois ou sous la forme d'opérations fractionnées qui semblent être liées;&lt;br&gt;f) les prestataires de services de jeux d'argent et de hasard</t>
        </is>
      </c>
      <c r="CH347" t="inlineStr">
        <is>
          <t/>
        </is>
      </c>
      <c r="CI347" t="inlineStr">
        <is>
          <t/>
        </is>
      </c>
      <c r="CJ347" t="inlineStr">
        <is>
          <t>olyan jogalanyok (természetes vagy jogi személyek), amelyek a vonatkozó uniós szabályozás alapján kötelesek megfelelő intézkedéseket hozni a pénzmosás és a terrorizmusfinanszírozás kockázatainak azonosítása és értékelése céljából</t>
        </is>
      </c>
      <c r="CK347" t="inlineStr">
        <is>
          <t>sogetto sottoposto alla direttiva (UE) 2015/849 e tenuto a obblighi di adeguata verifica della clientela, segnalazione di operazioni sospette, conservazione dei documenti e controlli interni a fine di prevenzione e contrasto del riciclaggio e della lotta al finanziamento del terrorismo</t>
        </is>
      </c>
      <c r="CL347" t="inlineStr">
        <is>
          <t>subjektas, kuriam taikoma Direktyva (ES) 2015/849 ir kurs yra kredito įstaiga, finansų įstaiga, profesinę veiklą vykdantis fizinis ar juridinis asmuo (auditorius, notaras, patikos ar bendrovių paslaugų teikėjas, nekilnojamojo turto agentas, lošimo paslaugų teikėjas ar pan.)</t>
        </is>
      </c>
      <c r="CM347" t="inlineStr">
        <is>
          <t/>
        </is>
      </c>
      <c r="CN347" t="inlineStr">
        <is>
          <t>entità obbligata li tieħu l-passi adegwati biex tidentifika u tivvaluta r-riskji marbuta mal-ħasil tal-flus u mal-finanzjament tat-terroriżmu f'konformità mal-leġiżlazzjoni tal-UE rilevanti</t>
        </is>
      </c>
      <c r="CO347" t="inlineStr">
        <is>
          <t>entiteit die verplicht is de nodige stappen te ondernemen om haar witwasrisico en risico van terrorismefinanciering te identificeren en te beoordelen, rekening houdend met risicofactoren zoals die welke verband houden met haar cliënten, landen of geografische gebieden, producten, diensten, transacties en leveringskanalen krachtens de relevante EU-wetgeving</t>
        </is>
      </c>
      <c r="CP347" t="inlineStr">
        <is>
          <t>następujące podmioty zobowiązane do stosowania przepisów dyrektywy (UE) 2015/849:&lt;br&gt;1) instytucje kredytowe&lt;br&gt;2)instytucje finansowe&lt;br&gt;3) osoby fizyczne lub prawne podczas wykonywania ich działalnośći zawodowej:&lt;br&gt;a) biegli rewidenci, zewnętrzni księgowi i doradcy podatkowi;&lt;br&gt;b) notariusze oraz inni przedstawiciele wolnych zawodów prawniczych, gdy uczestniczą, działając w imieniu i na rzecz swojego klienta, w dowolnych transakcjach finansowych lub transakcjach dotyczących nieruchomości lub gdy udzielają klientowi pomocy w planowaniu lub przeprowadzaniu transakcji dotyczących:&lt;br&gt;(i) kupna i sprzedaży nieruchomości lub podmiotów gospodarczych;&lt;br&gt;(ii) zarządzania pieniędzmi, papierami wartościowymi lub innymi aktywami klienta;&lt;br&gt;(iii) otwierania rachunków bankowych, rachunków oszczędnościowych lub rachunków papierów wartościowych i zarządzania tymi rachunkami;&lt;br&gt;(iv) organizacji wkładu niezbędnego do tworzenia spółek, prowadzenia przez nie działalności lub zarządzania nimi;&lt;br&gt;(v) tworzenia trustów, spółek, fundacji lub podobnych struktur, prowadzenia przez nie działalności lub zarządzania nimi;&lt;br&gt;c) podmioty świadczące usługi na rzecz trustów lub spółek;&lt;br&gt;d) pośrednicy w obrocie nieruchomościami;&lt;br&gt;e) inne osoby prowadzące handel towarami w zakresie, w jakim płatności są dokonywane lub otrzymywane w gotówce w kwocie 10 000 EUR lub wyższej, bez względu na to, czy transakcja jest przeprowadzana jako pojedyncza operacja czy kilka operacji, które wydają się być ze sobą powiązane;&lt;br&gt;f) podmioty świadczące usługi w zakresie gier hazardowych.</t>
        </is>
      </c>
      <c r="CQ347" t="inlineStr">
        <is>
          <t>Entidades previstas na Diretiva (UE) 2015/849:&lt;br&gt;1) Instituições de crédito;&lt;br&gt;2) Instituições financeiras;&lt;br&gt;3) As seguintes pessoas singulares ou coletivas, no exercício das suas atividades profissionais:&lt;br&gt;a) Auditores, técnicos de contas externos e consultores fiscais;&lt;br&gt;b) Notários e outros membros de profissões jurídicas independentes, quando participem, quer atuando em nome e por conta do cliente numa operação financeira ou imobiliária, quer prestando assistência ao cliente no planeamento ou execução de operações de:&lt;br&gt;i) compra e venda de bens imóveis ou entidades comerciais,&lt;br&gt;ii) gestão de fundos, valores mobiliários ou outros ativos pertencentes ao cliente,&lt;br&gt;iii) abertura ou gestão de contas bancárias, de poupança ou de valores mobiliários,&lt;br&gt;iv) organização de entradas ou contribuições necessárias à criação, exploração ou gestão de sociedades,&lt;br&gt;v) criação, exploração ou gestão de fundos fiduciários, sociedades, fundações ou estruturas análogas;&lt;br&gt;c) Prestadores de serviços a sociedades ou fundos fiduciários que não estejam já abrangidos pela alínea a) ou b);&lt;br&gt;d) Agentes imobiliários;&lt;br&gt;e) Outras pessoas que comercializam bens, na medida em que sejam efetuados ou recebidos pagamentos em numerário de montante igual ou superior a 10 000 EUR, independentemente de a transação ser efetuada através de uma operação única ou de várias operações que aparentam uma ligação entre si;&lt;br&gt;f) Prestadores de serviços de jogo.</t>
        </is>
      </c>
      <c r="CR347" t="inlineStr">
        <is>
          <t>orice entitate căreia i se aplică Directiva (UE) 2015/849, printre care:&lt;br&gt;1. instituții de credit;&lt;br&gt;2. instituții financiare;&lt;br&gt;3. următoarele persoane fizice sau juridice, în exercitarea activităților lor profesionale:&lt;br&gt;(a) auditori, experți contabili externi și consilieri fiscali;&lt;br&gt;(b) notari și alte persoane care exercită profesii juridice liberale, atunci când participă, în numele și pe seama clientului, la orice tranzacție financiară sau imobiliară, sau când acordă asistență pentru planificarea sau efectuarea tranzacțiilor pentru client referitoare la:&lt;br&gt;(i) cumpărarea și vânzarea de bunuri imobile sau entități comerciale;&lt;br&gt;(ii) gestionarea banilor, a valorilor mobiliare sau a altor active ale clientului;&lt;br&gt;(iii) deschiderea sau gestionarea de conturi bancare, conturi de economii sau conturi de valori mobiliare;&lt;br&gt;(iv) organizarea contribuțiilor necesare pentru crearea, funcționarea sau administrarea societăților;&lt;br&gt;(v) crearea, funcționarea sau administrarea de fiducii, societăți, fundații sau structuri similare;&lt;br&gt;(c) furnizori de servicii pentru fiducii sau societăți care nu fac obiectul literei (a) sau (b);&lt;br&gt;(d) agenți imobiliari;&lt;br&gt;(e) alte persoane care comercializează bunuri, numai în măsura în care plățile sunt efectuate sau încasate în numerar și au o valoare de cel puțin 10 000 EUR, indiferent dacă tranzacția se efectuează printr-o singură operațiune sau prin mai multe operațiuni care par a avea o legătură între ele;&lt;br&gt;(f) furnizorii de servicii de jocuri de noroc.</t>
        </is>
      </c>
      <c r="CS347" t="inlineStr">
        <is>
          <t/>
        </is>
      </c>
      <c r="CT347" t="inlineStr">
        <is>
          <t/>
        </is>
      </c>
      <c r="CU347" t="inlineStr">
        <is>
          <t/>
        </is>
      </c>
    </row>
    <row r="348">
      <c r="A348" s="1" t="str">
        <f>HYPERLINK("https://iate.europa.eu/entry/result/1569467/all", "1569467")</f>
        <v>1569467</v>
      </c>
      <c r="B348" t="inlineStr">
        <is>
          <t>ECONOMICS;LAW;FINANCE;BUSINESS AND COMPETITION</t>
        </is>
      </c>
      <c r="C348" t="inlineStr">
        <is>
          <t>ECONOMICS;LAW;FINANCE|public finance and budget policy|public finance;BUSINESS AND COMPETITION|accounting</t>
        </is>
      </c>
      <c r="D348" t="inlineStr">
        <is>
          <t>обществен сектор</t>
        </is>
      </c>
      <c r="E348" t="inlineStr">
        <is>
          <t>3</t>
        </is>
      </c>
      <c r="F348" t="inlineStr">
        <is>
          <t/>
        </is>
      </c>
      <c r="G348" t="inlineStr">
        <is>
          <t>veřejný sektor</t>
        </is>
      </c>
      <c r="H348" t="inlineStr">
        <is>
          <t>2</t>
        </is>
      </c>
      <c r="I348" t="inlineStr">
        <is>
          <t/>
        </is>
      </c>
      <c r="J348" t="inlineStr">
        <is>
          <t>den offentlige sektor</t>
        </is>
      </c>
      <c r="K348" t="inlineStr">
        <is>
          <t>3</t>
        </is>
      </c>
      <c r="L348" t="inlineStr">
        <is>
          <t/>
        </is>
      </c>
      <c r="M348" t="inlineStr">
        <is>
          <t>öffentlicher Sektor</t>
        </is>
      </c>
      <c r="N348" t="inlineStr">
        <is>
          <t>3</t>
        </is>
      </c>
      <c r="O348" t="inlineStr">
        <is>
          <t/>
        </is>
      </c>
      <c r="P348" t="inlineStr">
        <is>
          <t>δημόσιος τομέας|δημόσια υπηρεσία</t>
        </is>
      </c>
      <c r="Q348" t="inlineStr">
        <is>
          <t>3|3</t>
        </is>
      </c>
      <c r="R348" t="inlineStr">
        <is>
          <t>|</t>
        </is>
      </c>
      <c r="S348" t="inlineStr">
        <is>
          <t>public sector</t>
        </is>
      </c>
      <c r="T348" t="inlineStr">
        <is>
          <t>3</t>
        </is>
      </c>
      <c r="U348" t="inlineStr">
        <is>
          <t/>
        </is>
      </c>
      <c r="V348" t="inlineStr">
        <is>
          <t>sector público</t>
        </is>
      </c>
      <c r="W348" t="inlineStr">
        <is>
          <t>3</t>
        </is>
      </c>
      <c r="X348" t="inlineStr">
        <is>
          <t/>
        </is>
      </c>
      <c r="Y348" t="inlineStr">
        <is>
          <t>avalik sektor</t>
        </is>
      </c>
      <c r="Z348" t="inlineStr">
        <is>
          <t>3</t>
        </is>
      </c>
      <c r="AA348" t="inlineStr">
        <is>
          <t/>
        </is>
      </c>
      <c r="AB348" t="inlineStr">
        <is>
          <t>julkinen sektori</t>
        </is>
      </c>
      <c r="AC348" t="inlineStr">
        <is>
          <t>3</t>
        </is>
      </c>
      <c r="AD348" t="inlineStr">
        <is>
          <t/>
        </is>
      </c>
      <c r="AE348" t="inlineStr">
        <is>
          <t>secteur public</t>
        </is>
      </c>
      <c r="AF348" t="inlineStr">
        <is>
          <t>3</t>
        </is>
      </c>
      <c r="AG348" t="inlineStr">
        <is>
          <t/>
        </is>
      </c>
      <c r="AH348" t="inlineStr">
        <is>
          <t>earnáil phoiblí</t>
        </is>
      </c>
      <c r="AI348" t="inlineStr">
        <is>
          <t>3</t>
        </is>
      </c>
      <c r="AJ348" t="inlineStr">
        <is>
          <t/>
        </is>
      </c>
      <c r="AK348" t="inlineStr">
        <is>
          <t/>
        </is>
      </c>
      <c r="AL348" t="inlineStr">
        <is>
          <t/>
        </is>
      </c>
      <c r="AM348" t="inlineStr">
        <is>
          <t/>
        </is>
      </c>
      <c r="AN348" t="inlineStr">
        <is>
          <t>közszféra|közszektor|állami szektor</t>
        </is>
      </c>
      <c r="AO348" t="inlineStr">
        <is>
          <t>3|3|3</t>
        </is>
      </c>
      <c r="AP348" t="inlineStr">
        <is>
          <t>||</t>
        </is>
      </c>
      <c r="AQ348" t="inlineStr">
        <is>
          <t>settore pubblico</t>
        </is>
      </c>
      <c r="AR348" t="inlineStr">
        <is>
          <t>3</t>
        </is>
      </c>
      <c r="AS348" t="inlineStr">
        <is>
          <t/>
        </is>
      </c>
      <c r="AT348" t="inlineStr">
        <is>
          <t>viešasis sektorius</t>
        </is>
      </c>
      <c r="AU348" t="inlineStr">
        <is>
          <t>3</t>
        </is>
      </c>
      <c r="AV348" t="inlineStr">
        <is>
          <t/>
        </is>
      </c>
      <c r="AW348" t="inlineStr">
        <is>
          <t>sabiedriskais sektors</t>
        </is>
      </c>
      <c r="AX348" t="inlineStr">
        <is>
          <t>3</t>
        </is>
      </c>
      <c r="AY348" t="inlineStr">
        <is>
          <t/>
        </is>
      </c>
      <c r="AZ348" t="inlineStr">
        <is>
          <t>settur pubbliku</t>
        </is>
      </c>
      <c r="BA348" t="inlineStr">
        <is>
          <t>3</t>
        </is>
      </c>
      <c r="BB348" t="inlineStr">
        <is>
          <t/>
        </is>
      </c>
      <c r="BC348" t="inlineStr">
        <is>
          <t>overheidsdienst|collectieve sector</t>
        </is>
      </c>
      <c r="BD348" t="inlineStr">
        <is>
          <t>3|3</t>
        </is>
      </c>
      <c r="BE348" t="inlineStr">
        <is>
          <t>|</t>
        </is>
      </c>
      <c r="BF348" t="inlineStr">
        <is>
          <t>sektor publiczny</t>
        </is>
      </c>
      <c r="BG348" t="inlineStr">
        <is>
          <t>3</t>
        </is>
      </c>
      <c r="BH348" t="inlineStr">
        <is>
          <t/>
        </is>
      </c>
      <c r="BI348" t="inlineStr">
        <is>
          <t>setor público</t>
        </is>
      </c>
      <c r="BJ348" t="inlineStr">
        <is>
          <t>3</t>
        </is>
      </c>
      <c r="BK348" t="inlineStr">
        <is>
          <t/>
        </is>
      </c>
      <c r="BL348" t="inlineStr">
        <is>
          <t>sector public</t>
        </is>
      </c>
      <c r="BM348" t="inlineStr">
        <is>
          <t>3</t>
        </is>
      </c>
      <c r="BN348" t="inlineStr">
        <is>
          <t/>
        </is>
      </c>
      <c r="BO348" t="inlineStr">
        <is>
          <t/>
        </is>
      </c>
      <c r="BP348" t="inlineStr">
        <is>
          <t/>
        </is>
      </c>
      <c r="BQ348" t="inlineStr">
        <is>
          <t/>
        </is>
      </c>
      <c r="BR348" t="inlineStr">
        <is>
          <t>javni sektor</t>
        </is>
      </c>
      <c r="BS348" t="inlineStr">
        <is>
          <t>3</t>
        </is>
      </c>
      <c r="BT348" t="inlineStr">
        <is>
          <t/>
        </is>
      </c>
      <c r="BU348" t="inlineStr">
        <is>
          <t>offentlig sektor</t>
        </is>
      </c>
      <c r="BV348" t="inlineStr">
        <is>
          <t>3</t>
        </is>
      </c>
      <c r="BW348" t="inlineStr">
        <is>
          <t/>
        </is>
      </c>
      <c r="BX348" t="inlineStr">
        <is>
          <t/>
        </is>
      </c>
      <c r="BY348" t="inlineStr">
        <is>
          <t>ve smíšeném hospodářství ta část ekonomiky, kterou vlastní a provozují státní orgány a veřejné korporace</t>
        </is>
      </c>
      <c r="BZ348" t="inlineStr">
        <is>
          <t/>
        </is>
      </c>
      <c r="CA348" t="inlineStr">
        <is>
          <t/>
        </is>
      </c>
      <c r="CB348" t="inlineStr">
        <is>
          <t/>
        </is>
      </c>
      <c r="CC348" t="inlineStr">
        <is>
          <t>that part of the economy that involves the activities of the government and local authorities</t>
        </is>
      </c>
      <c r="CD348" t="inlineStr">
        <is>
          <t>Conjunto de la actividad económica desarrollada por las instituciones u organismos públicos que regulan las decisiones colectivas de carácter político, económico, social y cultural de un país.</t>
        </is>
      </c>
      <c r="CE348" t="inlineStr">
        <is>
          <t/>
        </is>
      </c>
      <c r="CF348" t="inlineStr">
        <is>
          <t/>
        </is>
      </c>
      <c r="CG348" t="inlineStr">
        <is>
          <t>ensemble des entreprises dans lesquelles l'Etat exerce une influence prépondérante; ensemble des entreprises qui dépendent d'une collectivité publique, et spécialement de l'Etat</t>
        </is>
      </c>
      <c r="CH348" t="inlineStr">
        <is>
          <t/>
        </is>
      </c>
      <c r="CI348" t="inlineStr">
        <is>
          <t/>
        </is>
      </c>
      <c r="CJ348" t="inlineStr">
        <is>
          <t>a gazdaság azon szegmense, amelyben közpénzeket használnak</t>
        </is>
      </c>
      <c r="CK348" t="inlineStr">
        <is>
          <t>aggregato che comprende, oltre al settore statale, tutti gli enti che nella gestione di risorse finanziarie devono osservare i principi e le norme della contabilità pubblica e in un'economia mista interviene a favore della crescita economica di un paese</t>
        </is>
      </c>
      <c r="CL348" t="inlineStr">
        <is>
          <t>šalies ūkio dalis, kuri nuosavybės teise priklauso ir kurią kontroliuoja valdžios institucijos ir viešosios įmonės</t>
        </is>
      </c>
      <c r="CM348" t="inlineStr">
        <is>
          <t/>
        </is>
      </c>
      <c r="CN348" t="inlineStr">
        <is>
          <t>f'ekonomija mħallta dik il-parti tal-ekonomija li hija tal-awtoritajiet governattivi u tal-korporazzjonijiet pubbliċi u li titħaddem minnhom</t>
        </is>
      </c>
      <c r="CO348" t="inlineStr">
        <is>
          <t>In de nationale rekeningen wordt zij aangeduid als de sector overheid</t>
        </is>
      </c>
      <c r="CP348" t="inlineStr">
        <is>
          <t>ogół podmiotów gospodarki narodowej grupujących własność państwową (Skarbu Państwa i państwowych osób prawnych), własność jednostek samorządu terytorialnego oraz "własność mieszaną" z przewagą kapitału (mienia) podmiotów sektora publicznego</t>
        </is>
      </c>
      <c r="CQ348" t="inlineStr">
        <is>
          <t/>
        </is>
      </c>
      <c r="CR348" t="inlineStr">
        <is>
          <t/>
        </is>
      </c>
      <c r="CS348" t="inlineStr">
        <is>
          <t/>
        </is>
      </c>
      <c r="CT348" t="inlineStr">
        <is>
          <t/>
        </is>
      </c>
      <c r="CU348" t="inlineStr">
        <is>
          <t/>
        </is>
      </c>
    </row>
    <row r="349">
      <c r="A349" s="1" t="str">
        <f>HYPERLINK("https://iate.europa.eu/entry/result/3504777/all", "3504777")</f>
        <v>3504777</v>
      </c>
      <c r="B349" t="inlineStr">
        <is>
          <t>EUROPEAN UNION;FINANCE</t>
        </is>
      </c>
      <c r="C349" t="inlineStr">
        <is>
          <t>EUROPEAN UNION|EU institutions and European civil service|EU office or agency;FINANCE|financing and investment|investment;FINANCE|free movement of capital|free movement of capital;FINANCE|free movement of capital|financial market</t>
        </is>
      </c>
      <c r="D349" t="inlineStr">
        <is>
          <t>Европейски орган за ценни книжа и пазари|ESMA</t>
        </is>
      </c>
      <c r="E349" t="inlineStr">
        <is>
          <t>4|3</t>
        </is>
      </c>
      <c r="F349" t="inlineStr">
        <is>
          <t>|</t>
        </is>
      </c>
      <c r="G349" t="inlineStr">
        <is>
          <t>ESMA|Evropský orgán pro cenné papíry a trhy</t>
        </is>
      </c>
      <c r="H349" t="inlineStr">
        <is>
          <t>3|4</t>
        </is>
      </c>
      <c r="I349" t="inlineStr">
        <is>
          <t>|</t>
        </is>
      </c>
      <c r="J349" t="inlineStr">
        <is>
          <t>Den Europæiske Værdipapir- og Markedstilsynsmyndighed|ESMA</t>
        </is>
      </c>
      <c r="K349" t="inlineStr">
        <is>
          <t>4|4</t>
        </is>
      </c>
      <c r="L349" t="inlineStr">
        <is>
          <t>|</t>
        </is>
      </c>
      <c r="M349" t="inlineStr">
        <is>
          <t>Europäische Wertpapier- und Marktaufsichtsbehörde|ESMA</t>
        </is>
      </c>
      <c r="N349" t="inlineStr">
        <is>
          <t>4|3</t>
        </is>
      </c>
      <c r="O349" t="inlineStr">
        <is>
          <t>|preferred</t>
        </is>
      </c>
      <c r="P349" t="inlineStr">
        <is>
          <t>Ευρωπαϊκή Αρχή Kινητών Aξιών και Αγορών|ESMA</t>
        </is>
      </c>
      <c r="Q349" t="inlineStr">
        <is>
          <t>4|4</t>
        </is>
      </c>
      <c r="R349" t="inlineStr">
        <is>
          <t>|preferred</t>
        </is>
      </c>
      <c r="S349" t="inlineStr">
        <is>
          <t>European Securities and Markets Authority|ESMA</t>
        </is>
      </c>
      <c r="T349" t="inlineStr">
        <is>
          <t>4|3</t>
        </is>
      </c>
      <c r="U349" t="inlineStr">
        <is>
          <t>|</t>
        </is>
      </c>
      <c r="V349" t="inlineStr">
        <is>
          <t>Autoridad Europea de Valores y Mercados|ESMA|AEVM</t>
        </is>
      </c>
      <c r="W349" t="inlineStr">
        <is>
          <t>4|4|4</t>
        </is>
      </c>
      <c r="X349" t="inlineStr">
        <is>
          <t>|preferred|</t>
        </is>
      </c>
      <c r="Y349" t="inlineStr">
        <is>
          <t>Euroopa Väärtpaberiturujärelevalve|ESMA</t>
        </is>
      </c>
      <c r="Z349" t="inlineStr">
        <is>
          <t>4|4</t>
        </is>
      </c>
      <c r="AA349" t="inlineStr">
        <is>
          <t>|</t>
        </is>
      </c>
      <c r="AB349" t="inlineStr">
        <is>
          <t>Euroopan arvopaperimarkkinaviranomainen|EAMV|ESMA|arvopaperimarkkinaviranomainen</t>
        </is>
      </c>
      <c r="AC349" t="inlineStr">
        <is>
          <t>4|3|3|3</t>
        </is>
      </c>
      <c r="AD349" t="inlineStr">
        <is>
          <t>||preferred|</t>
        </is>
      </c>
      <c r="AE349" t="inlineStr">
        <is>
          <t>AEMF|Autorité européenne des marchés financiers</t>
        </is>
      </c>
      <c r="AF349" t="inlineStr">
        <is>
          <t>4|4</t>
        </is>
      </c>
      <c r="AG349" t="inlineStr">
        <is>
          <t>|</t>
        </is>
      </c>
      <c r="AH349" t="inlineStr">
        <is>
          <t>ESMA|an tÚdarás Eorpach um Urrúis agus Margaí</t>
        </is>
      </c>
      <c r="AI349" t="inlineStr">
        <is>
          <t>3|4</t>
        </is>
      </c>
      <c r="AJ349" t="inlineStr">
        <is>
          <t>|</t>
        </is>
      </c>
      <c r="AK349" t="inlineStr">
        <is>
          <t>ESMA|Europsko nadzorno tijelo za vrijednosne papire i tržišta kapitala</t>
        </is>
      </c>
      <c r="AL349" t="inlineStr">
        <is>
          <t>4|4</t>
        </is>
      </c>
      <c r="AM349" t="inlineStr">
        <is>
          <t>|</t>
        </is>
      </c>
      <c r="AN349" t="inlineStr">
        <is>
          <t>ESMA|Európai Értékpapírpiaci Hatóság</t>
        </is>
      </c>
      <c r="AO349" t="inlineStr">
        <is>
          <t>4|4</t>
        </is>
      </c>
      <c r="AP349" t="inlineStr">
        <is>
          <t>preferred|</t>
        </is>
      </c>
      <c r="AQ349" t="inlineStr">
        <is>
          <t>Autorità europea degli strumenti finanziari e dei mercati|ESMA</t>
        </is>
      </c>
      <c r="AR349" t="inlineStr">
        <is>
          <t>4|3</t>
        </is>
      </c>
      <c r="AS349" t="inlineStr">
        <is>
          <t>|</t>
        </is>
      </c>
      <c r="AT349" t="inlineStr">
        <is>
          <t>ESMA|Europos vertybinių popierių ir rinkų institucija</t>
        </is>
      </c>
      <c r="AU349" t="inlineStr">
        <is>
          <t>3|4</t>
        </is>
      </c>
      <c r="AV349" t="inlineStr">
        <is>
          <t>preferred|</t>
        </is>
      </c>
      <c r="AW349" t="inlineStr">
        <is>
          <t>EVTI|Eiropas Vērtspapīru un tirgu iestāde|&lt;i&gt;ESMA&lt;/i&gt;</t>
        </is>
      </c>
      <c r="AX349" t="inlineStr">
        <is>
          <t>4|4|4</t>
        </is>
      </c>
      <c r="AY349" t="inlineStr">
        <is>
          <t>||</t>
        </is>
      </c>
      <c r="AZ349" t="inlineStr">
        <is>
          <t>ESMA|Awtorità Ewropea tat-Titoli u s-Swieq</t>
        </is>
      </c>
      <c r="BA349" t="inlineStr">
        <is>
          <t>4|4</t>
        </is>
      </c>
      <c r="BB349" t="inlineStr">
        <is>
          <t>preferred|</t>
        </is>
      </c>
      <c r="BC349" t="inlineStr">
        <is>
          <t>ESMA|Europese Autoriteit voor effecten en markten</t>
        </is>
      </c>
      <c r="BD349" t="inlineStr">
        <is>
          <t>3|4</t>
        </is>
      </c>
      <c r="BE349" t="inlineStr">
        <is>
          <t>preferred|</t>
        </is>
      </c>
      <c r="BF349" t="inlineStr">
        <is>
          <t>Europejski Urząd Nadzoru Giełd i Papierów Wartościowych|ESMA</t>
        </is>
      </c>
      <c r="BG349" t="inlineStr">
        <is>
          <t>4|4</t>
        </is>
      </c>
      <c r="BH349" t="inlineStr">
        <is>
          <t>|</t>
        </is>
      </c>
      <c r="BI349" t="inlineStr">
        <is>
          <t>Autoridade Europeia dos Valores Mobiliários e dos Mercados|ESMA</t>
        </is>
      </c>
      <c r="BJ349" t="inlineStr">
        <is>
          <t>4|3</t>
        </is>
      </c>
      <c r="BK349" t="inlineStr">
        <is>
          <t>|preferred</t>
        </is>
      </c>
      <c r="BL349" t="inlineStr">
        <is>
          <t>ESMA|Autoritatea Europeană pentru Valori Mobiliare și Piețe</t>
        </is>
      </c>
      <c r="BM349" t="inlineStr">
        <is>
          <t>3|4</t>
        </is>
      </c>
      <c r="BN349" t="inlineStr">
        <is>
          <t>preferred|</t>
        </is>
      </c>
      <c r="BO349" t="inlineStr">
        <is>
          <t>ESMA|Európsky orgán pre cenné papiere a trhy</t>
        </is>
      </c>
      <c r="BP349" t="inlineStr">
        <is>
          <t>4|4</t>
        </is>
      </c>
      <c r="BQ349" t="inlineStr">
        <is>
          <t>preferred|</t>
        </is>
      </c>
      <c r="BR349" t="inlineStr">
        <is>
          <t>Evropski organ za vrednostne papirje in trge|ESMA</t>
        </is>
      </c>
      <c r="BS349" t="inlineStr">
        <is>
          <t>4|4</t>
        </is>
      </c>
      <c r="BT349" t="inlineStr">
        <is>
          <t>|</t>
        </is>
      </c>
      <c r="BU349" t="inlineStr">
        <is>
          <t>Europeiska värdepappers- och marknadsmyndigheten|Esma</t>
        </is>
      </c>
      <c r="BV349" t="inlineStr">
        <is>
          <t>4|4</t>
        </is>
      </c>
      <c r="BW349" t="inlineStr">
        <is>
          <t>|</t>
        </is>
      </c>
      <c r="BX349" t="inlineStr">
        <is>
          <t>Орган на ЕС, създаден с Регламент (ЕС) № 1095/2010, с цел да защитава обществените интереси, като допринася за краткосрочната, средносрочната и дългосрочната стабилност и ефективност на финансовата система, в интерес на икономиката на Съюза и на неговите граждани и стопански субекти</t>
        </is>
      </c>
      <c r="BY349" t="inlineStr">
        <is>
          <t>jeden z evropských orgánů dohledu, který je součástí Evropského systému dohledu nad finančním trhem a který odpovídá za cenné papíry a trhy</t>
        </is>
      </c>
      <c r="BZ349" t="inlineStr">
        <is>
          <t>En af de tre europæiske tilsynsmyndigheder, der blev oprettet i forbindelse med finanskrisen. Se også &lt;a href="/entry/result/3506226/all" id="ENTRY_TO_ENTRY_CONVERTER" target="_blank"&gt;IATE:3506226&lt;/a&gt; (EIOPA) og &lt;a href="/entry/result/3504774/all" id="ENTRY_TO_ENTRY_CONVERTER" target="_blank"&gt;IATE:3504774&lt;/a&gt; (EBA).</t>
        </is>
      </c>
      <c r="CA349" t="inlineStr">
        <is>
          <t>Behörde, die durch die Verordnung (EU) Nr. 1095/2010 eingerichtet wurde, um zur Wahrung der Finanzstabilität der Europäischen Union beizutragen, indem sie die Integrität, Transparenz, Effizienz und das ordnungsgemäße Funktionieren der Finanzmärkte gewährleistet und den Anlegerschutz verbessert. Insbesondere fördert sie die Anleichung sowohl der Wertpapieraufsichtsbehörden als auch zwischen den Finanzsektoren, indem sie eng mit den anderen für den Bankensektor (EBA) ( &lt;a href="/entry/result/3504774/all" id="ENTRY_TO_ENTRY_CONVERTER" target="_blank"&gt;IATE:3504774&lt;/a&gt; ) und für das Versicherungswesen und die betriebliche Altersversorgung (EIOPA) ( &lt;a href="/entry/result/3506226/all" id="ENTRY_TO_ENTRY_CONVERTER" target="_blank"&gt;IATE:3506226&lt;/a&gt; ) zuständigen Europäischen Aufsichtsbehörden zusammenarbeitet</t>
        </is>
      </c>
      <c r="CB349" t="inlineStr">
        <is>
          <t>αρχή που ιδρύθηκε με τον κανονισμό (ΕΕ) αριθ. 1095/2010 και έχει σκοπό να προστατεύει το δημόσιο συμφέρον συμβάλλοντας στη βραχυπρόθεσμη, μεσοπρόθεσμη και μακροπρόθεσμη σταθερότητα και αποτελεσματικότητα του χρηματοοικονομικού συστήματος, προς όφελος της οικονομίας, των πολιτών και των επιχειρήσεων της Ένωσης</t>
        </is>
      </c>
      <c r="CC349" t="inlineStr">
        <is>
          <t>authority established by Regulation (EU) No 1095/2010 to contribute to safeguarding the stability of the European Union's financial system by ensuring the integrity, transparency, efficiency and orderly functioning of securities markets, as well as enhancing investor protection. In particular, it fosters supervisory convergence both amongst securities regulators, and across financial sectors by working closely with the other European Supervisory Authorities competent in the field of banking (EBA) ( &lt;a href="/entry/result/3504774/all" id="ENTRY_TO_ENTRY_CONVERTER" target="_blank"&gt;IATE:3504774&lt;/a&gt; ), and insurance and occupational pensions (EIOPA) ( &lt;a href="/entry/result/3506226/all" id="ENTRY_TO_ENTRY_CONVERTER" target="_blank"&gt;IATE:3506226&lt;/a&gt; ).</t>
        </is>
      </c>
      <c r="CD349" t="inlineStr">
        <is>
          <t>Una de las tres Autoridades Europeas de Supervisión &lt;a href="/entry/result/3506227/all" id="ENTRY_TO_ENTRY_CONVERTER" target="_blank"&gt;IATE:3506227&lt;/a&gt; dentro del Sistema Europeo de Supervisión Financiera &lt;a href="/entry/result/3504746/all" id="ENTRY_TO_ENTRY_CONVERTER" target="_blank"&gt;IATE:3504746&lt;/a&gt; , creada con el objetivo de proteger el interés público contribuyendo a la estabilidad y eficacia del sistema financiero a corto, medio y largo plazo, para la economía de la Unión, sus ciudadanos y sus empresas.</t>
        </is>
      </c>
      <c r="CE349" t="inlineStr">
        <is>
          <t>amet, mis loodi määrusega (EL) 1095/2010 ning mille eesmärk on aidata säilitada Euroopa Liidu finantssüsteemi stabiilsust, tagades väärtpaberiturgude tervikluse, läbipaistvuse, tõhususe ja nõuetekohase toimimise, tugevdades investorite kaitset ning tehes tihedat koostööd teiste ELi järelevalveasutustega pangandussektoris (EBA) [&lt;a href="/entry/result/3504774/all" id="ENTRY_TO_ENTRY_CONVERTER" target="_blank"&gt;IATE:3504774&lt;/a&gt;] ning kindlustuse ja tööandjapensionide valdkonnas (EIOPA) [&lt;a href="/entry/result/3506226/all" id="ENTRY_TO_ENTRY_CONVERTER" target="_blank"&gt;IATE:3506226&lt;/a&gt;]</t>
        </is>
      </c>
      <c r="CF349" t="inlineStr">
        <is>
          <t>Asetuksella (EU) N:o 1095/2010 perustettu viranomainen, jonka tavoitteena on suojella yleistä etua edistämällä finanssijärjestelmän lyhyen, keskipitkän ja pitkän aikavälin vakautta sekä tehokkuutta unionin talouden ja sen kansalaisten ja yritysten kannalta.</t>
        </is>
      </c>
      <c r="CG349" t="inlineStr">
        <is>
          <t>autorité instituée par le règlement (UE) n° 1095/2010 et ayant pour objectif de protéger l’intérêt public en contribuant à la stabilité et à l’efficacité à court, moyen et long terme du système financier, pour l’économie de l’Union, ses citoyens et ses entreprises</t>
        </is>
      </c>
      <c r="CH349" t="inlineStr">
        <is>
          <t/>
        </is>
      </c>
      <c r="CI349" t="inlineStr">
        <is>
          <t>tijelo EU-a čiji je cilj osigurati financijsku stabilnost EU-a kroz integritet, transparentnost, učinkovitost i pravilno funkcioniranje tržišta vrijednosnih papira u korist gospodarstva Unije, njezinih građana i poduzetnika</t>
        </is>
      </c>
      <c r="CJ349" t="inlineStr">
        <is>
          <t>független uniós hatóság, amely azt hivatott elősegíteni, hogy javuljon a befektetők védelme, illetve hogy a pénzügyi piacok stabilak legyenek és rendezetten működjenek</t>
        </is>
      </c>
      <c r="CK349" t="inlineStr">
        <is>
          <t>autorità di vigilanza finanziaria istituita con regolamento (UE) n. 1095/2010 con l’obiettivo di proteggere l’interesse pubblico contribuendo alla stabilità e all’efficacia a breve, medio e lungo termine del sistema finanziario a beneficio dell’economia dell’Unione, dei suoi cittadini e delle sue imprese</t>
        </is>
      </c>
      <c r="CL349" t="inlineStr">
        <is>
          <t>Reglamentu (ES) Nr. 1095/2010 įsteigta institucija, turinti padėti užtikrinti Europos Sąjungos finansinės sistemos stabilumą, užtikrinant finansų rinkų vientisumą, skaidrumą, veiksmingumą ir sklandų veikimą, taip pat stiprinant investuotojų apsaugą. Ji skatina priežiūros konvergenciją tarp vertybinių popierių rinkos priežiūros institucijų ir finansų sektorių</t>
        </is>
      </c>
      <c r="CM349" t="inlineStr">
        <is>
          <t>iestāde, kuras mērķis ir aizsargāt sabiedrības intereses, veicinot īstermiņa, vidēja termiņa un ilgtermiņa stabilitāti un finanšu sistēmas efektivitāti Savienības ekonomikai, tās iedzīvotājiem un uzņēmumiem. Iestāde veicina iekšējā tirgus darbības uzlabošanu, jo īpaši nodrošinot stabilu, efektīvu un konsekventu regulēšanas un uzraudzības līmeni; finanšu tirgu integritātes, pārredzamības, efektivitātes un pienācīgas darbības nodrošināšanu; starptautiskās uzraudzības koordinācijas uzlabošanu; regulējuma arbitrāžas novēršanu un vienlīdzīgu konkurences apstākļu veicināšanu; ieguldījumu un citu risku pienācīgas regulācijas un uzraudzības nodrošināšanu un patērētāju aizsardzības uzlabošanu</t>
        </is>
      </c>
      <c r="CN349" t="inlineStr">
        <is>
          <t>awtorità stabbilita mir-Regolament (UE) Nru 1095/2010 biex tikkontribwixxi għall-protezzjoni tal-istabbiltà tas-sistema finanzjarja tal-Unjoni Ewropea billi tiżgura l-integrità, it-trasparenza, l-effikaċja u l-operat ordnat tas-swieq finanzjarji, kif ukoll ittejjeb il-protezzjoni tal-investitur.</t>
        </is>
      </c>
      <c r="CO349" t="inlineStr">
        <is>
          <t>Europese toezichthoudende autoriteit die deel uitmaakt van het Europees Systeem voor financieel toezicht (ESFS) [&lt;a href="/entry/result/3504746/all" id="ENTRY_TO_ENTRY_CONVERTER" target="_blank"&gt;IATE:3504746&lt;/a&gt; ] en tot doel heeft bij te dragen tot: 
&lt;br&gt;a) de verbetering van de werking van de interne markt [...] 
&lt;br&gt;b) het verzekeren van de integriteit, transparantie, efficiëntie en ordelijke werking van de financiële markten, 
&lt;br&gt;c) de versterking van de internationale coördinatie van het toezicht, 
&lt;br&gt;d) het voorkomen van reguleringsarbitrage en het bevorderen van gelijke concurrentievoorwaarden, 
&lt;br&gt;e) het waarborgen van behoorlijke regulering en toezicht met betrekking tot het aangaan van beleggingsrisico’s en andere risico’s, en 
&lt;br&gt;f) een betere consumentenbescherming.</t>
        </is>
      </c>
      <c r="CP349" t="inlineStr">
        <is>
          <t>Europejski Urząd Nadzoru Giełd i Papierów Wartościowych (ESMA) jest niezależnym organem UE, którego celem jest poprawa ochrony inwestorów oraz promowanie stabilnych i sprawnych rynków finansowych.</t>
        </is>
      </c>
      <c r="CQ349" t="inlineStr">
        <is>
          <t>Uma das três Autoridades Europeias de Supervisão [ &lt;a href="/entry/result/3504774/all" id="ENTRY_TO_ENTRY_CONVERTER" target="_blank"&gt;IATE:3504774&lt;/a&gt;] que faz parte do Sistema Europeu de Supervisão Financeira [&lt;a href="https://iate.europa.eu/entry/result/3504746/all" target="_blank"&gt;I&lt;/a&gt;&lt;a href="https://iate.europa.eu/entry/result/3504746/all" target="_blank"&gt;ATE:3504746&lt;/a&gt;] criada com o objetivo de "proteger o interesse público contribuindo para a estabilidade e a eficácia do sistema financeiro a curto, médio e longo prazos, em benefício da economia da União, dos seus cidadãos e das suas empresas.".</t>
        </is>
      </c>
      <c r="CR349" t="inlineStr">
        <is>
          <t/>
        </is>
      </c>
      <c r="CS349" t="inlineStr">
        <is>
          <t>jeden z troch európskych orgánov dohľadu [&lt;a href="/entry/result/3506227/all" id="ENTRY_TO_ENTRY_CONVERTER" target="_blank"&gt;IATE:3506227&lt;/a&gt;], ktorý je súčasťou Európskeho systému finančného dohľadu [&lt;a href="/entry/result/3504746/all" id="ENTRY_TO_ENTRY_CONVERTER" target="_blank"&gt;IATE:3504746&lt;/a&gt;] a ktorý, okrem iného, koná v oblasti činností účastníkov trhu v súvislosti so záležitosťami, na ktoré sa priamo nevzťahujú akty uvedené v odseku 2, a to aj v záležitostiach správy podnikov, auditov a finančného výkazníctva, ak sú tieto činnosti potrebné na zabezpečenie účinného a konzistentného uplatňovania týchto aktov</t>
        </is>
      </c>
      <c r="CT349" t="inlineStr">
        <is>
          <t>organ, ki je del Evropskega sistema finančnega nadzora [ &lt;a href="/entry/result/3504746/all" id="ENTRY_TO_ENTRY_CONVERTER" target="_blank"&gt;IATE:3504746&lt;/a&gt; ]. Prek skupnega odbora evropskih nadzornih organov [ &lt;a href="/entry/result/3511077/all" id="ENTRY_TO_ENTRY_CONVERTER" target="_blank"&gt;IATE:3511077&lt;/a&gt; ] redno in tesno sodeluje z Evropskim organom za zavarovanja in poklicne pokojnine [ &lt;a href="/entry/result/3506226/all" id="ENTRY_TO_ENTRY_CONVERTER" target="_blank"&gt;IATE:3506226&lt;/a&gt; ] ter Evropskim bančnim organom [ &lt;a href="/entry/result/3504774/all" id="ENTRY_TO_ENTRY_CONVERTER" target="_blank"&gt;IATE:3504774&lt;/a&gt; ], zagotavlja medsektorsko usklajenost njihovih prizadevanj ter oblikuje skupna stališča na področju nadzora nad finančnimi konglomerati in drugih medsektorskih vprašanj</t>
        </is>
      </c>
      <c r="CU349" t="inlineStr">
        <is>
          <t>"Myndighetens syfte ska vara att skydda allmänintresset genom att bidra till det finansiella systemets stabilitet och effektivitet på kort, medellång och lång sikt, till förmån för unionens ekonomi, dess medborgare och företag."</t>
        </is>
      </c>
    </row>
    <row r="350">
      <c r="A350" s="1" t="str">
        <f>HYPERLINK("https://iate.europa.eu/entry/result/3568905/all", "3568905")</f>
        <v>3568905</v>
      </c>
      <c r="B350" t="inlineStr">
        <is>
          <t>BUSINESS AND COMPETITION;FINANCE;AGRICULTURE, FORESTRY AND FISHERIES;EUROPEAN UNION</t>
        </is>
      </c>
      <c r="C350" t="inlineStr">
        <is>
          <t>BUSINESS AND COMPETITION|accounting|accounting;FINANCE|budget|implementation of the budget;AGRICULTURE, FORESTRY AND FISHERIES|agricultural policy|common agricultural policy;EUROPEAN UNION|EU finance|EU financing</t>
        </is>
      </c>
      <c r="D350" t="inlineStr">
        <is>
          <t>пропуск|недостатък</t>
        </is>
      </c>
      <c r="E350" t="inlineStr">
        <is>
          <t>3|3</t>
        </is>
      </c>
      <c r="F350" t="inlineStr">
        <is>
          <t>|</t>
        </is>
      </c>
      <c r="G350" t="inlineStr">
        <is>
          <t>nedostatek</t>
        </is>
      </c>
      <c r="H350" t="inlineStr">
        <is>
          <t>3</t>
        </is>
      </c>
      <c r="I350" t="inlineStr">
        <is>
          <t/>
        </is>
      </c>
      <c r="J350" t="inlineStr">
        <is>
          <t>mangel</t>
        </is>
      </c>
      <c r="K350" t="inlineStr">
        <is>
          <t>3</t>
        </is>
      </c>
      <c r="L350" t="inlineStr">
        <is>
          <t/>
        </is>
      </c>
      <c r="M350" t="inlineStr">
        <is>
          <t>Mangel</t>
        </is>
      </c>
      <c r="N350" t="inlineStr">
        <is>
          <t>3</t>
        </is>
      </c>
      <c r="O350" t="inlineStr">
        <is>
          <t/>
        </is>
      </c>
      <c r="P350" t="inlineStr">
        <is>
          <t>έλλειψη</t>
        </is>
      </c>
      <c r="Q350" t="inlineStr">
        <is>
          <t>3</t>
        </is>
      </c>
      <c r="R350" t="inlineStr">
        <is>
          <t/>
        </is>
      </c>
      <c r="S350" t="inlineStr">
        <is>
          <t>deficiency|weakness</t>
        </is>
      </c>
      <c r="T350" t="inlineStr">
        <is>
          <t>3|3</t>
        </is>
      </c>
      <c r="U350" t="inlineStr">
        <is>
          <t>|obsolete</t>
        </is>
      </c>
      <c r="V350" t="inlineStr">
        <is>
          <t>deficiencia</t>
        </is>
      </c>
      <c r="W350" t="inlineStr">
        <is>
          <t>3</t>
        </is>
      </c>
      <c r="X350" t="inlineStr">
        <is>
          <t/>
        </is>
      </c>
      <c r="Y350" t="inlineStr">
        <is>
          <t>puudus</t>
        </is>
      </c>
      <c r="Z350" t="inlineStr">
        <is>
          <t>3</t>
        </is>
      </c>
      <c r="AA350" t="inlineStr">
        <is>
          <t/>
        </is>
      </c>
      <c r="AB350" t="inlineStr">
        <is>
          <t>puute</t>
        </is>
      </c>
      <c r="AC350" t="inlineStr">
        <is>
          <t>3</t>
        </is>
      </c>
      <c r="AD350" t="inlineStr">
        <is>
          <t/>
        </is>
      </c>
      <c r="AE350" t="inlineStr">
        <is>
          <t>déficience|insuffisance</t>
        </is>
      </c>
      <c r="AF350" t="inlineStr">
        <is>
          <t>3|3</t>
        </is>
      </c>
      <c r="AG350" t="inlineStr">
        <is>
          <t>|</t>
        </is>
      </c>
      <c r="AH350" t="inlineStr">
        <is>
          <t>easnamh</t>
        </is>
      </c>
      <c r="AI350" t="inlineStr">
        <is>
          <t>3</t>
        </is>
      </c>
      <c r="AJ350" t="inlineStr">
        <is>
          <t/>
        </is>
      </c>
      <c r="AK350" t="inlineStr">
        <is>
          <t>nedostatak</t>
        </is>
      </c>
      <c r="AL350" t="inlineStr">
        <is>
          <t>3</t>
        </is>
      </c>
      <c r="AM350" t="inlineStr">
        <is>
          <t/>
        </is>
      </c>
      <c r="AN350" t="inlineStr">
        <is>
          <t>hiányosság</t>
        </is>
      </c>
      <c r="AO350" t="inlineStr">
        <is>
          <t>4</t>
        </is>
      </c>
      <c r="AP350" t="inlineStr">
        <is>
          <t/>
        </is>
      </c>
      <c r="AQ350" t="inlineStr">
        <is>
          <t>carenza</t>
        </is>
      </c>
      <c r="AR350" t="inlineStr">
        <is>
          <t>3</t>
        </is>
      </c>
      <c r="AS350" t="inlineStr">
        <is>
          <t/>
        </is>
      </c>
      <c r="AT350" t="inlineStr">
        <is>
          <t>trūkumas</t>
        </is>
      </c>
      <c r="AU350" t="inlineStr">
        <is>
          <t>3</t>
        </is>
      </c>
      <c r="AV350" t="inlineStr">
        <is>
          <t/>
        </is>
      </c>
      <c r="AW350" t="inlineStr">
        <is>
          <t>trūkums</t>
        </is>
      </c>
      <c r="AX350" t="inlineStr">
        <is>
          <t>2</t>
        </is>
      </c>
      <c r="AY350" t="inlineStr">
        <is>
          <t/>
        </is>
      </c>
      <c r="AZ350" t="inlineStr">
        <is>
          <t>nuqqas</t>
        </is>
      </c>
      <c r="BA350" t="inlineStr">
        <is>
          <t>3</t>
        </is>
      </c>
      <c r="BB350" t="inlineStr">
        <is>
          <t/>
        </is>
      </c>
      <c r="BC350" t="inlineStr">
        <is>
          <t>tekortkoming</t>
        </is>
      </c>
      <c r="BD350" t="inlineStr">
        <is>
          <t>3</t>
        </is>
      </c>
      <c r="BE350" t="inlineStr">
        <is>
          <t/>
        </is>
      </c>
      <c r="BF350" t="inlineStr">
        <is>
          <t>niedociągnięcie</t>
        </is>
      </c>
      <c r="BG350" t="inlineStr">
        <is>
          <t>3</t>
        </is>
      </c>
      <c r="BH350" t="inlineStr">
        <is>
          <t/>
        </is>
      </c>
      <c r="BI350" t="inlineStr">
        <is>
          <t>deficiência</t>
        </is>
      </c>
      <c r="BJ350" t="inlineStr">
        <is>
          <t>3</t>
        </is>
      </c>
      <c r="BK350" t="inlineStr">
        <is>
          <t/>
        </is>
      </c>
      <c r="BL350" t="inlineStr">
        <is>
          <t>deficiență</t>
        </is>
      </c>
      <c r="BM350" t="inlineStr">
        <is>
          <t>3</t>
        </is>
      </c>
      <c r="BN350" t="inlineStr">
        <is>
          <t/>
        </is>
      </c>
      <c r="BO350" t="inlineStr">
        <is>
          <t>nedostatok</t>
        </is>
      </c>
      <c r="BP350" t="inlineStr">
        <is>
          <t>3</t>
        </is>
      </c>
      <c r="BQ350" t="inlineStr">
        <is>
          <t/>
        </is>
      </c>
      <c r="BR350" t="inlineStr">
        <is>
          <t>pomanjkljivost</t>
        </is>
      </c>
      <c r="BS350" t="inlineStr">
        <is>
          <t>3</t>
        </is>
      </c>
      <c r="BT350" t="inlineStr">
        <is>
          <t/>
        </is>
      </c>
      <c r="BU350" t="inlineStr">
        <is>
          <t>brist</t>
        </is>
      </c>
      <c r="BV350" t="inlineStr">
        <is>
          <t>2</t>
        </is>
      </c>
      <c r="BW350" t="inlineStr">
        <is>
          <t/>
        </is>
      </c>
      <c r="BX350" t="inlineStr">
        <is>
          <t/>
        </is>
      </c>
      <c r="BY350" t="inlineStr">
        <is>
          <t>neuspokojivá úroveň v určité oblasti zjištěná během schvalování souladu, která vede k uplatnění finančních oprav</t>
        </is>
      </c>
      <c r="BZ350" t="inlineStr">
        <is>
          <t>utilstrækkelighed konstateret i forbindelse med den efterprøvende regnskabsafslutning, som giver anledning til finansielle korrektioner</t>
        </is>
      </c>
      <c r="CA350" t="inlineStr">
        <is>
          <t/>
        </is>
      </c>
      <c r="CB350" t="inlineStr">
        <is>
          <t/>
        </is>
      </c>
      <c r="CC350" t="inlineStr">
        <is>
          <t>in the scope of EU accounts procedures, insufficiency found during the conformity clearance procedure&lt;sup&gt;1&lt;/sup&gt; and which gives rise to financial corrections&lt;sup&gt;2&lt;/sup&gt;&lt;p&gt;&lt;sup&gt;1&lt;/sup&gt;&lt;i&gt;conformity clearance procedure&lt;/i&gt; [ &lt;a href="/entry/result/2232459/all" id="ENTRY_TO_ENTRY_CONVERTER" target="_blank"&gt;IATE:2232459&lt;/a&gt; ]&lt;br&gt;&lt;sup&gt;2&lt;/sup&gt;&lt;i&gt;financial correction&lt;/i&gt; [ &lt;a href="/entry/result/748904/all" id="ENTRY_TO_ENTRY_CONVERTER" target="_blank"&gt;IATE:748904&lt;/a&gt; ]&lt;/p&gt;</t>
        </is>
      </c>
      <c r="CD350" t="inlineStr">
        <is>
          <t/>
        </is>
      </c>
      <c r="CE350" t="inlineStr">
        <is>
          <t/>
        </is>
      </c>
      <c r="CF350" t="inlineStr">
        <is>
          <t>sääntöjenmukaisuuden tarkastamismenettelyssä havaittu puutteellisuus, joka johtaa rahoitusoikaisuun</t>
        </is>
      </c>
      <c r="CG350" t="inlineStr">
        <is>
          <t>insuffisance constatée dans le cadre de la procédure d'apurement de conformité et donnant lieu à des corrections financières</t>
        </is>
      </c>
      <c r="CH350" t="inlineStr">
        <is>
          <t/>
        </is>
      </c>
      <c r="CI350" t="inlineStr">
        <is>
          <t/>
        </is>
      </c>
      <c r="CJ350" t="inlineStr">
        <is>
          <t>szabályszerűségi záróelszámolási eljárás&lt;sup&gt;1&lt;/sup&gt; keretében az irányítási és kontrollrendszerek, illetve az akkreditációs kritériumok teljesítése terén feltárt működési elégtelenségek, amelyek adott esetben pénzügyi korrekciók&lt;sup&gt;2&lt;/sup&gt; alkalmazását vonják maguk után &lt;p&gt;&lt;sup&gt;1&lt;/sup&gt;&lt;i&gt;szabályszerűségi záróelszámolási eljárás&lt;/i&gt; &lt;a href="/entry/result/2232459/all" id="ENTRY_TO_ENTRY_CONVERTER" target="_blank"&gt;IATE:2232459&lt;/a&gt; &lt;br&gt;&lt;sup&gt;2&lt;/sup&gt;&lt;i&gt;pénzügyi korrekció&lt;/i&gt; &lt;a href="/entry/result/748904&lt;&gt;&lt;&gt;&lt;&gt;&lt;/all" id="ENTRY_TO_ENTRY_CONVERTER" target="_blank"&gt;IATE:748904&amp;lt;&amp;gt;&amp;lt;&amp;gt;&amp;lt;&amp;gt;&amp;lt;&lt;/a&gt;&amp;gt;&lt;/p&gt;</t>
        </is>
      </c>
      <c r="CK350" t="inlineStr">
        <is>
          <t>insufficienza constatata nell’ambito della verifica di conformità&lt;sup&gt;1&lt;/sup&gt; che costituisce la base di rettifiche finanziarie&lt;sup&gt;2&lt;/sup&gt;&lt;p&gt;&lt;sup&gt;1&lt;/sup&gt; verifica di conformità [ &lt;a href="/entry/result/2232459/all" id="ENTRY_TO_ENTRY_CONVERTER" target="_blank"&gt;IATE:2232459&lt;/a&gt; ]&lt;br&gt;&lt;sup&gt;2&lt;/sup&gt; rettifica finanziaria [ &lt;a href="/entry/result/748904/all" id="ENTRY_TO_ENTRY_CONVERTER" target="_blank"&gt;IATE:748904&lt;/a&gt; ]&lt;/p&gt;</t>
        </is>
      </c>
      <c r="CL350" t="inlineStr">
        <is>
          <t>nustatytas kontrolės sistemų trūkumas, dėl kurio taikomos finansinės pataisos</t>
        </is>
      </c>
      <c r="CM350" t="inlineStr">
        <is>
          <t/>
        </is>
      </c>
      <c r="CN350" t="inlineStr">
        <is>
          <t>fl-ambitu tal-proċeduri tal-kontabilità tal-UE, insuffiċjenza li tinstab waqt il-proċedura tal-approvazzjoni tal-konformità [ &lt;a href="/entry/result/2232459/all" id="ENTRY_TO_ENTRY_CONVERTER" target="_blank"&gt;IATE:2232459&lt;/a&gt; ] u li tagħti lok għall-korrezzjonijiet finanzjarji [ &lt;a href="/entry/result/748904/all" id="ENTRY_TO_ENTRY_CONVERTER" target="_blank"&gt;IATE:748904&lt;/a&gt; ]</t>
        </is>
      </c>
      <c r="CO350" t="inlineStr">
        <is>
          <t>in het kader van de goedkeuring van de rekeningen van de lidstaten door de EU: tijdens de conformiteitsgoedkeuring geconstateerde onvolkomenheid die aanleiding kan geven tot financiële correcties</t>
        </is>
      </c>
      <c r="CP350" t="inlineStr">
        <is>
          <t/>
        </is>
      </c>
      <c r="CQ350" t="inlineStr">
        <is>
          <t/>
        </is>
      </c>
      <c r="CR350" t="inlineStr">
        <is>
          <t/>
        </is>
      </c>
      <c r="CS350" t="inlineStr">
        <is>
          <t>chyba zistená pri postupe overenia súladu, ktorá vedie k finančným opravám</t>
        </is>
      </c>
      <c r="CT350" t="inlineStr">
        <is>
          <t/>
        </is>
      </c>
      <c r="CU350" t="inlineStr">
        <is>
          <t/>
        </is>
      </c>
    </row>
    <row r="351">
      <c r="A351" s="1" t="str">
        <f>HYPERLINK("https://iate.europa.eu/entry/result/1142820/all", "1142820")</f>
        <v>1142820</v>
      </c>
      <c r="B351" t="inlineStr">
        <is>
          <t>FINANCE</t>
        </is>
      </c>
      <c r="C351" t="inlineStr">
        <is>
          <t>FINANCE|financial institutions and credit|financial services</t>
        </is>
      </c>
      <c r="D351" t="inlineStr">
        <is>
          <t>доставчик на платежни услуги по издаване на карти|издател на карти</t>
        </is>
      </c>
      <c r="E351" t="inlineStr">
        <is>
          <t>3|3</t>
        </is>
      </c>
      <c r="F351" t="inlineStr">
        <is>
          <t>|</t>
        </is>
      </c>
      <c r="G351" t="inlineStr">
        <is>
          <t>vydavatel karty</t>
        </is>
      </c>
      <c r="H351" t="inlineStr">
        <is>
          <t>3</t>
        </is>
      </c>
      <c r="I351" t="inlineStr">
        <is>
          <t/>
        </is>
      </c>
      <c r="J351" t="inlineStr">
        <is>
          <t>kortudstedende betalingstjenesteudbyder|udsteder|kortudsteder</t>
        </is>
      </c>
      <c r="K351" t="inlineStr">
        <is>
          <t>2|3|3</t>
        </is>
      </c>
      <c r="L351" t="inlineStr">
        <is>
          <t>||</t>
        </is>
      </c>
      <c r="M351" t="inlineStr">
        <is>
          <t>Emittent|Kartenemittent|Kartenaussteller</t>
        </is>
      </c>
      <c r="N351" t="inlineStr">
        <is>
          <t>3|3|3</t>
        </is>
      </c>
      <c r="O351" t="inlineStr">
        <is>
          <t>||</t>
        </is>
      </c>
      <c r="P351" t="inlineStr">
        <is>
          <t>εκδότης κάρτας</t>
        </is>
      </c>
      <c r="Q351" t="inlineStr">
        <is>
          <t>2</t>
        </is>
      </c>
      <c r="R351" t="inlineStr">
        <is>
          <t/>
        </is>
      </c>
      <c r="S351" t="inlineStr">
        <is>
          <t>card issuer|issuer|issuing payment service provider|card-issuing payment service provider</t>
        </is>
      </c>
      <c r="T351" t="inlineStr">
        <is>
          <t>3|3|1|2</t>
        </is>
      </c>
      <c r="U351" t="inlineStr">
        <is>
          <t>|||</t>
        </is>
      </c>
      <c r="V351" t="inlineStr">
        <is>
          <t>proveedor de servicios de pago emisor de tarjetas|emisor de tarjeta</t>
        </is>
      </c>
      <c r="W351" t="inlineStr">
        <is>
          <t>3|3</t>
        </is>
      </c>
      <c r="X351" t="inlineStr">
        <is>
          <t>|</t>
        </is>
      </c>
      <c r="Y351" t="inlineStr">
        <is>
          <t>maksekaardi väljastanud makseteenuse pakkuja|kaardi väljastaja|väljastaja|maksekaardi väljastaja</t>
        </is>
      </c>
      <c r="Z351" t="inlineStr">
        <is>
          <t>3|3|3|3</t>
        </is>
      </c>
      <c r="AA351" t="inlineStr">
        <is>
          <t>|||</t>
        </is>
      </c>
      <c r="AB351" t="inlineStr">
        <is>
          <t>kortteja myöntävä maksupalveluntarjoaja|liikkeeseenlaskija|kortin liikkeeseenlaskija</t>
        </is>
      </c>
      <c r="AC351" t="inlineStr">
        <is>
          <t>2|3|3</t>
        </is>
      </c>
      <c r="AD351" t="inlineStr">
        <is>
          <t>||</t>
        </is>
      </c>
      <c r="AE351" t="inlineStr">
        <is>
          <t>prestataire de services de paiement émetteur de cartes|émetteur de la carte|fournisseur de la carte</t>
        </is>
      </c>
      <c r="AF351" t="inlineStr">
        <is>
          <t>3|3|3</t>
        </is>
      </c>
      <c r="AG351" t="inlineStr">
        <is>
          <t>||</t>
        </is>
      </c>
      <c r="AH351" t="inlineStr">
        <is>
          <t>eisitheoir|eisitheoir cárta|soláthraí seirbhísí íocaíochta a eisíonn cártaí</t>
        </is>
      </c>
      <c r="AI351" t="inlineStr">
        <is>
          <t>3|3|3</t>
        </is>
      </c>
      <c r="AJ351" t="inlineStr">
        <is>
          <t>||</t>
        </is>
      </c>
      <c r="AK351" t="inlineStr">
        <is>
          <t>izdavatelj kartice|izdavatelj|pružatelj platnih usluga u ulozi izdavatelja kartice</t>
        </is>
      </c>
      <c r="AL351" t="inlineStr">
        <is>
          <t>3|3|3</t>
        </is>
      </c>
      <c r="AM351" t="inlineStr">
        <is>
          <t>||</t>
        </is>
      </c>
      <c r="AN351" t="inlineStr">
        <is>
          <t>kártyakibocsátó pénzforgalmi szolgáltató|kártyakibocsátó|kibocsátó</t>
        </is>
      </c>
      <c r="AO351" t="inlineStr">
        <is>
          <t>4|4|4</t>
        </is>
      </c>
      <c r="AP351" t="inlineStr">
        <is>
          <t>||</t>
        </is>
      </c>
      <c r="AQ351" t="inlineStr">
        <is>
          <t>prestatore di servizi di pagamento emittente della carta|emittente della carta|emittente</t>
        </is>
      </c>
      <c r="AR351" t="inlineStr">
        <is>
          <t>2|3|3</t>
        </is>
      </c>
      <c r="AS351" t="inlineStr">
        <is>
          <t>||</t>
        </is>
      </c>
      <c r="AT351" t="inlineStr">
        <is>
          <t>kortelės išleidėjas|korteles išleidžiantis mokėjimo paslaugų teikėjas|išleidėjas</t>
        </is>
      </c>
      <c r="AU351" t="inlineStr">
        <is>
          <t>3|3|3</t>
        </is>
      </c>
      <c r="AV351" t="inlineStr">
        <is>
          <t>||</t>
        </is>
      </c>
      <c r="AW351" t="inlineStr">
        <is>
          <t>karšu izdevējs|karti izdodošais maksājumu pakalpojumu sniedzējs|izdevējs</t>
        </is>
      </c>
      <c r="AX351" t="inlineStr">
        <is>
          <t>3|3|3</t>
        </is>
      </c>
      <c r="AY351" t="inlineStr">
        <is>
          <t>||</t>
        </is>
      </c>
      <c r="AZ351" t="inlineStr">
        <is>
          <t>fornitur emittent ta' servizzi ta' kards ta' pagament|emittent tal-kard|emittent</t>
        </is>
      </c>
      <c r="BA351" t="inlineStr">
        <is>
          <t>2|3|2</t>
        </is>
      </c>
      <c r="BB351" t="inlineStr">
        <is>
          <t>||</t>
        </is>
      </c>
      <c r="BC351" t="inlineStr">
        <is>
          <t>kaartuitgever</t>
        </is>
      </c>
      <c r="BD351" t="inlineStr">
        <is>
          <t>3</t>
        </is>
      </c>
      <c r="BE351" t="inlineStr">
        <is>
          <t/>
        </is>
      </c>
      <c r="BF351" t="inlineStr">
        <is>
          <t>wydawca kart|dostawca usług płatniczych wydający karty|wydawca</t>
        </is>
      </c>
      <c r="BG351" t="inlineStr">
        <is>
          <t>3|3|3</t>
        </is>
      </c>
      <c r="BH351" t="inlineStr">
        <is>
          <t>||</t>
        </is>
      </c>
      <c r="BI351" t="inlineStr">
        <is>
          <t>emitente do cartão</t>
        </is>
      </c>
      <c r="BJ351" t="inlineStr">
        <is>
          <t>3</t>
        </is>
      </c>
      <c r="BK351" t="inlineStr">
        <is>
          <t/>
        </is>
      </c>
      <c r="BL351" t="inlineStr">
        <is>
          <t>prestator de servicii de plată care emite carduri|emitent de carduri</t>
        </is>
      </c>
      <c r="BM351" t="inlineStr">
        <is>
          <t>3|3</t>
        </is>
      </c>
      <c r="BN351" t="inlineStr">
        <is>
          <t>|</t>
        </is>
      </c>
      <c r="BO351" t="inlineStr">
        <is>
          <t>vydavateľ karty</t>
        </is>
      </c>
      <c r="BP351" t="inlineStr">
        <is>
          <t>3</t>
        </is>
      </c>
      <c r="BQ351" t="inlineStr">
        <is>
          <t/>
        </is>
      </c>
      <c r="BR351" t="inlineStr">
        <is>
          <t>izdajatelj kartice|ponudnik plačilnih storitev izdajatelj|izdajatelj</t>
        </is>
      </c>
      <c r="BS351" t="inlineStr">
        <is>
          <t>3|3|3</t>
        </is>
      </c>
      <c r="BT351" t="inlineStr">
        <is>
          <t>||</t>
        </is>
      </c>
      <c r="BU351" t="inlineStr">
        <is>
          <t>kortutgivare</t>
        </is>
      </c>
      <c r="BV351" t="inlineStr">
        <is>
          <t>3</t>
        </is>
      </c>
      <c r="BW351" t="inlineStr">
        <is>
          <t/>
        </is>
      </c>
      <c r="BX351" t="inlineStr">
        <is>
          <t>финансова институция, която предоставя платежни карти на картодържатели, разрешава транзакции чрез терминални устройства ПОС или АТМ и гарантира плащане на приобретателя за транзакции, които са в съответствие с правилата на съответната схема</t>
        </is>
      </c>
      <c r="BY351" t="inlineStr">
        <is>
          <t>finanční instituce, která dává platební karty k dispozici držitelům karet, autorizuje transakce prováděné na POS terminálech nebo v bankomatech a zaručuje, že bude akceptantovi zaplaceno za transakce, které jsou v souladu s pravidly příslušného systému</t>
        </is>
      </c>
      <c r="BZ351" t="inlineStr">
        <is>
          <t>institution (f. eks. en bank) der udsteder og administrerer kreditkort</t>
        </is>
      </c>
      <c r="CA351" t="inlineStr">
        <is>
          <t>Finanzinstitut, das Karteninhabern Zahlungskarten zur Verfügung stellt, Transaktionen an POS-Terminals oder Geldautomaten autorisiert und Zahlung an den Acquirer &lt;a href="/entry/result/3502014/all" id="ENTRY_TO_ENTRY_CONVERTER" target="_blank"&gt;IATE:3502014&lt;/a&gt; für Transaktionen garantiert, die den Regeln des relevanten Systems entsprechen</t>
        </is>
      </c>
      <c r="CB351" t="inlineStr">
        <is>
          <t>Χρηματοπιστωτικό ίδρυμα που διαθέτει κάρτες πληρωμών σε κατόχους, εγκρίνει συναλλαγές μέσω τερματικών σε POS ή ΑΤΜ και εγγυάται στον αποδέκτη την πληρωμή για συναλλαγές που είναι σύμφωνες με τους κανόνες του αντίστοιχου συστήματος.</t>
        </is>
      </c>
      <c r="CC351" t="inlineStr">
        <is>
          <t>financial institution that makes payment cards available to cardholders, authorises transactions at POS terminals or ATMs and guarantees payment to the acquirer for transactions that are in conformity with the rules of the relevant scheme</t>
        </is>
      </c>
      <c r="CD351" t="inlineStr">
        <is>
          <t>Entidad financiera que pone tarjetas de pago a disposición de sus titulares, autoriza operaciones en terminales de puntos de venta o cajeros automáticos y garantiza al adquirente [ &lt;a href="/entry/result/3502014/all" id="ENTRY_TO_ENTRY_CONVERTER" target="_blank"&gt;IATE:3502014&lt;/a&gt; ] el pago de las operaciones que se hayan realizado de conformidad con las normas del sistema correspondiente.</t>
        </is>
      </c>
      <c r="CE351" t="inlineStr">
        <is>
          <t>finantseerimisasutus, mis teeb maksekaardid kaardivaldajatele kättesaadavaks, autoriseerib tehinguid müügikoha terminalides või pangaautomaatides ja tagab omandajale makse tegemise tehingute eest, mis vastavad asjaomase kaardisüsteemi reeglitele</t>
        </is>
      </c>
      <c r="CF351" t="inlineStr">
        <is>
          <t>Rahoituslaitos, joka antaa maksukortteja kortinhaltijoiden käyttöön, hyväksyy myyntipisteiden maksupäätteillä tai pankkiautomaateilla suoritettuja tapahtumia ja takaa kyseisen ohjelman sääntöjen mukaisten tapahtumien maksun maksupäätetapahtumien hyvittäjälle/välittäjälle.</t>
        </is>
      </c>
      <c r="CG351" t="inlineStr">
        <is>
          <t>établissement financier qui met des cartes de paiement à la disposition de porteurs de cartes, qui autorise des opérations à des terminaux de point de vente ou à des guichets automatiques bancaires et garantit le paiement au prestataire de services de paiement acquéreur pour les opérations conformes aux règles du système concerné</t>
        </is>
      </c>
      <c r="CH351" t="inlineStr">
        <is>
          <t>soláthraí seirbhíse íocaíochta a bhfuil conradh aige ionstraim íocaíochta a sholáthar d'íocóir chun idirbhearta íocaíochta cártabhunaithe an íocóra a thionscnamh agus a phróiseáil</t>
        </is>
      </c>
      <c r="CI351" t="inlineStr">
        <is>
          <t>financijska institucija koja čini platne kartice dostupne imateljima kartica, odobrava transakcije na terminalima POS ili bankomatima te jamči plaćanje prihvatitelju za transakcije koje su u skladu s pravilima odnosne sheme</t>
        </is>
      </c>
      <c r="CJ351" t="inlineStr">
        <is>
          <t>az a pénzügyi intézmény, amely a fizetési kártyát a kártyatulajdonos rendelkezésére bocsátja, engedélyezi a műveleteket a POS-termináloknál vagy az ATM-eknél és garantálja a kifizetést a beszerzőnek az adott rendszer szabályainak megfelelő műveletek vonatkozásában</t>
        </is>
      </c>
      <c r="CK351" t="inlineStr">
        <is>
          <t>istituzione finanziaria che fornisce ai titolari carte di pagamento, autorizza operazioni presso terminali POS o ATM e garantisce il pagamento all'acquirer per le operazioni che sono conformi alle regole del relativo sistema</t>
        </is>
      </c>
      <c r="CL351" t="inlineStr">
        <is>
          <t>finansų įstaiga, kuri išduoda mokėjimo korteles kortelių turėtojams, autorizuoja operacijas POS terminaluose arba ATM ir garantuoja mokėjimą įgijėjui už operacijas, kurios atitinka atitinkamos schemos taisykles</t>
        </is>
      </c>
      <c r="CM351" t="inlineStr">
        <is>
          <t>finanšu iestāde, kas kartes piedāvā karšu turētājiem, autorizē darījumus POS termināļos vai bankomātos un garantē maksājumu ieguvējam par darījumiem, kas atbilst attiecīgās sistēmas noteikumiem</t>
        </is>
      </c>
      <c r="CN351" t="inlineStr">
        <is>
          <t>istituzzjoni finanzjarja li tagħmel il-kards tal-ħlas disponibbli għad-detenturi tal-kards, tawtorizza t-tranżazzjonijiet fit-terminals POS jew fl-ATMs u tiggarantixxi l-ħlas lill-akkwirent għal tranżazzjonijiet li huma konformi mar-regoli tal-iskema relevanti</t>
        </is>
      </c>
      <c r="CO351" t="inlineStr">
        <is>
          <t>financiële instelling die de kaarthouders betaalkaarten ter beschikking stelt, aan verkooppuntterminals of geldautomaten transacties autoriseert en betaling garandeert aan de accepterende partij voor transacties die voldoen aan de regels van het betrokken systeem</t>
        </is>
      </c>
      <c r="CP351" t="inlineStr">
        <is>
          <t>instytucja finansowa udostępniająca karty płatnicze posiadaczom kart, autoryzująca transakcje w terminalach POS lub bankomatach oraz gwarantująca zapłatę agentowi rozliczeniowemu transakcji zgodnie z regulaminem właściwego systemu</t>
        </is>
      </c>
      <c r="CQ351" t="inlineStr">
        <is>
          <t>Instituição financeira que coloca cartões de pagamento à disposição dos respetivos titulares, autoriza as operações efetuadas nos terminais POS ou nos ATM e garante ao adquirente o pagamento relativo a todas as operações realizadas em conformidade com as regras do sistema em questão.</t>
        </is>
      </c>
      <c r="CR351" t="inlineStr">
        <is>
          <t>instituție financiară care pune carduri de plată la dispoziția deținătorilor de carduri, autorizează tranzacții la terminale POS sau ATM și garantează plata către prestatorul de servicii de acceptare la plată pentru tranzacțiile care sunt în conformitate cu regulile schemei relevante</t>
        </is>
      </c>
      <c r="CS351" t="inlineStr">
        <is>
          <t>finančná inštitúcia, ktorá sprístupňuje platobné karty držiteľom kariet, autorizuje transakcie uskutočnené prostredníctvom POS terminálov alebo bankomatov a zaručuje platbu prijímateľovi za transakcie, ktoré sú v súlade s pravidlami príslušného systému</t>
        </is>
      </c>
      <c r="CT351" t="inlineStr">
        <is>
          <t>finančna institucija, ki da plačilne kartice na voljo imetnikom kartic, odobri transakcije na POS terminalih ali bankomatih in jamči za plačila &lt;b&gt;pridobitelju&lt;/b&gt; [ &lt;a href="/entry/result/3502014/all" id="ENTRY_TO_ENTRY_CONVERTER" target="_blank"&gt;IATE:3502014&lt;/a&gt; ] v primeru transakcij, ki so v skladu s pravili zadevne sheme</t>
        </is>
      </c>
      <c r="CU351" t="inlineStr">
        <is>
          <t>finansinstitut som tillhandahåller betalkort till kortinnehavarna, godkänner transaktioner vid POS-terminaler eller uttagsautomater och garanterar inlösaren betalning för transaktioner som följer reglerna för respektive ordning</t>
        </is>
      </c>
    </row>
    <row r="352">
      <c r="A352" s="1" t="str">
        <f>HYPERLINK("https://iate.europa.eu/entry/result/3573917/all", "3573917")</f>
        <v>3573917</v>
      </c>
      <c r="B352" t="inlineStr">
        <is>
          <t>PRODUCTION, TECHNOLOGY AND RESEARCH</t>
        </is>
      </c>
      <c r="C352" t="inlineStr">
        <is>
          <t>PRODUCTION, TECHNOLOGY AND RESEARCH|technology and technical regulations|technology</t>
        </is>
      </c>
      <c r="D352" t="inlineStr">
        <is>
          <t/>
        </is>
      </c>
      <c r="E352" t="inlineStr">
        <is>
          <t/>
        </is>
      </c>
      <c r="F352" t="inlineStr">
        <is>
          <t/>
        </is>
      </c>
      <c r="G352" t="inlineStr">
        <is>
          <t/>
        </is>
      </c>
      <c r="H352" t="inlineStr">
        <is>
          <t/>
        </is>
      </c>
      <c r="I352" t="inlineStr">
        <is>
          <t/>
        </is>
      </c>
      <c r="J352" t="inlineStr">
        <is>
          <t/>
        </is>
      </c>
      <c r="K352" t="inlineStr">
        <is>
          <t/>
        </is>
      </c>
      <c r="L352" t="inlineStr">
        <is>
          <t/>
        </is>
      </c>
      <c r="M352" t="inlineStr">
        <is>
          <t>Zero Knowledge Proof</t>
        </is>
      </c>
      <c r="N352" t="inlineStr">
        <is>
          <t>3</t>
        </is>
      </c>
      <c r="O352" t="inlineStr">
        <is>
          <t/>
        </is>
      </c>
      <c r="P352" t="inlineStr">
        <is>
          <t/>
        </is>
      </c>
      <c r="Q352" t="inlineStr">
        <is>
          <t/>
        </is>
      </c>
      <c r="R352" t="inlineStr">
        <is>
          <t/>
        </is>
      </c>
      <c r="S352" t="inlineStr">
        <is>
          <t>zero-knowledge proof</t>
        </is>
      </c>
      <c r="T352" t="inlineStr">
        <is>
          <t>3</t>
        </is>
      </c>
      <c r="U352" t="inlineStr">
        <is>
          <t/>
        </is>
      </c>
      <c r="V352" t="inlineStr">
        <is>
          <t/>
        </is>
      </c>
      <c r="W352" t="inlineStr">
        <is>
          <t/>
        </is>
      </c>
      <c r="X352" t="inlineStr">
        <is>
          <t/>
        </is>
      </c>
      <c r="Y352" t="inlineStr">
        <is>
          <t/>
        </is>
      </c>
      <c r="Z352" t="inlineStr">
        <is>
          <t/>
        </is>
      </c>
      <c r="AA352" t="inlineStr">
        <is>
          <t/>
        </is>
      </c>
      <c r="AB352" t="inlineStr">
        <is>
          <t/>
        </is>
      </c>
      <c r="AC352" t="inlineStr">
        <is>
          <t/>
        </is>
      </c>
      <c r="AD352" t="inlineStr">
        <is>
          <t/>
        </is>
      </c>
      <c r="AE352" t="inlineStr">
        <is>
          <t>preuve à divulgation nulle de connaissance</t>
        </is>
      </c>
      <c r="AF352" t="inlineStr">
        <is>
          <t>3</t>
        </is>
      </c>
      <c r="AG352" t="inlineStr">
        <is>
          <t/>
        </is>
      </c>
      <c r="AH352" t="inlineStr">
        <is>
          <t/>
        </is>
      </c>
      <c r="AI352" t="inlineStr">
        <is>
          <t/>
        </is>
      </c>
      <c r="AJ352" t="inlineStr">
        <is>
          <t/>
        </is>
      </c>
      <c r="AK352" t="inlineStr">
        <is>
          <t/>
        </is>
      </c>
      <c r="AL352" t="inlineStr">
        <is>
          <t/>
        </is>
      </c>
      <c r="AM352" t="inlineStr">
        <is>
          <t/>
        </is>
      </c>
      <c r="AN352" t="inlineStr">
        <is>
          <t/>
        </is>
      </c>
      <c r="AO352" t="inlineStr">
        <is>
          <t/>
        </is>
      </c>
      <c r="AP352" t="inlineStr">
        <is>
          <t/>
        </is>
      </c>
      <c r="AQ352" t="inlineStr">
        <is>
          <t/>
        </is>
      </c>
      <c r="AR352" t="inlineStr">
        <is>
          <t/>
        </is>
      </c>
      <c r="AS352" t="inlineStr">
        <is>
          <t/>
        </is>
      </c>
      <c r="AT352" t="inlineStr">
        <is>
          <t/>
        </is>
      </c>
      <c r="AU352" t="inlineStr">
        <is>
          <t/>
        </is>
      </c>
      <c r="AV352" t="inlineStr">
        <is>
          <t/>
        </is>
      </c>
      <c r="AW352" t="inlineStr">
        <is>
          <t/>
        </is>
      </c>
      <c r="AX352" t="inlineStr">
        <is>
          <t/>
        </is>
      </c>
      <c r="AY352" t="inlineStr">
        <is>
          <t/>
        </is>
      </c>
      <c r="AZ352" t="inlineStr">
        <is>
          <t/>
        </is>
      </c>
      <c r="BA352" t="inlineStr">
        <is>
          <t/>
        </is>
      </c>
      <c r="BB352" t="inlineStr">
        <is>
          <t/>
        </is>
      </c>
      <c r="BC352" t="inlineStr">
        <is>
          <t/>
        </is>
      </c>
      <c r="BD352" t="inlineStr">
        <is>
          <t/>
        </is>
      </c>
      <c r="BE352" t="inlineStr">
        <is>
          <t/>
        </is>
      </c>
      <c r="BF352" t="inlineStr">
        <is>
          <t/>
        </is>
      </c>
      <c r="BG352" t="inlineStr">
        <is>
          <t/>
        </is>
      </c>
      <c r="BH352" t="inlineStr">
        <is>
          <t/>
        </is>
      </c>
      <c r="BI352" t="inlineStr">
        <is>
          <t/>
        </is>
      </c>
      <c r="BJ352" t="inlineStr">
        <is>
          <t/>
        </is>
      </c>
      <c r="BK352" t="inlineStr">
        <is>
          <t/>
        </is>
      </c>
      <c r="BL352" t="inlineStr">
        <is>
          <t/>
        </is>
      </c>
      <c r="BM352" t="inlineStr">
        <is>
          <t/>
        </is>
      </c>
      <c r="BN352" t="inlineStr">
        <is>
          <t/>
        </is>
      </c>
      <c r="BO352" t="inlineStr">
        <is>
          <t/>
        </is>
      </c>
      <c r="BP352" t="inlineStr">
        <is>
          <t/>
        </is>
      </c>
      <c r="BQ352" t="inlineStr">
        <is>
          <t/>
        </is>
      </c>
      <c r="BR352" t="inlineStr">
        <is>
          <t/>
        </is>
      </c>
      <c r="BS352" t="inlineStr">
        <is>
          <t/>
        </is>
      </c>
      <c r="BT352" t="inlineStr">
        <is>
          <t/>
        </is>
      </c>
      <c r="BU352" t="inlineStr">
        <is>
          <t/>
        </is>
      </c>
      <c r="BV352" t="inlineStr">
        <is>
          <t/>
        </is>
      </c>
      <c r="BW352" t="inlineStr">
        <is>
          <t/>
        </is>
      </c>
      <c r="BX352" t="inlineStr">
        <is>
          <t/>
        </is>
      </c>
      <c r="BY352" t="inlineStr">
        <is>
          <t/>
        </is>
      </c>
      <c r="BZ352" t="inlineStr">
        <is>
          <t/>
        </is>
      </c>
      <c r="CA352" t="inlineStr">
        <is>
          <t>Verfahren, mit dem „shielded transactions“ durchgeführt werden, in denen Sender, Empfänger und Transaktionsdaten verborgen sind</t>
        </is>
      </c>
      <c r="CB352" t="inlineStr">
        <is>
          <t/>
        </is>
      </c>
      <c r="CC352" t="inlineStr">
        <is>
          <t>method by which one individual can verify to another individual that the former has completed a computation devoid of the latter being forced to redo it themselves, so that the former can prove the validity of a statement without revealing any other aspect about it</t>
        </is>
      </c>
      <c r="CD352" t="inlineStr">
        <is>
          <t/>
        </is>
      </c>
      <c r="CE352" t="inlineStr">
        <is>
          <t/>
        </is>
      </c>
      <c r="CF352" t="inlineStr">
        <is>
          <t/>
        </is>
      </c>
      <c r="CG352" t="inlineStr">
        <is>
          <t>protocole sécurisé dans lequel une entité prouve mathématiquement à une autre entité qu'une proposition est vraie sans toutefois révéler d'autres informations que la véracité de la proposition</t>
        </is>
      </c>
      <c r="CH352" t="inlineStr">
        <is>
          <t/>
        </is>
      </c>
      <c r="CI352" t="inlineStr">
        <is>
          <t/>
        </is>
      </c>
      <c r="CJ352" t="inlineStr">
        <is>
          <t/>
        </is>
      </c>
      <c r="CK352" t="inlineStr">
        <is>
          <t/>
        </is>
      </c>
      <c r="CL352" t="inlineStr">
        <is>
          <t/>
        </is>
      </c>
      <c r="CM352" t="inlineStr">
        <is>
          <t/>
        </is>
      </c>
      <c r="CN352" t="inlineStr">
        <is>
          <t/>
        </is>
      </c>
      <c r="CO352" t="inlineStr">
        <is>
          <t/>
        </is>
      </c>
      <c r="CP352" t="inlineStr">
        <is>
          <t/>
        </is>
      </c>
      <c r="CQ352" t="inlineStr">
        <is>
          <t/>
        </is>
      </c>
      <c r="CR352" t="inlineStr">
        <is>
          <t/>
        </is>
      </c>
      <c r="CS352" t="inlineStr">
        <is>
          <t/>
        </is>
      </c>
      <c r="CT352" t="inlineStr">
        <is>
          <t/>
        </is>
      </c>
      <c r="CU352" t="inlineStr">
        <is>
          <t/>
        </is>
      </c>
    </row>
    <row r="353">
      <c r="A353" s="1" t="str">
        <f>HYPERLINK("https://iate.europa.eu/entry/result/1557064/all", "1557064")</f>
        <v>1557064</v>
      </c>
      <c r="B353" t="inlineStr">
        <is>
          <t>FINANCE</t>
        </is>
      </c>
      <c r="C353" t="inlineStr">
        <is>
          <t>FINANCE|free movement of capital|financial market|financial transaction</t>
        </is>
      </c>
      <c r="D353" t="inlineStr">
        <is>
          <t/>
        </is>
      </c>
      <c r="E353" t="inlineStr">
        <is>
          <t/>
        </is>
      </c>
      <c r="F353" t="inlineStr">
        <is>
          <t/>
        </is>
      </c>
      <c r="G353" t="inlineStr">
        <is>
          <t/>
        </is>
      </c>
      <c r="H353" t="inlineStr">
        <is>
          <t/>
        </is>
      </c>
      <c r="I353" t="inlineStr">
        <is>
          <t/>
        </is>
      </c>
      <c r="J353" t="inlineStr">
        <is>
          <t>instruerende part|ordregiver</t>
        </is>
      </c>
      <c r="K353" t="inlineStr">
        <is>
          <t>3|3</t>
        </is>
      </c>
      <c r="L353" t="inlineStr">
        <is>
          <t>|</t>
        </is>
      </c>
      <c r="M353" t="inlineStr">
        <is>
          <t>Auftraggeber</t>
        </is>
      </c>
      <c r="N353" t="inlineStr">
        <is>
          <t>3</t>
        </is>
      </c>
      <c r="O353" t="inlineStr">
        <is>
          <t/>
        </is>
      </c>
      <c r="P353" t="inlineStr">
        <is>
          <t>μεταβιβάζουσα οντότητα</t>
        </is>
      </c>
      <c r="Q353" t="inlineStr">
        <is>
          <t>3</t>
        </is>
      </c>
      <c r="R353" t="inlineStr">
        <is>
          <t/>
        </is>
      </c>
      <c r="S353" t="inlineStr">
        <is>
          <t>transferor|instructing party|ordering customer|originator|initiator</t>
        </is>
      </c>
      <c r="T353" t="inlineStr">
        <is>
          <t>3|3|3|3|3</t>
        </is>
      </c>
      <c r="U353" t="inlineStr">
        <is>
          <t>|||preferred|</t>
        </is>
      </c>
      <c r="V353" t="inlineStr">
        <is>
          <t>ordenante</t>
        </is>
      </c>
      <c r="W353" t="inlineStr">
        <is>
          <t>3</t>
        </is>
      </c>
      <c r="X353" t="inlineStr">
        <is>
          <t/>
        </is>
      </c>
      <c r="Y353" t="inlineStr">
        <is>
          <t>makse algataja</t>
        </is>
      </c>
      <c r="Z353" t="inlineStr">
        <is>
          <t>3</t>
        </is>
      </c>
      <c r="AA353" t="inlineStr">
        <is>
          <t/>
        </is>
      </c>
      <c r="AB353" t="inlineStr">
        <is>
          <t/>
        </is>
      </c>
      <c r="AC353" t="inlineStr">
        <is>
          <t/>
        </is>
      </c>
      <c r="AD353" t="inlineStr">
        <is>
          <t/>
        </is>
      </c>
      <c r="AE353" t="inlineStr">
        <is>
          <t>donneur d'ordre|initiateur|donneur d'instruction</t>
        </is>
      </c>
      <c r="AF353" t="inlineStr">
        <is>
          <t>3|3|3</t>
        </is>
      </c>
      <c r="AG353" t="inlineStr">
        <is>
          <t>||</t>
        </is>
      </c>
      <c r="AH353" t="inlineStr">
        <is>
          <t/>
        </is>
      </c>
      <c r="AI353" t="inlineStr">
        <is>
          <t/>
        </is>
      </c>
      <c r="AJ353" t="inlineStr">
        <is>
          <t/>
        </is>
      </c>
      <c r="AK353" t="inlineStr">
        <is>
          <t/>
        </is>
      </c>
      <c r="AL353" t="inlineStr">
        <is>
          <t/>
        </is>
      </c>
      <c r="AM353" t="inlineStr">
        <is>
          <t/>
        </is>
      </c>
      <c r="AN353" t="inlineStr">
        <is>
          <t/>
        </is>
      </c>
      <c r="AO353" t="inlineStr">
        <is>
          <t/>
        </is>
      </c>
      <c r="AP353" t="inlineStr">
        <is>
          <t/>
        </is>
      </c>
      <c r="AQ353" t="inlineStr">
        <is>
          <t>committente|ordinante</t>
        </is>
      </c>
      <c r="AR353" t="inlineStr">
        <is>
          <t>2|2</t>
        </is>
      </c>
      <c r="AS353" t="inlineStr">
        <is>
          <t>|</t>
        </is>
      </c>
      <c r="AT353" t="inlineStr">
        <is>
          <t>iniciatorius</t>
        </is>
      </c>
      <c r="AU353" t="inlineStr">
        <is>
          <t>2</t>
        </is>
      </c>
      <c r="AV353" t="inlineStr">
        <is>
          <t/>
        </is>
      </c>
      <c r="AW353" t="inlineStr">
        <is>
          <t/>
        </is>
      </c>
      <c r="AX353" t="inlineStr">
        <is>
          <t/>
        </is>
      </c>
      <c r="AY353" t="inlineStr">
        <is>
          <t/>
        </is>
      </c>
      <c r="AZ353" t="inlineStr">
        <is>
          <t>oriġinatur</t>
        </is>
      </c>
      <c r="BA353" t="inlineStr">
        <is>
          <t>3</t>
        </is>
      </c>
      <c r="BB353" t="inlineStr">
        <is>
          <t/>
        </is>
      </c>
      <c r="BC353" t="inlineStr">
        <is>
          <t>opdrachtgever</t>
        </is>
      </c>
      <c r="BD353" t="inlineStr">
        <is>
          <t>3</t>
        </is>
      </c>
      <c r="BE353" t="inlineStr">
        <is>
          <t/>
        </is>
      </c>
      <c r="BF353" t="inlineStr">
        <is>
          <t/>
        </is>
      </c>
      <c r="BG353" t="inlineStr">
        <is>
          <t/>
        </is>
      </c>
      <c r="BH353" t="inlineStr">
        <is>
          <t/>
        </is>
      </c>
      <c r="BI353" t="inlineStr">
        <is>
          <t>ordenador</t>
        </is>
      </c>
      <c r="BJ353" t="inlineStr">
        <is>
          <t>3</t>
        </is>
      </c>
      <c r="BK353" t="inlineStr">
        <is>
          <t/>
        </is>
      </c>
      <c r="BL353" t="inlineStr">
        <is>
          <t/>
        </is>
      </c>
      <c r="BM353" t="inlineStr">
        <is>
          <t/>
        </is>
      </c>
      <c r="BN353" t="inlineStr">
        <is>
          <t/>
        </is>
      </c>
      <c r="BO353" t="inlineStr">
        <is>
          <t/>
        </is>
      </c>
      <c r="BP353" t="inlineStr">
        <is>
          <t/>
        </is>
      </c>
      <c r="BQ353" t="inlineStr">
        <is>
          <t/>
        </is>
      </c>
      <c r="BR353" t="inlineStr">
        <is>
          <t/>
        </is>
      </c>
      <c r="BS353" t="inlineStr">
        <is>
          <t/>
        </is>
      </c>
      <c r="BT353" t="inlineStr">
        <is>
          <t/>
        </is>
      </c>
      <c r="BU353" t="inlineStr">
        <is>
          <t>upphovsman</t>
        </is>
      </c>
      <c r="BV353" t="inlineStr">
        <is>
          <t>1</t>
        </is>
      </c>
      <c r="BW353" t="inlineStr">
        <is>
          <t/>
        </is>
      </c>
      <c r="BX353" t="inlineStr">
        <is>
          <t/>
        </is>
      </c>
      <c r="BY353" t="inlineStr">
        <is>
          <t/>
        </is>
      </c>
      <c r="BZ353" t="inlineStr">
        <is>
          <t>den, der afgiver den første ordre om overførsel</t>
        </is>
      </c>
      <c r="CA353" t="inlineStr">
        <is>
          <t>derjenige, der den eigentlichen Überweisungsauftrag erteilt</t>
        </is>
      </c>
      <c r="CB353" t="inlineStr">
        <is>
          <t>μέρος που δίνει εντολή στον αποστολέα να εκτελέσει τη συναλλαγή</t>
        </is>
      </c>
      <c r="CC353" t="inlineStr">
        <is>
          <t>person who gives an instruction authorising a transfer of funds or value to a beneficiary</t>
        </is>
      </c>
      <c r="CD353" t="inlineStr">
        <is>
          <t>1) La persona física o jurídica titular de una cuenta de pago &lt;a href="/entry/result/1556950/all" id="ENTRY_TO_ENTRY_CONVERTER" target="_blank"&gt;IATE:1556950&lt;/a&gt; que autorice una orden de pago &lt;a href="/entry/result/1557285/all" id="ENTRY_TO_ENTRY_CONVERTER" target="_blank"&gt;IATE:1557285&lt;/a&gt; a partir de dicha cuenta o, en caso de que no exista una cuenta de pago, toda persona física o jurídica que dé una orden de pago.&lt;br&gt;2) El autor de la primera orden de transferencia.</t>
        </is>
      </c>
      <c r="CE353" t="inlineStr">
        <is>
          <t>isik, kes edastab vastuvõtja krediidiasutusele esmase maksejuhise</t>
        </is>
      </c>
      <c r="CF353" t="inlineStr">
        <is>
          <t/>
        </is>
      </c>
      <c r="CG353" t="inlineStr">
        <is>
          <t>1) a) soit une entité qui, par elle-même ou par l'intermédiaire d'entités liées, a pris part directement ou indirectement à l'accord d'origine ayant donné naissance aux obligations ou obligations potentielles du débiteur ou débiteur potentiel et donnant lieu à l'exposition titrisée; ou b) soit une entité qui achète les expositions d'un tiers pour les inscrire à son bilan et qui les titrise 2) entité donnant à l'expéditeur l'instruction d'exécuter la transaction</t>
        </is>
      </c>
      <c r="CH353" t="inlineStr">
        <is>
          <t/>
        </is>
      </c>
      <c r="CI353" t="inlineStr">
        <is>
          <t/>
        </is>
      </c>
      <c r="CJ353" t="inlineStr">
        <is>
          <t/>
        </is>
      </c>
      <c r="CK353" t="inlineStr">
        <is>
          <t>l'autore del primo ordine di trasferimento</t>
        </is>
      </c>
      <c r="CL353" t="inlineStr">
        <is>
          <t>subjektas, kuris atitinka vieną iš šių sąlygų: 1. pats arba per susijusius subjektus tiesiogiai arba netiesiogiai dalyvauja pirminėje sutartyje, iš kurios atsiranda skolininko arba galimo skolininko prievolės arba galimos prievolės, sudarančios pakeistą vertybiniais popieriais poziciją; 2. nusiperka trečiosios šalies pozicijas, įtraukia jas į savo balansą ir pakeičia vertybiniais popieriais</t>
        </is>
      </c>
      <c r="CM353" t="inlineStr">
        <is>
          <t/>
        </is>
      </c>
      <c r="CN353" t="inlineStr">
        <is>
          <t>il-persuna li tgħaddi l-ordni li tawtorizza t-trasferiment ta' fondi mingħandha għal għand il-benefiċjarju</t>
        </is>
      </c>
      <c r="CO353" t="inlineStr">
        <is>
          <t>gever van de initiële transferopdracht</t>
        </is>
      </c>
      <c r="CP353" t="inlineStr">
        <is>
          <t/>
        </is>
      </c>
      <c r="CQ353" t="inlineStr">
        <is>
          <t>autor da primeira ordem de transferência</t>
        </is>
      </c>
      <c r="CR353" t="inlineStr">
        <is>
          <t/>
        </is>
      </c>
      <c r="CS353" t="inlineStr">
        <is>
          <t/>
        </is>
      </c>
      <c r="CT353" t="inlineStr">
        <is>
          <t/>
        </is>
      </c>
      <c r="CU353" t="inlineStr">
        <is>
          <t/>
        </is>
      </c>
    </row>
    <row r="354">
      <c r="A354" s="1" t="str">
        <f>HYPERLINK("https://iate.europa.eu/entry/result/2146585/all", "2146585")</f>
        <v>2146585</v>
      </c>
      <c r="B354" t="inlineStr">
        <is>
          <t>FINANCE</t>
        </is>
      </c>
      <c r="C354" t="inlineStr">
        <is>
          <t>FINANCE|financing and investment|investment</t>
        </is>
      </c>
      <c r="D354" t="inlineStr">
        <is>
          <t>инвестирам|влагам</t>
        </is>
      </c>
      <c r="E354" t="inlineStr">
        <is>
          <t>3|3</t>
        </is>
      </c>
      <c r="F354" t="inlineStr">
        <is>
          <t>|</t>
        </is>
      </c>
      <c r="G354" t="inlineStr">
        <is>
          <t>investovat</t>
        </is>
      </c>
      <c r="H354" t="inlineStr">
        <is>
          <t>1</t>
        </is>
      </c>
      <c r="I354" t="inlineStr">
        <is>
          <t/>
        </is>
      </c>
      <c r="J354" t="inlineStr">
        <is>
          <t>investere</t>
        </is>
      </c>
      <c r="K354" t="inlineStr">
        <is>
          <t>3</t>
        </is>
      </c>
      <c r="L354" t="inlineStr">
        <is>
          <t/>
        </is>
      </c>
      <c r="M354" t="inlineStr">
        <is>
          <t/>
        </is>
      </c>
      <c r="N354" t="inlineStr">
        <is>
          <t/>
        </is>
      </c>
      <c r="O354" t="inlineStr">
        <is>
          <t/>
        </is>
      </c>
      <c r="P354" t="inlineStr">
        <is>
          <t/>
        </is>
      </c>
      <c r="Q354" t="inlineStr">
        <is>
          <t/>
        </is>
      </c>
      <c r="R354" t="inlineStr">
        <is>
          <t/>
        </is>
      </c>
      <c r="S354" t="inlineStr">
        <is>
          <t>invest</t>
        </is>
      </c>
      <c r="T354" t="inlineStr">
        <is>
          <t>3</t>
        </is>
      </c>
      <c r="U354" t="inlineStr">
        <is>
          <t/>
        </is>
      </c>
      <c r="V354" t="inlineStr">
        <is>
          <t/>
        </is>
      </c>
      <c r="W354" t="inlineStr">
        <is>
          <t/>
        </is>
      </c>
      <c r="X354" t="inlineStr">
        <is>
          <t/>
        </is>
      </c>
      <c r="Y354" t="inlineStr">
        <is>
          <t>investeerima</t>
        </is>
      </c>
      <c r="Z354" t="inlineStr">
        <is>
          <t>3</t>
        </is>
      </c>
      <c r="AA354" t="inlineStr">
        <is>
          <t/>
        </is>
      </c>
      <c r="AB354" t="inlineStr">
        <is>
          <t>sijoittaa</t>
        </is>
      </c>
      <c r="AC354" t="inlineStr">
        <is>
          <t>3</t>
        </is>
      </c>
      <c r="AD354" t="inlineStr">
        <is>
          <t/>
        </is>
      </c>
      <c r="AE354" t="inlineStr">
        <is>
          <t>investir</t>
        </is>
      </c>
      <c r="AF354" t="inlineStr">
        <is>
          <t>3</t>
        </is>
      </c>
      <c r="AG354" t="inlineStr">
        <is>
          <t/>
        </is>
      </c>
      <c r="AH354" t="inlineStr">
        <is>
          <t>infheistigh</t>
        </is>
      </c>
      <c r="AI354" t="inlineStr">
        <is>
          <t>3</t>
        </is>
      </c>
      <c r="AJ354" t="inlineStr">
        <is>
          <t/>
        </is>
      </c>
      <c r="AK354" t="inlineStr">
        <is>
          <t/>
        </is>
      </c>
      <c r="AL354" t="inlineStr">
        <is>
          <t/>
        </is>
      </c>
      <c r="AM354" t="inlineStr">
        <is>
          <t/>
        </is>
      </c>
      <c r="AN354" t="inlineStr">
        <is>
          <t>befektet</t>
        </is>
      </c>
      <c r="AO354" t="inlineStr">
        <is>
          <t>4</t>
        </is>
      </c>
      <c r="AP354" t="inlineStr">
        <is>
          <t/>
        </is>
      </c>
      <c r="AQ354" t="inlineStr">
        <is>
          <t>investire</t>
        </is>
      </c>
      <c r="AR354" t="inlineStr">
        <is>
          <t>3</t>
        </is>
      </c>
      <c r="AS354" t="inlineStr">
        <is>
          <t/>
        </is>
      </c>
      <c r="AT354" t="inlineStr">
        <is>
          <t/>
        </is>
      </c>
      <c r="AU354" t="inlineStr">
        <is>
          <t/>
        </is>
      </c>
      <c r="AV354" t="inlineStr">
        <is>
          <t/>
        </is>
      </c>
      <c r="AW354" t="inlineStr">
        <is>
          <t>ieguldīt</t>
        </is>
      </c>
      <c r="AX354" t="inlineStr">
        <is>
          <t>3</t>
        </is>
      </c>
      <c r="AY354" t="inlineStr">
        <is>
          <t/>
        </is>
      </c>
      <c r="AZ354" t="inlineStr">
        <is>
          <t>investi</t>
        </is>
      </c>
      <c r="BA354" t="inlineStr">
        <is>
          <t>4</t>
        </is>
      </c>
      <c r="BB354" t="inlineStr">
        <is>
          <t/>
        </is>
      </c>
      <c r="BC354" t="inlineStr">
        <is>
          <t/>
        </is>
      </c>
      <c r="BD354" t="inlineStr">
        <is>
          <t/>
        </is>
      </c>
      <c r="BE354" t="inlineStr">
        <is>
          <t/>
        </is>
      </c>
      <c r="BF354" t="inlineStr">
        <is>
          <t>inwestować</t>
        </is>
      </c>
      <c r="BG354" t="inlineStr">
        <is>
          <t>3</t>
        </is>
      </c>
      <c r="BH354" t="inlineStr">
        <is>
          <t/>
        </is>
      </c>
      <c r="BI354" t="inlineStr">
        <is>
          <t>investir</t>
        </is>
      </c>
      <c r="BJ354" t="inlineStr">
        <is>
          <t>2</t>
        </is>
      </c>
      <c r="BK354" t="inlineStr">
        <is>
          <t/>
        </is>
      </c>
      <c r="BL354" t="inlineStr">
        <is>
          <t>a investi</t>
        </is>
      </c>
      <c r="BM354" t="inlineStr">
        <is>
          <t>3</t>
        </is>
      </c>
      <c r="BN354" t="inlineStr">
        <is>
          <t/>
        </is>
      </c>
      <c r="BO354" t="inlineStr">
        <is>
          <t>investovať</t>
        </is>
      </c>
      <c r="BP354" t="inlineStr">
        <is>
          <t>3</t>
        </is>
      </c>
      <c r="BQ354" t="inlineStr">
        <is>
          <t/>
        </is>
      </c>
      <c r="BR354" t="inlineStr">
        <is>
          <t>vlagati</t>
        </is>
      </c>
      <c r="BS354" t="inlineStr">
        <is>
          <t>3</t>
        </is>
      </c>
      <c r="BT354" t="inlineStr">
        <is>
          <t/>
        </is>
      </c>
      <c r="BU354" t="inlineStr">
        <is>
          <t>placera|investera</t>
        </is>
      </c>
      <c r="BV354" t="inlineStr">
        <is>
          <t>2|2</t>
        </is>
      </c>
      <c r="BW354" t="inlineStr">
        <is>
          <t>|</t>
        </is>
      </c>
      <c r="BX354" t="inlineStr">
        <is>
          <t/>
        </is>
      </c>
      <c r="BY354" t="inlineStr">
        <is>
          <t/>
        </is>
      </c>
      <c r="BZ354" t="inlineStr">
        <is>
          <t>"investere": sætte penge i en virksomhed el. værdifulde ting med den hensigt at opnå en fortjeneste</t>
        </is>
      </c>
      <c r="CA354" t="inlineStr">
        <is>
          <t/>
        </is>
      </c>
      <c r="CB354" t="inlineStr">
        <is>
          <t/>
        </is>
      </c>
      <c r="CC354" t="inlineStr">
        <is>
          <t>put (money) into financial schemes, shares, property, or a commercial venture with the expectation of achieving a profit</t>
        </is>
      </c>
      <c r="CD354" t="inlineStr">
        <is>
          <t/>
        </is>
      </c>
      <c r="CE354" t="inlineStr">
        <is>
          <t>mahutama kapitali mingisse ettevõttesse või väärtpaberitesse; tegelema majandustegevusega, mis loobub kohesest tarbimisest tulevikus saadava kasu nimel</t>
        </is>
      </c>
      <c r="CF354" t="inlineStr">
        <is>
          <t/>
        </is>
      </c>
      <c r="CG354" t="inlineStr">
        <is>
          <t/>
        </is>
      </c>
      <c r="CH354" t="inlineStr">
        <is>
          <t/>
        </is>
      </c>
      <c r="CI354" t="inlineStr">
        <is>
          <t/>
        </is>
      </c>
      <c r="CJ354" t="inlineStr">
        <is>
          <t/>
        </is>
      </c>
      <c r="CK354" t="inlineStr">
        <is>
          <t/>
        </is>
      </c>
      <c r="CL354" t="inlineStr">
        <is>
          <t/>
        </is>
      </c>
      <c r="CM354" t="inlineStr">
        <is>
          <t/>
        </is>
      </c>
      <c r="CN354" t="inlineStr">
        <is>
          <t>tqegħid tal-flus fi skemi finanzjarji, assi, titoli, ishma, proprjetà jew kapital riskjuż bil-mistennija ta' profitt</t>
        </is>
      </c>
      <c r="CO354" t="inlineStr">
        <is>
          <t/>
        </is>
      </c>
      <c r="CP354" t="inlineStr">
        <is>
          <t/>
        </is>
      </c>
      <c r="CQ354" t="inlineStr">
        <is>
          <t/>
        </is>
      </c>
      <c r="CR354" t="inlineStr">
        <is>
          <t>A plasa, a aloca, a cheltui un fond, un capital, diverse mijloace materiale într-o întreprindere; a face o investiție.</t>
        </is>
      </c>
      <c r="CS354" t="inlineStr">
        <is>
          <t>použitie finančných zdrojov, najmä dlhodobejšie, s cieľom dosiahnuť výnos/zisk</t>
        </is>
      </c>
      <c r="CT354" t="inlineStr">
        <is>
          <t>Vlagati pomeni uporabiti del nanovo proizvedenih dobrin, sredstev za obnavljanje in povečevanje osnovnih sredstev in zalog; investirati.</t>
        </is>
      </c>
      <c r="CU354" t="inlineStr">
        <is>
          <t/>
        </is>
      </c>
    </row>
    <row r="355">
      <c r="A355" s="1" t="str">
        <f>HYPERLINK("https://iate.europa.eu/entry/result/787628/all", "787628")</f>
        <v>787628</v>
      </c>
      <c r="B355" t="inlineStr">
        <is>
          <t>EUROPEAN UNION;FINANCE</t>
        </is>
      </c>
      <c r="C355" t="inlineStr">
        <is>
          <t>EUROPEAN UNION|EU institutions and European civil service|EU body;FINANCE</t>
        </is>
      </c>
      <c r="D355" t="inlineStr">
        <is>
          <t>ЕСЦБ|Европейска система на централните банки</t>
        </is>
      </c>
      <c r="E355" t="inlineStr">
        <is>
          <t>4|4</t>
        </is>
      </c>
      <c r="F355" t="inlineStr">
        <is>
          <t>|</t>
        </is>
      </c>
      <c r="G355" t="inlineStr">
        <is>
          <t>Evropský systém centrálních bank|ESCB</t>
        </is>
      </c>
      <c r="H355" t="inlineStr">
        <is>
          <t>3|3</t>
        </is>
      </c>
      <c r="I355" t="inlineStr">
        <is>
          <t>|</t>
        </is>
      </c>
      <c r="J355" t="inlineStr">
        <is>
          <t>Det Europæiske System af Centralbanker|ESCB</t>
        </is>
      </c>
      <c r="K355" t="inlineStr">
        <is>
          <t>4|4</t>
        </is>
      </c>
      <c r="L355" t="inlineStr">
        <is>
          <t>|</t>
        </is>
      </c>
      <c r="M355" t="inlineStr">
        <is>
          <t>Europäisches System der Zentralbanken|ESZB</t>
        </is>
      </c>
      <c r="N355" t="inlineStr">
        <is>
          <t>3|3</t>
        </is>
      </c>
      <c r="O355" t="inlineStr">
        <is>
          <t>|</t>
        </is>
      </c>
      <c r="P355" t="inlineStr">
        <is>
          <t>Ευρωπαϊκό Σύστημα Κεντρικών Τραπεζών|ΕΣΚΤ</t>
        </is>
      </c>
      <c r="Q355" t="inlineStr">
        <is>
          <t>4|4</t>
        </is>
      </c>
      <c r="R355" t="inlineStr">
        <is>
          <t>|</t>
        </is>
      </c>
      <c r="S355" t="inlineStr">
        <is>
          <t>ECSB|European System of Central Banks|ESCB</t>
        </is>
      </c>
      <c r="T355" t="inlineStr">
        <is>
          <t>1|4|3</t>
        </is>
      </c>
      <c r="U355" t="inlineStr">
        <is>
          <t>||</t>
        </is>
      </c>
      <c r="V355" t="inlineStr">
        <is>
          <t>SEBC|Sistema Europeo de Bancos Centrales</t>
        </is>
      </c>
      <c r="W355" t="inlineStr">
        <is>
          <t>4|4</t>
        </is>
      </c>
      <c r="X355" t="inlineStr">
        <is>
          <t>|</t>
        </is>
      </c>
      <c r="Y355" t="inlineStr">
        <is>
          <t>EKPS|Euroopa Keskpankade Süsteem</t>
        </is>
      </c>
      <c r="Z355" t="inlineStr">
        <is>
          <t>3|3</t>
        </is>
      </c>
      <c r="AA355" t="inlineStr">
        <is>
          <t>|</t>
        </is>
      </c>
      <c r="AB355" t="inlineStr">
        <is>
          <t>EKPJ|Euroopan keskuspankkijärjestelmä</t>
        </is>
      </c>
      <c r="AC355" t="inlineStr">
        <is>
          <t>4|4</t>
        </is>
      </c>
      <c r="AD355" t="inlineStr">
        <is>
          <t>|</t>
        </is>
      </c>
      <c r="AE355" t="inlineStr">
        <is>
          <t>Système européen de banques centrales|SEBC</t>
        </is>
      </c>
      <c r="AF355" t="inlineStr">
        <is>
          <t>4|4</t>
        </is>
      </c>
      <c r="AG355" t="inlineStr">
        <is>
          <t>|</t>
        </is>
      </c>
      <c r="AH355" t="inlineStr">
        <is>
          <t>an Córas Eorpach Banc Ceannais|CEBC</t>
        </is>
      </c>
      <c r="AI355" t="inlineStr">
        <is>
          <t>3|3</t>
        </is>
      </c>
      <c r="AJ355" t="inlineStr">
        <is>
          <t>|</t>
        </is>
      </c>
      <c r="AK355" t="inlineStr">
        <is>
          <t>Europski sustav središnjih banaka</t>
        </is>
      </c>
      <c r="AL355" t="inlineStr">
        <is>
          <t>2</t>
        </is>
      </c>
      <c r="AM355" t="inlineStr">
        <is>
          <t/>
        </is>
      </c>
      <c r="AN355" t="inlineStr">
        <is>
          <t>KBER|Központi Bankok Európai Rendszere</t>
        </is>
      </c>
      <c r="AO355" t="inlineStr">
        <is>
          <t>4|4</t>
        </is>
      </c>
      <c r="AP355" t="inlineStr">
        <is>
          <t>|</t>
        </is>
      </c>
      <c r="AQ355" t="inlineStr">
        <is>
          <t>Sistema europeo di banche centrali|SEBC</t>
        </is>
      </c>
      <c r="AR355" t="inlineStr">
        <is>
          <t>4|4</t>
        </is>
      </c>
      <c r="AS355" t="inlineStr">
        <is>
          <t>|</t>
        </is>
      </c>
      <c r="AT355" t="inlineStr">
        <is>
          <t>ECBS|Europos centrinių bankų sistema</t>
        </is>
      </c>
      <c r="AU355" t="inlineStr">
        <is>
          <t>3|3</t>
        </is>
      </c>
      <c r="AV355" t="inlineStr">
        <is>
          <t>|</t>
        </is>
      </c>
      <c r="AW355" t="inlineStr">
        <is>
          <t>Eiropas Centrālo banku sistēma|ECBS</t>
        </is>
      </c>
      <c r="AX355" t="inlineStr">
        <is>
          <t>3|3</t>
        </is>
      </c>
      <c r="AY355" t="inlineStr">
        <is>
          <t>|</t>
        </is>
      </c>
      <c r="AZ355" t="inlineStr">
        <is>
          <t>Sistema Ewropea ta' Banek Ċentrali|SEBĊ</t>
        </is>
      </c>
      <c r="BA355" t="inlineStr">
        <is>
          <t>3|3</t>
        </is>
      </c>
      <c r="BB355" t="inlineStr">
        <is>
          <t>|</t>
        </is>
      </c>
      <c r="BC355" t="inlineStr">
        <is>
          <t>Europees Stelsel van centrale banken|ESCB</t>
        </is>
      </c>
      <c r="BD355" t="inlineStr">
        <is>
          <t>3|3</t>
        </is>
      </c>
      <c r="BE355" t="inlineStr">
        <is>
          <t>|</t>
        </is>
      </c>
      <c r="BF355" t="inlineStr">
        <is>
          <t>ESBC|Europejski System Banków Centralnych</t>
        </is>
      </c>
      <c r="BG355" t="inlineStr">
        <is>
          <t>3|3</t>
        </is>
      </c>
      <c r="BH355" t="inlineStr">
        <is>
          <t>|</t>
        </is>
      </c>
      <c r="BI355" t="inlineStr">
        <is>
          <t>SEBC|Sistema Europeu de Bancos Centrais</t>
        </is>
      </c>
      <c r="BJ355" t="inlineStr">
        <is>
          <t>4|4</t>
        </is>
      </c>
      <c r="BK355" t="inlineStr">
        <is>
          <t>|</t>
        </is>
      </c>
      <c r="BL355" t="inlineStr">
        <is>
          <t>Sistemul European al Băncilor Centrale|SEBC</t>
        </is>
      </c>
      <c r="BM355" t="inlineStr">
        <is>
          <t>2|2</t>
        </is>
      </c>
      <c r="BN355" t="inlineStr">
        <is>
          <t>|</t>
        </is>
      </c>
      <c r="BO355" t="inlineStr">
        <is>
          <t>ESCB|Európsky systém centrálnych bánk</t>
        </is>
      </c>
      <c r="BP355" t="inlineStr">
        <is>
          <t>3|3</t>
        </is>
      </c>
      <c r="BQ355" t="inlineStr">
        <is>
          <t>|</t>
        </is>
      </c>
      <c r="BR355" t="inlineStr">
        <is>
          <t>Evropski sistem centralnih bank|ESCB</t>
        </is>
      </c>
      <c r="BS355" t="inlineStr">
        <is>
          <t>3|3</t>
        </is>
      </c>
      <c r="BT355" t="inlineStr">
        <is>
          <t>|</t>
        </is>
      </c>
      <c r="BU355" t="inlineStr">
        <is>
          <t>Europeiska centralbankssystemet|ECBS</t>
        </is>
      </c>
      <c r="BV355" t="inlineStr">
        <is>
          <t>3|3</t>
        </is>
      </c>
      <c r="BW355" t="inlineStr">
        <is>
          <t>|</t>
        </is>
      </c>
      <c r="BX355" t="inlineStr">
        <is>
          <t>Европейската система на централните банки (ЕСЦБ) се състои от Европейската централна банка (ЕЦБ) и националните централни банки на държавите-членки на Европейския съюз .</t>
        </is>
      </c>
      <c r="BY355" t="inlineStr">
        <is>
          <t>ESCB se skládá z ECB a národních centrálních bank (NCB) &lt;em&gt;všech&lt;/em&gt; členských států EU bez ohledu na to, zda zavedly, nebo nezavedly euro.</t>
        </is>
      </c>
      <c r="BZ355" t="inlineStr">
        <is>
          <t/>
        </is>
      </c>
      <c r="CA355" t="inlineStr">
        <is>
          <t>System, das die EZB &lt;a href="/entry/result/840195/all" id="ENTRY_TO_ENTRY_CONVERTER" target="_blank"&gt;IATE:840195&lt;/a&gt; und die nationalen Zentralbanken aller EU-Mitgliedstaaten umfasst, unabhängig davon, ob diese den Euro eingeführt haben oder nicht</t>
        </is>
      </c>
      <c r="CB355" t="inlineStr">
        <is>
          <t>Το ΕΣΚΤ αποτελείται από την ΕΚΤ και τις εθνικές κεντρικές τράπεζες. Θα διοικείται από δύο όργανα λήψεως αποφάσεων, το Διοικητικό Συμβούλιο της ΕΚΤ και την Εκτελεστική Επιτροπή της ΕΚΤ.</t>
        </is>
      </c>
      <c r="CC355" t="inlineStr">
        <is>
          <t>System which comprises the ECB &lt;a href="/entry/result/840195/all" id="ENTRY_TO_ENTRY_CONVERTER" target="_blank"&gt;IATE:840195&lt;/a&gt; and the national central banks (NCBs) of all EU Member States, whether they have adopted the euro or not</t>
        </is>
      </c>
      <c r="CD355" t="inlineStr">
        <is>
          <t>Sistema compuesto por el Banco Central Europeo &lt;a href="/entry/result/840195/all" id="ENTRY_TO_ENTRY_CONVERTER" target="_blank"&gt;IATE:840195&lt;/a&gt; y los bancos centrales de los Estados miembros de la Unión; es decir, incluye, además de los miembros del Eurosistema &lt;a href="/entry/result/912866/all" id="ENTRY_TO_ENTRY_CONVERTER" target="_blank"&gt;IATE:912866&lt;/a&gt; , los BCN de los Estados miembros que aún no han adoptado el euro. Tiene como objetivo principal el de mantener la estabilidad de precios.</t>
        </is>
      </c>
      <c r="CE355" t="inlineStr">
        <is>
          <t>pangasüsteem, millesse kuuluvad Euroopa Keskpank ja kõigi Euroopa Liidu liikmesriikide keskpangad</t>
        </is>
      </c>
      <c r="CF355" t="inlineStr">
        <is>
          <t>"Euroopan keskuspankki (EKP) ja EU:n jäsenvaltioiden kansalliset keskuspankit"</t>
        </is>
      </c>
      <c r="CG355" t="inlineStr">
        <is>
          <t>composé de la BCE [&lt;a href="/entry/result/840195/all" id="ENTRY_TO_ENTRY_CONVERTER" target="_blank"&gt;IATE:840195&lt;/a&gt; ] et des banques centrales nationales (BCN) de tous les États membres de l'UE, qu'ils aient ou non adopté l'euro</t>
        </is>
      </c>
      <c r="CH355" t="inlineStr">
        <is>
          <t/>
        </is>
      </c>
      <c r="CI355" t="inlineStr">
        <is>
          <t>Europski sustav središnjih banaka sastoji se od Europske središnje banke i nacionalnih središnjih banaka svih država članica EU.</t>
        </is>
      </c>
      <c r="CJ355" t="inlineStr">
        <is>
          <t>az Európai Központi Bankból [ &lt;a href="/entry/result/840195/all" id="ENTRY_TO_ENTRY_CONVERTER" target="_blank"&gt;IATE:840195&lt;/a&gt; ] és a nemzeti központi bankokból álló rendszer</t>
        </is>
      </c>
      <c r="CK355" t="inlineStr">
        <is>
          <t>comprende la BCE e le banche centrali nazionali di tutti gli Stati membri dell’UE indipendentemente dal fatto che abbiano adottato l’euro</t>
        </is>
      </c>
      <c r="CL355" t="inlineStr">
        <is>
          <t>Europos centrinis bankas(ECB) ir ES valstybių narių nacionaliniai centriniai bankai</t>
        </is>
      </c>
      <c r="CM355" t="inlineStr">
        <is>
          <t>sistēma, kuras sastāvā ir ECB [ &lt;a href="/entry/result/840195/all" id="ENTRY_TO_ENTRY_CONVERTER" target="_blank"&gt;IATE:840195&lt;/a&gt; ] un visu ES dalībvalstu nacionālās centrālās bankas (NCB) neatkarīgi no tā, vai tās ir vai nav ieviesušas euro</t>
        </is>
      </c>
      <c r="CN355" t="inlineStr">
        <is>
          <t>"Skont l-Artikolu 282(1) tat-Trattat dwar il-Funzjonament tal-Unjoni Ewropea, il-Bank Ċentrali Ewropew (BĊE) flimkien mal-banek ċentrali nazzjonali għandhom jikkostitwixxu s-Sistema Ewropea ta' Banek Ċentrali (SEBĊ)"</t>
        </is>
      </c>
      <c r="CO355" t="inlineStr">
        <is>
          <t>omvat de ECB [ &lt;a href="/entry/result/840195/all" id="ENTRY_TO_ENTRY_CONVERTER" target="_blank"&gt;IATE:840195&lt;/a&gt; ] en de nationale centrale banken (NCB’s) van alle EU-lidstaten, ongeacht of zij de euro hebben ingevoerd</t>
        </is>
      </c>
      <c r="CP355" t="inlineStr">
        <is>
          <t>system składający się z EBC ( &lt;a href="/entry/result/840195/all" id="ENTRY_TO_ENTRY_CONVERTER" target="_blank"&gt;IATE:840195&lt;/a&gt; ) i krajowych banków centralnych wszystkich państw członkowskich UE, niezależnie od tego, czy państwa te wprowadziły euro</t>
        </is>
      </c>
      <c r="CQ355" t="inlineStr">
        <is>
          <t>Sistema instituído por força do artigo 8.º do Tratado CE em 1 de Junho de 1998, constituído pelo BCE (&lt;a href="/entry/result/840195/all" id="ENTRY_TO_ENTRY_CONVERTER" target="_blank"&gt;IATE:840195&lt;/a&gt; ) e pelos bancos centrais nacionais de todos os Estados-Membros da UE, com o objectivo primordial de pugnar pela manutenção da estabilidade dos preços.</t>
        </is>
      </c>
      <c r="CR355" t="inlineStr">
        <is>
          <t>Sistem care cuprinde BCE &lt;a href="/entry/result/840195/all" id="ENTRY_TO_ENTRY_CONVERTER" target="_blank"&gt;IATE:840195&lt;/a&gt; și băncile centrale naționale (BCN) ale tuturor statelor membre ale UE, indiferent dacă au adoptat sau nu moneda euro</t>
        </is>
      </c>
      <c r="CS355" t="inlineStr">
        <is>
          <t>systém, ktorý pozostáva z ECB &lt;a href="/entry/result/840195/all" id="ENTRY_TO_ENTRY_CONVERTER" target="_blank"&gt;IATE:840195&lt;/a&gt; a národných centrálnych bánk (NCB) všetkých členských štátov EÚ bez ohľadu na to, či prijali alebo neprijali euro</t>
        </is>
      </c>
      <c r="CT355" t="inlineStr">
        <is>
          <t>sistem, ki ga sestavljajo Evropska centralna banka (ECB) in vse nacionalne centralne banke držav članic EU</t>
        </is>
      </c>
      <c r="CU355" t="inlineStr">
        <is>
          <t>Europeiska centralbanken (ECB) och de nationella centralbankerna.</t>
        </is>
      </c>
    </row>
    <row r="356">
      <c r="A356" s="1" t="str">
        <f>HYPERLINK("https://iate.europa.eu/entry/result/3509077/all", "3509077")</f>
        <v>3509077</v>
      </c>
      <c r="B356" t="inlineStr">
        <is>
          <t>FINANCE</t>
        </is>
      </c>
      <c r="C356" t="inlineStr">
        <is>
          <t>FINANCE|free movement of capital|financial market</t>
        </is>
      </c>
      <c r="D356" t="inlineStr">
        <is>
          <t>допускане до търговия</t>
        </is>
      </c>
      <c r="E356" t="inlineStr">
        <is>
          <t>3</t>
        </is>
      </c>
      <c r="F356" t="inlineStr">
        <is>
          <t/>
        </is>
      </c>
      <c r="G356" t="inlineStr">
        <is>
          <t>přijetí k obchodování</t>
        </is>
      </c>
      <c r="H356" t="inlineStr">
        <is>
          <t>3</t>
        </is>
      </c>
      <c r="I356" t="inlineStr">
        <is>
          <t/>
        </is>
      </c>
      <c r="J356" t="inlineStr">
        <is>
          <t>optagelse til handel</t>
        </is>
      </c>
      <c r="K356" t="inlineStr">
        <is>
          <t>4</t>
        </is>
      </c>
      <c r="L356" t="inlineStr">
        <is>
          <t/>
        </is>
      </c>
      <c r="M356" t="inlineStr">
        <is>
          <t>Zulassung zum Handel</t>
        </is>
      </c>
      <c r="N356" t="inlineStr">
        <is>
          <t>3</t>
        </is>
      </c>
      <c r="O356" t="inlineStr">
        <is>
          <t/>
        </is>
      </c>
      <c r="P356" t="inlineStr">
        <is>
          <t>εισαγωγή προς διαπραγμάτευση</t>
        </is>
      </c>
      <c r="Q356" t="inlineStr">
        <is>
          <t>3</t>
        </is>
      </c>
      <c r="R356" t="inlineStr">
        <is>
          <t/>
        </is>
      </c>
      <c r="S356" t="inlineStr">
        <is>
          <t>admission of securities to trading|admission to trading</t>
        </is>
      </c>
      <c r="T356" t="inlineStr">
        <is>
          <t>3|3</t>
        </is>
      </c>
      <c r="U356" t="inlineStr">
        <is>
          <t>|</t>
        </is>
      </c>
      <c r="V356" t="inlineStr">
        <is>
          <t>admisión a cotización|admisión a negociación</t>
        </is>
      </c>
      <c r="W356" t="inlineStr">
        <is>
          <t>3|3</t>
        </is>
      </c>
      <c r="X356" t="inlineStr">
        <is>
          <t>|</t>
        </is>
      </c>
      <c r="Y356" t="inlineStr">
        <is>
          <t>kauplemisele lubamine|kauplemisele võtmine|luba kauplemiseks</t>
        </is>
      </c>
      <c r="Z356" t="inlineStr">
        <is>
          <t>3|3|3</t>
        </is>
      </c>
      <c r="AA356" t="inlineStr">
        <is>
          <t>|preferred|</t>
        </is>
      </c>
      <c r="AB356" t="inlineStr">
        <is>
          <t>kaupankäynnin kohteeksi ottaminen</t>
        </is>
      </c>
      <c r="AC356" t="inlineStr">
        <is>
          <t>3</t>
        </is>
      </c>
      <c r="AD356" t="inlineStr">
        <is>
          <t/>
        </is>
      </c>
      <c r="AE356" t="inlineStr">
        <is>
          <t>admission de valeurs mobilières à la négociation|admission à la négociation</t>
        </is>
      </c>
      <c r="AF356" t="inlineStr">
        <is>
          <t>3|3</t>
        </is>
      </c>
      <c r="AG356" t="inlineStr">
        <is>
          <t>|</t>
        </is>
      </c>
      <c r="AH356" t="inlineStr">
        <is>
          <t>ligean isteach chun trádála|cead trádála</t>
        </is>
      </c>
      <c r="AI356" t="inlineStr">
        <is>
          <t>3|0</t>
        </is>
      </c>
      <c r="AJ356" t="inlineStr">
        <is>
          <t>|</t>
        </is>
      </c>
      <c r="AK356" t="inlineStr">
        <is>
          <t>uvrštenje za trgovanje|uvrštenje vrijednosnih papira za trgovanje</t>
        </is>
      </c>
      <c r="AL356" t="inlineStr">
        <is>
          <t>3|3</t>
        </is>
      </c>
      <c r="AM356" t="inlineStr">
        <is>
          <t>|</t>
        </is>
      </c>
      <c r="AN356" t="inlineStr">
        <is>
          <t>szabályozott piacra történő bevezetés</t>
        </is>
      </c>
      <c r="AO356" t="inlineStr">
        <is>
          <t>4</t>
        </is>
      </c>
      <c r="AP356" t="inlineStr">
        <is>
          <t/>
        </is>
      </c>
      <c r="AQ356" t="inlineStr">
        <is>
          <t>ammissione alla negoziazione</t>
        </is>
      </c>
      <c r="AR356" t="inlineStr">
        <is>
          <t>3</t>
        </is>
      </c>
      <c r="AS356" t="inlineStr">
        <is>
          <t/>
        </is>
      </c>
      <c r="AT356" t="inlineStr">
        <is>
          <t>įtraukimas į prekybos reguliuojamoje rinkoje sąrašą</t>
        </is>
      </c>
      <c r="AU356" t="inlineStr">
        <is>
          <t>3</t>
        </is>
      </c>
      <c r="AV356" t="inlineStr">
        <is>
          <t/>
        </is>
      </c>
      <c r="AW356" t="inlineStr">
        <is>
          <t>atļauja tirdzniecības veikšanai|pielaide tirdzniecībai</t>
        </is>
      </c>
      <c r="AX356" t="inlineStr">
        <is>
          <t>3|3</t>
        </is>
      </c>
      <c r="AY356" t="inlineStr">
        <is>
          <t>|</t>
        </is>
      </c>
      <c r="AZ356" t="inlineStr">
        <is>
          <t>ammissjoni ta’ titoli għall-kummerċ|ammissjoni għall-kummerċ</t>
        </is>
      </c>
      <c r="BA356" t="inlineStr">
        <is>
          <t>3|3</t>
        </is>
      </c>
      <c r="BB356" t="inlineStr">
        <is>
          <t>|</t>
        </is>
      </c>
      <c r="BC356" t="inlineStr">
        <is>
          <t>toelating tot de handel</t>
        </is>
      </c>
      <c r="BD356" t="inlineStr">
        <is>
          <t>3</t>
        </is>
      </c>
      <c r="BE356" t="inlineStr">
        <is>
          <t/>
        </is>
      </c>
      <c r="BF356" t="inlineStr">
        <is>
          <t>dopuszczenie do obrotu</t>
        </is>
      </c>
      <c r="BG356" t="inlineStr">
        <is>
          <t>3</t>
        </is>
      </c>
      <c r="BH356" t="inlineStr">
        <is>
          <t/>
        </is>
      </c>
      <c r="BI356" t="inlineStr">
        <is>
          <t>admissão à negociação</t>
        </is>
      </c>
      <c r="BJ356" t="inlineStr">
        <is>
          <t>3</t>
        </is>
      </c>
      <c r="BK356" t="inlineStr">
        <is>
          <t/>
        </is>
      </c>
      <c r="BL356" t="inlineStr">
        <is>
          <t>admitere la tranzacționare</t>
        </is>
      </c>
      <c r="BM356" t="inlineStr">
        <is>
          <t>3</t>
        </is>
      </c>
      <c r="BN356" t="inlineStr">
        <is>
          <t/>
        </is>
      </c>
      <c r="BO356" t="inlineStr">
        <is>
          <t>prijatie na obchodovanie</t>
        </is>
      </c>
      <c r="BP356" t="inlineStr">
        <is>
          <t>3</t>
        </is>
      </c>
      <c r="BQ356" t="inlineStr">
        <is>
          <t/>
        </is>
      </c>
      <c r="BR356" t="inlineStr">
        <is>
          <t>uvrstitev v trgovanje|sprejem v trgovanje</t>
        </is>
      </c>
      <c r="BS356" t="inlineStr">
        <is>
          <t>3|3</t>
        </is>
      </c>
      <c r="BT356" t="inlineStr">
        <is>
          <t>preferred|</t>
        </is>
      </c>
      <c r="BU356" t="inlineStr">
        <is>
          <t>upptagande till handel</t>
        </is>
      </c>
      <c r="BV356" t="inlineStr">
        <is>
          <t>3</t>
        </is>
      </c>
      <c r="BW356" t="inlineStr">
        <is>
          <t/>
        </is>
      </c>
      <c r="BX356" t="inlineStr">
        <is>
          <t/>
        </is>
      </c>
      <c r="BY356" t="inlineStr">
        <is>
          <t/>
        </is>
      </c>
      <c r="BZ356" t="inlineStr">
        <is>
          <t>Tilladelse til, at et værdipapir kan handles på et reguleret marked.</t>
        </is>
      </c>
      <c r="CA356" t="inlineStr">
        <is>
          <t>Zulassung eines Wertpapiers zum Handel an einem Wertpapiermarkt gemäß den jeweiligen Bestimmungen für die Handelszulassung</t>
        </is>
      </c>
      <c r="CB356" t="inlineStr">
        <is>
          <t/>
        </is>
      </c>
      <c r="CC356" t="inlineStr">
        <is>
          <t>acceptance of a security onto a securities market for sale and purchase</t>
        </is>
      </c>
      <c r="CD356" t="inlineStr">
        <is>
          <t>Situación en que un valor &lt;a href="/entry/result/754316/all" id="ENTRY_TO_ENTRY_CONVERTER" target="_blank"&gt;IATE:754316&lt;/a&gt; , una vez cumplidos los trámites necesarios para el acceso a un mercado, ya puede ser objeto de negociación en el mismo y alcanzar una cotización o precio de carácter público siendo difundido en los boletines de cotización del mercado.&lt;br&gt;Para la admisión a cotización de diversos tipos de valores, el emisor &lt;a href="/entry/result/1557075/all" id="ENTRY_TO_ENTRY_CONVERTER" target="_blank"&gt;IATE:1557075&lt;/a&gt; u oferente &lt;a href="/entry/result/790907/all" id="ENTRY_TO_ENTRY_CONVERTER" target="_blank"&gt;IATE:790907&lt;/a&gt; tiene obligación de publicar un folleto &lt;a href="/entry/result/764454/all" id="ENTRY_TO_ENTRY_CONVERTER" target="_blank"&gt;IATE:764454&lt;/a&gt; .</t>
        </is>
      </c>
      <c r="CE356" t="inlineStr">
        <is>
          <t/>
        </is>
      </c>
      <c r="CF356" t="inlineStr">
        <is>
          <t/>
        </is>
      </c>
      <c r="CG356" t="inlineStr">
        <is>
          <t>admission de titres ou valeurs à la cote officielle d'un marché de valeurs mobilières en vue de leur vente ou de leur achat</t>
        </is>
      </c>
      <c r="CH356" t="inlineStr">
        <is>
          <t/>
        </is>
      </c>
      <c r="CI356" t="inlineStr">
        <is>
          <t/>
        </is>
      </c>
      <c r="CJ356" t="inlineStr">
        <is>
          <t>Annak lehetővé tétele, hogy egy értékpapírral kereskedni lehessen valamely szabályozott piacon.</t>
        </is>
      </c>
      <c r="CK356" t="inlineStr">
        <is>
          <t>Accettazione di strumenti finanziari su un mercato regolamentato a fini di vendita e acquisto.</t>
        </is>
      </c>
      <c r="CL356" t="inlineStr">
        <is>
          <t/>
        </is>
      </c>
      <c r="CM356" t="inlineStr">
        <is>
          <t/>
        </is>
      </c>
      <c r="CN356" t="inlineStr">
        <is>
          <t>ammissjoni ta' titolu fis-suq tat-titoli, għall-bejgħ jew ix-xiri</t>
        </is>
      </c>
      <c r="CO356" t="inlineStr">
        <is>
          <t/>
        </is>
      </c>
      <c r="CP356" t="inlineStr">
        <is>
          <t>zgoda na obrót danym papierem wartościowym na giełdzie papierów wartościowych</t>
        </is>
      </c>
      <c r="CQ356" t="inlineStr">
        <is>
          <t>Autorização de acesso de um valor mobiliário &lt;a href="/entry/result/754316/all" id="ENTRY_TO_ENTRY_CONVERTER" target="_blank"&gt;IATE:754316&lt;/a&gt; a um mercado financeiro regulamentado para aí ser vendido ou comprado. O emitente do valor mobiliário deve cumprir uma série de requisitos para obter essa autorização junto da entidade gestora do mercado.</t>
        </is>
      </c>
      <c r="CR356" t="inlineStr">
        <is>
          <t/>
        </is>
      </c>
      <c r="CS356" t="inlineStr">
        <is>
          <t/>
        </is>
      </c>
      <c r="CT356" t="inlineStr">
        <is>
          <t/>
        </is>
      </c>
      <c r="CU356" t="inlineStr">
        <is>
          <t/>
        </is>
      </c>
    </row>
    <row r="357">
      <c r="A357" s="1" t="str">
        <f>HYPERLINK("https://iate.europa.eu/entry/result/1104560/all", "1104560")</f>
        <v>1104560</v>
      </c>
      <c r="B357" t="inlineStr">
        <is>
          <t>FINANCE</t>
        </is>
      </c>
      <c r="C357" t="inlineStr">
        <is>
          <t>FINANCE|monetary economics|money market</t>
        </is>
      </c>
      <c r="D357" t="inlineStr">
        <is>
          <t>парична база</t>
        </is>
      </c>
      <c r="E357" t="inlineStr">
        <is>
          <t>3</t>
        </is>
      </c>
      <c r="F357" t="inlineStr">
        <is>
          <t/>
        </is>
      </c>
      <c r="G357" t="inlineStr">
        <is>
          <t>měnová báze</t>
        </is>
      </c>
      <c r="H357" t="inlineStr">
        <is>
          <t>3</t>
        </is>
      </c>
      <c r="I357" t="inlineStr">
        <is>
          <t/>
        </is>
      </c>
      <c r="J357" t="inlineStr">
        <is>
          <t>centralbankpenge|M0|pengebase</t>
        </is>
      </c>
      <c r="K357" t="inlineStr">
        <is>
          <t>4|4|4</t>
        </is>
      </c>
      <c r="L357" t="inlineStr">
        <is>
          <t>||</t>
        </is>
      </c>
      <c r="M357" t="inlineStr">
        <is>
          <t>Zentralbankguthaben|Zentralbankgeld|Geldbasis|Zentralbankgeldmenge|monetäre Basis|Notenbankgeld</t>
        </is>
      </c>
      <c r="N357" t="inlineStr">
        <is>
          <t>3|3|3|3|3|3</t>
        </is>
      </c>
      <c r="O357" t="inlineStr">
        <is>
          <t>|||||</t>
        </is>
      </c>
      <c r="P357" t="inlineStr">
        <is>
          <t>χρήμα μεγάλης ισχύος|πρωτογενές χρήμα|νομισματική βάση|χρήμα της κεντρικής τράπεζας|χρήμα κεντρικής τράπεζας</t>
        </is>
      </c>
      <c r="Q357" t="inlineStr">
        <is>
          <t>3|3|4|3|3</t>
        </is>
      </c>
      <c r="R357" t="inlineStr">
        <is>
          <t>||||</t>
        </is>
      </c>
      <c r="S357" t="inlineStr">
        <is>
          <t>monetary base|high-powered money|base money|central bank money|central bank liability|reserve money|outside money|primary money|high powered money|base money</t>
        </is>
      </c>
      <c r="T357" t="inlineStr">
        <is>
          <t>3|3|1|3|3|3|3|3|1|3</t>
        </is>
      </c>
      <c r="U357" t="inlineStr">
        <is>
          <t>|||||||||</t>
        </is>
      </c>
      <c r="V357" t="inlineStr">
        <is>
          <t>moneda del banco central|base monetaria|dinero de gran potencia|dinero del banco central|emisión primaria|dinero de alta potencia|dinero central</t>
        </is>
      </c>
      <c r="W357" t="inlineStr">
        <is>
          <t>3|3|3|3|3|3|3</t>
        </is>
      </c>
      <c r="X357" t="inlineStr">
        <is>
          <t>||||||</t>
        </is>
      </c>
      <c r="Y357" t="inlineStr">
        <is>
          <t>keskpangaraha</t>
        </is>
      </c>
      <c r="Z357" t="inlineStr">
        <is>
          <t>3</t>
        </is>
      </c>
      <c r="AA357" t="inlineStr">
        <is>
          <t/>
        </is>
      </c>
      <c r="AB357" t="inlineStr">
        <is>
          <t>rahaperusta|keskuspankkiraha</t>
        </is>
      </c>
      <c r="AC357" t="inlineStr">
        <is>
          <t>3|2</t>
        </is>
      </c>
      <c r="AD357" t="inlineStr">
        <is>
          <t>|</t>
        </is>
      </c>
      <c r="AE357" t="inlineStr">
        <is>
          <t>monnaie à haute puissance|monnaie externe|monnaie banque centrale|monnaie de la banque centrale|liquidité bancaire|monnaie de base|monnaie à grande puissance|base monétaire|monnaie centrale|monnaie primaire</t>
        </is>
      </c>
      <c r="AF357" t="inlineStr">
        <is>
          <t>3|3|1|3|3|3|3|3|3|3</t>
        </is>
      </c>
      <c r="AG357" t="inlineStr">
        <is>
          <t>|||||||||</t>
        </is>
      </c>
      <c r="AH357" t="inlineStr">
        <is>
          <t>airgead bainc cheannais</t>
        </is>
      </c>
      <c r="AI357" t="inlineStr">
        <is>
          <t>3</t>
        </is>
      </c>
      <c r="AJ357" t="inlineStr">
        <is>
          <t/>
        </is>
      </c>
      <c r="AK357" t="inlineStr">
        <is>
          <t/>
        </is>
      </c>
      <c r="AL357" t="inlineStr">
        <is>
          <t/>
        </is>
      </c>
      <c r="AM357" t="inlineStr">
        <is>
          <t/>
        </is>
      </c>
      <c r="AN357" t="inlineStr">
        <is>
          <t>monetáris bázis|M0</t>
        </is>
      </c>
      <c r="AO357" t="inlineStr">
        <is>
          <t>4|4</t>
        </is>
      </c>
      <c r="AP357" t="inlineStr">
        <is>
          <t>|</t>
        </is>
      </c>
      <c r="AQ357" t="inlineStr">
        <is>
          <t>moneta della banca centrale|base monetaria|M0 (emme zero)|moneta ad alto potenziale</t>
        </is>
      </c>
      <c r="AR357" t="inlineStr">
        <is>
          <t>3|3|2|3</t>
        </is>
      </c>
      <c r="AS357" t="inlineStr">
        <is>
          <t>|||</t>
        </is>
      </c>
      <c r="AT357" t="inlineStr">
        <is>
          <t>pinigų bazė</t>
        </is>
      </c>
      <c r="AU357" t="inlineStr">
        <is>
          <t>3</t>
        </is>
      </c>
      <c r="AV357" t="inlineStr">
        <is>
          <t/>
        </is>
      </c>
      <c r="AW357" t="inlineStr">
        <is>
          <t>M0|naudas bāze</t>
        </is>
      </c>
      <c r="AX357" t="inlineStr">
        <is>
          <t>3|3</t>
        </is>
      </c>
      <c r="AY357" t="inlineStr">
        <is>
          <t>|</t>
        </is>
      </c>
      <c r="AZ357" t="inlineStr">
        <is>
          <t>bażi monetarja</t>
        </is>
      </c>
      <c r="BA357" t="inlineStr">
        <is>
          <t>2</t>
        </is>
      </c>
      <c r="BB357" t="inlineStr">
        <is>
          <t/>
        </is>
      </c>
      <c r="BC357" t="inlineStr">
        <is>
          <t>basisgeld|centrale-bankgeld|monetaire basis|geldbasis</t>
        </is>
      </c>
      <c r="BD357" t="inlineStr">
        <is>
          <t>3|3|3|3</t>
        </is>
      </c>
      <c r="BE357" t="inlineStr">
        <is>
          <t>|||</t>
        </is>
      </c>
      <c r="BF357" t="inlineStr">
        <is>
          <t>pieniądz banku centralnego|baza monetarna</t>
        </is>
      </c>
      <c r="BG357" t="inlineStr">
        <is>
          <t>3|3</t>
        </is>
      </c>
      <c r="BH357" t="inlineStr">
        <is>
          <t>|</t>
        </is>
      </c>
      <c r="BI357" t="inlineStr">
        <is>
          <t>moeda primária|base monetária</t>
        </is>
      </c>
      <c r="BJ357" t="inlineStr">
        <is>
          <t>3|3</t>
        </is>
      </c>
      <c r="BK357" t="inlineStr">
        <is>
          <t>|</t>
        </is>
      </c>
      <c r="BL357" t="inlineStr">
        <is>
          <t>bază monetară</t>
        </is>
      </c>
      <c r="BM357" t="inlineStr">
        <is>
          <t>4</t>
        </is>
      </c>
      <c r="BN357" t="inlineStr">
        <is>
          <t/>
        </is>
      </c>
      <c r="BO357" t="inlineStr">
        <is>
          <t>menová báza</t>
        </is>
      </c>
      <c r="BP357" t="inlineStr">
        <is>
          <t>3</t>
        </is>
      </c>
      <c r="BQ357" t="inlineStr">
        <is>
          <t/>
        </is>
      </c>
      <c r="BR357" t="inlineStr">
        <is>
          <t>primarni denar|centralnobančni denar|denarna osnova</t>
        </is>
      </c>
      <c r="BS357" t="inlineStr">
        <is>
          <t>3|3|3</t>
        </is>
      </c>
      <c r="BT357" t="inlineStr">
        <is>
          <t>||</t>
        </is>
      </c>
      <c r="BU357" t="inlineStr">
        <is>
          <t>monetär bas</t>
        </is>
      </c>
      <c r="BV357" t="inlineStr">
        <is>
          <t>3</t>
        </is>
      </c>
      <c r="BW357" t="inlineStr">
        <is>
          <t/>
        </is>
      </c>
      <c r="BX357" t="inlineStr">
        <is>
          <t>парични средства кеш, депозити на банките в централната банка и краткосрочни парични активи, които формират основата на банковия кредит, наричани още най-ликвидни пари</t>
        </is>
      </c>
      <c r="BY357" t="inlineStr">
        <is>
          <t>oběživo a rezervy, které drží obchodní banky na účtech u centrální banky</t>
        </is>
      </c>
      <c r="BZ357" t="inlineStr">
        <is>
          <t>summen af mønter og sedler og banksystemets likvide fordringer på centralbanken</t>
        </is>
      </c>
      <c r="CA357" t="inlineStr">
        <is>
          <t>allgemein umlaufendes Bargeld und Einlagen der Banken und Nichtbanken bei der Zentralbank:Liquiditaetsreserven plus Mindestreserven auf Inlands verbindlichkeiten ; siehe Schäfers Wirtschaftswörterbuch E-D, 5.Auflage, S.508 zur Definition von "Zentralbankgeldmenge" ; Verbindlichkeiten der Zentralbank: Summe aus Bargeldumlauf, Mindestreserven und Überschussreserven</t>
        </is>
      </c>
      <c r="CB357" t="inlineStr">
        <is>
          <t>χρήμα που εκδίδεται από την Kεντρική Tράπεζα ; Συνολικά νομισματικά μεγέθη (τραπεζογραμμάτια σε κυκλοφορία, καταθέσεις κ.λ.π.) του ιδιωτικού και του τραπεζικού τομέα. Ελέγχεται με την εκάστοτε εφαρμοζόμενη νομισματική πολιτική.</t>
        </is>
      </c>
      <c r="CC357" t="inlineStr">
        <is>
          <t>liabilities of a central bank, in the form of either banknotes or bank deposits held at a central bank, which can be used for settlement purposes</t>
        </is>
      </c>
      <c r="CD357" t="inlineStr">
        <is>
          <t>Pasivos de un banco central en forma de billetes o de depósitos bancarios mantenidos en el banco central que pueden utilizarse a efectos de liquidación. ; Suma de los depósitos en cuentas de las entidades de crédito y del dinero efectivo en manos del público en general.</t>
        </is>
      </c>
      <c r="CE357" t="inlineStr">
        <is>
          <t>keskpangas avatud kontodel olev raha, laiemas tähenduses hõlmab keskpangaraha ka ringluses olevaid pangatähti ja münte</t>
        </is>
      </c>
      <c r="CF357" t="inlineStr">
        <is>
          <t/>
        </is>
      </c>
      <c r="CG357" t="inlineStr">
        <is>
          <t>monnaie émise par la Banque centrale d'un pays ; somme des engagements monétaires de la banque centrale vis-à-vis des agents non bancaires et des autres banques : billets en circulation, avoirs en monnaie scripturale dans les comptes de la banque centrale</t>
        </is>
      </c>
      <c r="CH357" t="inlineStr">
        <is>
          <t/>
        </is>
      </c>
      <c r="CI357" t="inlineStr">
        <is>
          <t/>
        </is>
      </c>
      <c r="CJ357" t="inlineStr">
        <is>
          <t>bankjegy- és érmeállomány, a bankoknak a Magyar Nemzeti Banknál elhelyezett tartalékai, valamint az egynapos betétek</t>
        </is>
      </c>
      <c r="CK357" t="inlineStr">
        <is>
          <t>Aggregato monetario costituito dal circolante più le riserve obbligatorie a fronte delle passività sull'interno delle banche. Da non confondere con "base monetaria". ; Aggregato monetario adottato come grandezza di obiettivo da talune autorità monetarie (come ad esempio la Deutsche Bundesbank), costituito dal circolante più le riserve obbligatorie a fronte delle passività sull'interno delle banche. ; l'insieme delle riserve della banca centrale e della valuta in circolazione in una nazione che sta alla base del processo di moltiplicazione del credito e dei depositi</t>
        </is>
      </c>
      <c r="CL357" t="inlineStr">
        <is>
          <t>banknotai ir monetos, nelaikomi centrinio banko saugyklose, ir kredito įstaigų indėliai centrinių bankų sistemoje</t>
        </is>
      </c>
      <c r="CM357" t="inlineStr">
        <is>
          <t>centrālās bankas naudas piedāvājums, proti, skaidrā nauda apgrozībā un kredītiestāžu noguldījumi centrālajā bankā</t>
        </is>
      </c>
      <c r="CN357" t="inlineStr">
        <is>
          <t>terminu użat biex jiddeskrivi r-responsabbiltajiet monetarji ta' bank ċentrali. Huma inklużi l-flus kontanti f'idejn il-publiku u r-riżervi fi flus kontanti tas-settur bankarju fil-bank ċentrali</t>
        </is>
      </c>
      <c r="CO357" t="inlineStr">
        <is>
          <t>bankbiljetten en munten die zich buiten de kluizen van de centrale banken bevinden, plus de deposito’s van kredietinstellingen bij het centralebanksysteem</t>
        </is>
      </c>
      <c r="CP357" t="inlineStr">
        <is>
          <t>suma gotówki w obiegu i rezerw banków komercyjnych na rachunkach w banku centralnym, czyli łączna ilość pieniądza bezpośrednio wyemitowanego przez bank centralny</t>
        </is>
      </c>
      <c r="CQ357" t="inlineStr">
        <is>
          <t>Conjunto de notas e moedas fora dos cofres dos bancos centrais e nos depósitos das instituições de crédito junto dos bancos centrais.</t>
        </is>
      </c>
      <c r="CR357" t="inlineStr">
        <is>
          <t>Cuprinde bancnote și monede aflate în circulație, precum și depozitele instituțiilor de credit la băncile centrale.</t>
        </is>
      </c>
      <c r="CS357" t="inlineStr">
        <is>
          <t>obeživo centrálnej banky v rukách verejnosti a rezervy inštitúcií prijímajúcich vklady</t>
        </is>
      </c>
      <c r="CT357" t="inlineStr">
        <is>
          <t>denar v obtoku, obvezne rezerve in ostale vloge poslovnih bank ter drugih finančnih institucij, ki imajo račune pri centralni banki</t>
        </is>
      </c>
      <c r="CU357" t="inlineStr">
        <is>
          <t>summan av utelöpande sedlar och de reserver som affärsbankssystemet håller hos centralbanken</t>
        </is>
      </c>
    </row>
    <row r="358">
      <c r="A358" s="1" t="str">
        <f>HYPERLINK("https://iate.europa.eu/entry/result/1121461/all", "1121461")</f>
        <v>1121461</v>
      </c>
      <c r="B358" t="inlineStr">
        <is>
          <t>FINANCE</t>
        </is>
      </c>
      <c r="C358" t="inlineStr">
        <is>
          <t>FINANCE|free movement of capital|financial market</t>
        </is>
      </c>
      <c r="D358" t="inlineStr">
        <is>
          <t>държава-членка по произход|изпращаща държава-членка</t>
        </is>
      </c>
      <c r="E358" t="inlineStr">
        <is>
          <t>3|3</t>
        </is>
      </c>
      <c r="F358" t="inlineStr">
        <is>
          <t>|</t>
        </is>
      </c>
      <c r="G358" t="inlineStr">
        <is>
          <t>domovský členský stát</t>
        </is>
      </c>
      <c r="H358" t="inlineStr">
        <is>
          <t>3</t>
        </is>
      </c>
      <c r="I358" t="inlineStr">
        <is>
          <t/>
        </is>
      </c>
      <c r="J358" t="inlineStr">
        <is>
          <t>hjemland</t>
        </is>
      </c>
      <c r="K358" t="inlineStr">
        <is>
          <t>3</t>
        </is>
      </c>
      <c r="L358" t="inlineStr">
        <is>
          <t/>
        </is>
      </c>
      <c r="M358" t="inlineStr">
        <is>
          <t>Herkunftsmitgliedstaat</t>
        </is>
      </c>
      <c r="N358" t="inlineStr">
        <is>
          <t>3</t>
        </is>
      </c>
      <c r="O358" t="inlineStr">
        <is>
          <t/>
        </is>
      </c>
      <c r="P358" t="inlineStr">
        <is>
          <t>κράτος μέλος καταγωγής</t>
        </is>
      </c>
      <c r="Q358" t="inlineStr">
        <is>
          <t>3</t>
        </is>
      </c>
      <c r="R358" t="inlineStr">
        <is>
          <t/>
        </is>
      </c>
      <c r="S358" t="inlineStr">
        <is>
          <t>home Member State</t>
        </is>
      </c>
      <c r="T358" t="inlineStr">
        <is>
          <t>3</t>
        </is>
      </c>
      <c r="U358" t="inlineStr">
        <is>
          <t/>
        </is>
      </c>
      <c r="V358" t="inlineStr">
        <is>
          <t>Estado miembro de origen</t>
        </is>
      </c>
      <c r="W358" t="inlineStr">
        <is>
          <t>3</t>
        </is>
      </c>
      <c r="X358" t="inlineStr">
        <is>
          <t/>
        </is>
      </c>
      <c r="Y358" t="inlineStr">
        <is>
          <t>päritoluliikmesriik</t>
        </is>
      </c>
      <c r="Z358" t="inlineStr">
        <is>
          <t>4</t>
        </is>
      </c>
      <c r="AA358" t="inlineStr">
        <is>
          <t/>
        </is>
      </c>
      <c r="AB358" t="inlineStr">
        <is>
          <t>kotijäsenvaltio</t>
        </is>
      </c>
      <c r="AC358" t="inlineStr">
        <is>
          <t>3</t>
        </is>
      </c>
      <c r="AD358" t="inlineStr">
        <is>
          <t/>
        </is>
      </c>
      <c r="AE358" t="inlineStr">
        <is>
          <t>État membre d'origine</t>
        </is>
      </c>
      <c r="AF358" t="inlineStr">
        <is>
          <t>3</t>
        </is>
      </c>
      <c r="AG358" t="inlineStr">
        <is>
          <t/>
        </is>
      </c>
      <c r="AH358" t="inlineStr">
        <is>
          <t>Ballstát baile</t>
        </is>
      </c>
      <c r="AI358" t="inlineStr">
        <is>
          <t>3</t>
        </is>
      </c>
      <c r="AJ358" t="inlineStr">
        <is>
          <t/>
        </is>
      </c>
      <c r="AK358" t="inlineStr">
        <is>
          <t>matična država članica</t>
        </is>
      </c>
      <c r="AL358" t="inlineStr">
        <is>
          <t>3</t>
        </is>
      </c>
      <c r="AM358" t="inlineStr">
        <is>
          <t/>
        </is>
      </c>
      <c r="AN358" t="inlineStr">
        <is>
          <t>székhely szerinti tagállam</t>
        </is>
      </c>
      <c r="AO358" t="inlineStr">
        <is>
          <t>4</t>
        </is>
      </c>
      <c r="AP358" t="inlineStr">
        <is>
          <t/>
        </is>
      </c>
      <c r="AQ358" t="inlineStr">
        <is>
          <t>Stato membro d'origine</t>
        </is>
      </c>
      <c r="AR358" t="inlineStr">
        <is>
          <t>3</t>
        </is>
      </c>
      <c r="AS358" t="inlineStr">
        <is>
          <t/>
        </is>
      </c>
      <c r="AT358" t="inlineStr">
        <is>
          <t>buveinės valstybė narė</t>
        </is>
      </c>
      <c r="AU358" t="inlineStr">
        <is>
          <t>3</t>
        </is>
      </c>
      <c r="AV358" t="inlineStr">
        <is>
          <t/>
        </is>
      </c>
      <c r="AW358" t="inlineStr">
        <is>
          <t>izcelsmes dalībvalsts|piederības dalībvalsts</t>
        </is>
      </c>
      <c r="AX358" t="inlineStr">
        <is>
          <t>3|3</t>
        </is>
      </c>
      <c r="AY358" t="inlineStr">
        <is>
          <t>|</t>
        </is>
      </c>
      <c r="AZ358" t="inlineStr">
        <is>
          <t>Stat Membru domiċiljari</t>
        </is>
      </c>
      <c r="BA358" t="inlineStr">
        <is>
          <t>3</t>
        </is>
      </c>
      <c r="BB358" t="inlineStr">
        <is>
          <t/>
        </is>
      </c>
      <c r="BC358" t="inlineStr">
        <is>
          <t>lidstaat van herkomst</t>
        </is>
      </c>
      <c r="BD358" t="inlineStr">
        <is>
          <t>2</t>
        </is>
      </c>
      <c r="BE358" t="inlineStr">
        <is>
          <t/>
        </is>
      </c>
      <c r="BF358" t="inlineStr">
        <is>
          <t>macierzyste państwo członkowskie|państwo członkowskie siedziby|państwo członkowskie pochodzenia|rodzime państwo członkowskie</t>
        </is>
      </c>
      <c r="BG358" t="inlineStr">
        <is>
          <t>3|3|4|3</t>
        </is>
      </c>
      <c r="BH358" t="inlineStr">
        <is>
          <t>|||</t>
        </is>
      </c>
      <c r="BI358" t="inlineStr">
        <is>
          <t>Estado-Membro de origem</t>
        </is>
      </c>
      <c r="BJ358" t="inlineStr">
        <is>
          <t>3</t>
        </is>
      </c>
      <c r="BK358" t="inlineStr">
        <is>
          <t/>
        </is>
      </c>
      <c r="BL358" t="inlineStr">
        <is>
          <t>stat membru de origine</t>
        </is>
      </c>
      <c r="BM358" t="inlineStr">
        <is>
          <t>3</t>
        </is>
      </c>
      <c r="BN358" t="inlineStr">
        <is>
          <t/>
        </is>
      </c>
      <c r="BO358" t="inlineStr">
        <is>
          <t>domovský členský štát</t>
        </is>
      </c>
      <c r="BP358" t="inlineStr">
        <is>
          <t>3</t>
        </is>
      </c>
      <c r="BQ358" t="inlineStr">
        <is>
          <t/>
        </is>
      </c>
      <c r="BR358" t="inlineStr">
        <is>
          <t>matična država članica</t>
        </is>
      </c>
      <c r="BS358" t="inlineStr">
        <is>
          <t>3</t>
        </is>
      </c>
      <c r="BT358" t="inlineStr">
        <is>
          <t/>
        </is>
      </c>
      <c r="BU358" t="inlineStr">
        <is>
          <t>hemmedlemsstat</t>
        </is>
      </c>
      <c r="BV358" t="inlineStr">
        <is>
          <t>3</t>
        </is>
      </c>
      <c r="BW358" t="inlineStr">
        <is>
          <t/>
        </is>
      </c>
      <c r="BX358" t="inlineStr">
        <is>
          <t>държавата-членка, в която е издадено разрешение на кредитната институция</t>
        </is>
      </c>
      <c r="BY358" t="inlineStr">
        <is>
          <t>a) v případě investičních podniků i) členský stát, kde se nachází ústředí investičního podniku, pokud je investiční podnik fyzickou osobou; ii) členský stát, v němž má investiční podnik sídlo, pokud je investiční podnik právnickou osobou; iii) členský stát, kde se nachází ústředí investičního podniku,pokud podle vnitrostátního práva dotyčného státu nemáinvestiční podnik sídlo; b) v případě regulovaného trhu členský stát, v němž je regulovanýtrh registrován, nebo pokud podle vnitrostátních právních předpisů nemá sídlo, členský stát, kde se nachází ústředí regulovaného trhu.</t>
        </is>
      </c>
      <c r="BZ358" t="inlineStr">
        <is>
          <t>"hjemland": den medlemsstat, i hvilken et kreditinstitut er meddelt tilladelse ifølge artikel 6-9 og artikel 11-14 i direktiv 2006/48/EF</t>
        </is>
      </c>
      <c r="CA358" t="inlineStr">
        <is>
          <t/>
        </is>
      </c>
      <c r="CB358" t="inlineStr">
        <is>
          <t>το κράτος μέλος όπου έχει χορηγηθεί άδεια λειτουργίας στο πιστωτικό ίδρυμα σύμφωνα με τα άρθρα 6 έως 9 και 11 έως 14.</t>
        </is>
      </c>
      <c r="CC358" t="inlineStr">
        <is>
          <t>Member State in which a credit institution has been authorised in accordance with Articles 6 to 9 and 11 to 14 of Directive 2006/48/EC</t>
        </is>
      </c>
      <c r="CD358" t="inlineStr">
        <is>
          <t>Estado miembro en el cual se haya concedido autorización a una entidad.</t>
        </is>
      </c>
      <c r="CE358" t="inlineStr">
        <is>
          <t>a) kahjukindlustuse puhul liikmesriik, kus asub riski kindlustava kindlustusandja peakontor; b) elukindlustuse puhul liikmesriik, kus asub kohustuse võtnud elukindlustusandja peakontor; c) edasikindlustuse puhul liikmesriik, kus asub edasikindlustusandja peakontor; d) eurofondi puhul liikmesriik, kus eurofondile on välja antud tegevusluba; e) fondivalitseja puhul liikmesriik, kus on fondivalitseja registrijärgne asukoht.</t>
        </is>
      </c>
      <c r="CF358" t="inlineStr">
        <is>
          <t/>
        </is>
      </c>
      <c r="CG358" t="inlineStr">
        <is>
          <t>l'État membre dans lequel un établissement de crédit a été agréé conformément aux articles 6 à 9 et 11 à 14</t>
        </is>
      </c>
      <c r="CH358" t="inlineStr">
        <is>
          <t/>
        </is>
      </c>
      <c r="CI358" t="inlineStr">
        <is>
          <t>država članica u kojoj se nalazi registrirano sjedište pružatelja usluga platnog prometa ili ako pružatelj usluga platnog prometa sukladno svojem nacionalnom pravu nema registrirano sjedište, država članica u kojoj se nalazi glavni ured</t>
        </is>
      </c>
      <c r="CJ358" t="inlineStr">
        <is>
          <t/>
        </is>
      </c>
      <c r="CK358" t="inlineStr">
        <is>
          <t>Stato membro nel quale un ente creditizio ha ricevuto l'autorizzazione ad esercitare la popria attività</t>
        </is>
      </c>
      <c r="CL358" t="inlineStr">
        <is>
          <t>valstybė narė, kurioje reikalavimus atitinkančių rizikos kapitalo fondų valdytojai yra įsisteigę arba turi registruotąją buveinę ir kurioje turi būti užregistruoti kompetentingų institucijų pagal Direktyvos 2011/61/ES 3 straipsnio 3 dalies a punktą</t>
        </is>
      </c>
      <c r="CM358" t="inlineStr">
        <is>
          <t>Dalībvalsts, kur kredītiestādei ir piešķirta atļauja saskaņā ar &lt;a href="http://eur-lex.europa.eu/legal-content/LV/TXT/?uri=CELEX:32006L0048" target="_blank"&gt;CELEX:32006L0048/LV&lt;/a&gt; 6. līdz 9. pantu un 11. līdz 14. pantu</t>
        </is>
      </c>
      <c r="CN358" t="inlineStr">
        <is>
          <t>l-Istat Membru li fih istituzzjoni tkun ingħatat awtorizzazzjoni</t>
        </is>
      </c>
      <c r="CO358" t="inlineStr">
        <is>
          <t>lidstaat waarin aan een kredietinstelling de vergunning werd verleend overeenkomstig de artikelen 6 tot en met 9 en 11 tot en met 14 van Richtlijn 2006/48/EG</t>
        </is>
      </c>
      <c r="CP358" t="inlineStr">
        <is>
          <t>państwo członkowskie, w którym dana instytucja kredytowa uzyskała zezwolenie zgodnie z art. 6 – 9 i 11 – 14 dyrektywy 2006/48/WE</t>
        </is>
      </c>
      <c r="CQ358" t="inlineStr">
        <is>
          <t>Estado-Membro no qual uma instituição de crédito tenha sido autorizada nos termos dos artigos 6.º a 9.º e 11.º a 14.º da Directiva 2006/48/CE.</t>
        </is>
      </c>
      <c r="CR358" t="inlineStr">
        <is>
          <t/>
        </is>
      </c>
      <c r="CS358" t="inlineStr">
        <is>
          <t>členský štát, v ktorom bolo inštitúcii udelené povolenie</t>
        </is>
      </c>
      <c r="CT358" t="inlineStr">
        <is>
          <t>država članica, v kateri je kreditna institucija pridobila dovoljenje v skladu s členi 6 do 9 in 11 do 14 Direktive 2006/48/ES</t>
        </is>
      </c>
      <c r="CU358" t="inlineStr">
        <is>
          <t>medlemsstat i vilken ett kreditinstitut har blivit auktoriserat i enlighet med artiklarna 6–9 och 11–14 i direktiv 2006/48/EG</t>
        </is>
      </c>
    </row>
    <row r="359">
      <c r="A359" s="1" t="str">
        <f>HYPERLINK("https://iate.europa.eu/entry/result/874051/all", "874051")</f>
        <v>874051</v>
      </c>
      <c r="B359" t="inlineStr">
        <is>
          <t>FINANCE;BUSINESS AND COMPETITION</t>
        </is>
      </c>
      <c r="C359" t="inlineStr">
        <is>
          <t>FINANCE|financial institutions and credit;FINANCE|insurance;FINANCE|insurance|insurance;BUSINESS AND COMPETITION|accounting</t>
        </is>
      </c>
      <c r="D359" t="inlineStr">
        <is>
          <t>приемаща държава-членка</t>
        </is>
      </c>
      <c r="E359" t="inlineStr">
        <is>
          <t>4</t>
        </is>
      </c>
      <c r="F359" t="inlineStr">
        <is>
          <t/>
        </is>
      </c>
      <c r="G359" t="inlineStr">
        <is>
          <t>hostitelský členský stát</t>
        </is>
      </c>
      <c r="H359" t="inlineStr">
        <is>
          <t>3</t>
        </is>
      </c>
      <c r="I359" t="inlineStr">
        <is>
          <t/>
        </is>
      </c>
      <c r="J359" t="inlineStr">
        <is>
          <t>værtsland</t>
        </is>
      </c>
      <c r="K359" t="inlineStr">
        <is>
          <t>4</t>
        </is>
      </c>
      <c r="L359" t="inlineStr">
        <is>
          <t/>
        </is>
      </c>
      <c r="M359" t="inlineStr">
        <is>
          <t>Aufnahmestaat|Aufnahmemitgliedstaat</t>
        </is>
      </c>
      <c r="N359" t="inlineStr">
        <is>
          <t>3|3</t>
        </is>
      </c>
      <c r="O359" t="inlineStr">
        <is>
          <t>|</t>
        </is>
      </c>
      <c r="P359" t="inlineStr">
        <is>
          <t>κράτος μέλος υποδοχής</t>
        </is>
      </c>
      <c r="Q359" t="inlineStr">
        <is>
          <t>3</t>
        </is>
      </c>
      <c r="R359" t="inlineStr">
        <is>
          <t/>
        </is>
      </c>
      <c r="S359" t="inlineStr">
        <is>
          <t>host Member State</t>
        </is>
      </c>
      <c r="T359" t="inlineStr">
        <is>
          <t>3</t>
        </is>
      </c>
      <c r="U359" t="inlineStr">
        <is>
          <t/>
        </is>
      </c>
      <c r="V359" t="inlineStr">
        <is>
          <t>Estado miembro de acogida</t>
        </is>
      </c>
      <c r="W359" t="inlineStr">
        <is>
          <t>3</t>
        </is>
      </c>
      <c r="X359" t="inlineStr">
        <is>
          <t/>
        </is>
      </c>
      <c r="Y359" t="inlineStr">
        <is>
          <t>vastuvõttev liikmesriik</t>
        </is>
      </c>
      <c r="Z359" t="inlineStr">
        <is>
          <t>4</t>
        </is>
      </c>
      <c r="AA359" t="inlineStr">
        <is>
          <t/>
        </is>
      </c>
      <c r="AB359" t="inlineStr">
        <is>
          <t>vastaanottava jäsenvaltio</t>
        </is>
      </c>
      <c r="AC359" t="inlineStr">
        <is>
          <t>3</t>
        </is>
      </c>
      <c r="AD359" t="inlineStr">
        <is>
          <t/>
        </is>
      </c>
      <c r="AE359" t="inlineStr">
        <is>
          <t>État membre d'accueil</t>
        </is>
      </c>
      <c r="AF359" t="inlineStr">
        <is>
          <t>3</t>
        </is>
      </c>
      <c r="AG359" t="inlineStr">
        <is>
          <t/>
        </is>
      </c>
      <c r="AH359" t="inlineStr">
        <is>
          <t>Ballstát óstach</t>
        </is>
      </c>
      <c r="AI359" t="inlineStr">
        <is>
          <t>3</t>
        </is>
      </c>
      <c r="AJ359" t="inlineStr">
        <is>
          <t>preferred</t>
        </is>
      </c>
      <c r="AK359" t="inlineStr">
        <is>
          <t>država članica domaćin</t>
        </is>
      </c>
      <c r="AL359" t="inlineStr">
        <is>
          <t>3</t>
        </is>
      </c>
      <c r="AM359" t="inlineStr">
        <is>
          <t/>
        </is>
      </c>
      <c r="AN359" t="inlineStr">
        <is>
          <t>fogadó tagállam</t>
        </is>
      </c>
      <c r="AO359" t="inlineStr">
        <is>
          <t>4</t>
        </is>
      </c>
      <c r="AP359" t="inlineStr">
        <is>
          <t/>
        </is>
      </c>
      <c r="AQ359" t="inlineStr">
        <is>
          <t>Stato membro ospitante</t>
        </is>
      </c>
      <c r="AR359" t="inlineStr">
        <is>
          <t>3</t>
        </is>
      </c>
      <c r="AS359" t="inlineStr">
        <is>
          <t/>
        </is>
      </c>
      <c r="AT359" t="inlineStr">
        <is>
          <t>priimančioji valstybė narė</t>
        </is>
      </c>
      <c r="AU359" t="inlineStr">
        <is>
          <t>3</t>
        </is>
      </c>
      <c r="AV359" t="inlineStr">
        <is>
          <t/>
        </is>
      </c>
      <c r="AW359" t="inlineStr">
        <is>
          <t>uzņēmēja dalībvalsts</t>
        </is>
      </c>
      <c r="AX359" t="inlineStr">
        <is>
          <t>3</t>
        </is>
      </c>
      <c r="AY359" t="inlineStr">
        <is>
          <t/>
        </is>
      </c>
      <c r="AZ359" t="inlineStr">
        <is>
          <t>Stat Membru ospitanti</t>
        </is>
      </c>
      <c r="BA359" t="inlineStr">
        <is>
          <t>3</t>
        </is>
      </c>
      <c r="BB359" t="inlineStr">
        <is>
          <t/>
        </is>
      </c>
      <c r="BC359" t="inlineStr">
        <is>
          <t>lidstaat van ontvangst|lidstaat van opvang</t>
        </is>
      </c>
      <c r="BD359" t="inlineStr">
        <is>
          <t>3|3</t>
        </is>
      </c>
      <c r="BE359" t="inlineStr">
        <is>
          <t>|</t>
        </is>
      </c>
      <c r="BF359" t="inlineStr">
        <is>
          <t>przyjmujące państwo członkowskie</t>
        </is>
      </c>
      <c r="BG359" t="inlineStr">
        <is>
          <t>3</t>
        </is>
      </c>
      <c r="BH359" t="inlineStr">
        <is>
          <t/>
        </is>
      </c>
      <c r="BI359" t="inlineStr">
        <is>
          <t>Estado-Membro de acolhimento</t>
        </is>
      </c>
      <c r="BJ359" t="inlineStr">
        <is>
          <t>3</t>
        </is>
      </c>
      <c r="BK359" t="inlineStr">
        <is>
          <t/>
        </is>
      </c>
      <c r="BL359" t="inlineStr">
        <is>
          <t>stat membru gazdă</t>
        </is>
      </c>
      <c r="BM359" t="inlineStr">
        <is>
          <t>3</t>
        </is>
      </c>
      <c r="BN359" t="inlineStr">
        <is>
          <t/>
        </is>
      </c>
      <c r="BO359" t="inlineStr">
        <is>
          <t>hostiteľský členský štát</t>
        </is>
      </c>
      <c r="BP359" t="inlineStr">
        <is>
          <t>3</t>
        </is>
      </c>
      <c r="BQ359" t="inlineStr">
        <is>
          <t/>
        </is>
      </c>
      <c r="BR359" t="inlineStr">
        <is>
          <t>država članica gostiteljica</t>
        </is>
      </c>
      <c r="BS359" t="inlineStr">
        <is>
          <t>3</t>
        </is>
      </c>
      <c r="BT359" t="inlineStr">
        <is>
          <t/>
        </is>
      </c>
      <c r="BU359" t="inlineStr">
        <is>
          <t>värdmedlemsstat</t>
        </is>
      </c>
      <c r="BV359" t="inlineStr">
        <is>
          <t>3</t>
        </is>
      </c>
      <c r="BW359" t="inlineStr">
        <is>
          <t/>
        </is>
      </c>
      <c r="BX359" t="inlineStr">
        <is>
          <t>държавата-членка, в която кредитната институция или застрахователното предприятие има клон или предоставя услуги</t>
        </is>
      </c>
      <c r="BY359" t="inlineStr">
        <is>
          <t>členský stát, v němž má instituce pobočku nebo v němž poskytuje služby</t>
        </is>
      </c>
      <c r="BZ359" t="inlineStr">
        <is>
          <t>""værtsland": en anden medlemsstat end hjemlandet, hvor et forsikrings- eller genforsikringsselskab har en filial eller præsterer tjenesteydelser; .."</t>
        </is>
      </c>
      <c r="CA359" t="inlineStr">
        <is>
          <t>Der Mitgliedstaat, in dem ein Kreditinstitut eine Zweigniederlassung hat oder Dienstleistungen erbringt.</t>
        </is>
      </c>
      <c r="CB359" t="inlineStr">
        <is>
          <t>το κράτος μέλος όπου ένα πιστωτικό ίδρυμα έχει υποκατάστημα ή παρέχει υπηρεσίες</t>
        </is>
      </c>
      <c r="CC359" t="inlineStr">
        <is>
          <t>Member State in which a credit institution has a branch or in which it provides services</t>
        </is>
      </c>
      <c r="CD359" t="inlineStr">
        <is>
          <t>Estado miembro en el cual una entidad tenga una sucursal o preste servicios.</t>
        </is>
      </c>
      <c r="CE359" t="inlineStr">
        <is>
          <t>a) Muu liikmesriik kui päritoluliikmesriik, kus asub kindlustus- või edasikindlustusandja filiaal või kus ta osutab teenuseid. b) Eurofondi puhul liikmesriik, mis ei ole eurofondi päritoluliikmesriik ning kus turustatakse tema osakuid. c) Fondivalitseja puhul liikmesriik, mis ei ole fondivalitseja päritoluliikmesriik ning kus tal on filiaal või kus ta osutab teenuseid.</t>
        </is>
      </c>
      <c r="CF359" t="inlineStr">
        <is>
          <t/>
        </is>
      </c>
      <c r="CG359" t="inlineStr">
        <is>
          <t>l'État membre dans lequel un établissement de crédit a une succursale ou fournit des services</t>
        </is>
      </c>
      <c r="CH359" t="inlineStr">
        <is>
          <t/>
        </is>
      </c>
      <c r="CI359" t="inlineStr">
        <is>
          <t>država članica koja nije matična država članica, u kojoj pružatelj usluga platnog prometa ima agenta ili podružnicu, ili pruža usluge platnog prometa</t>
        </is>
      </c>
      <c r="CJ359" t="inlineStr">
        <is>
          <t>A székhely szerinti tagállamtól eltérő azon tagállam, amelynek területén a biztosító vagy viszontbiztosító fióktelepe található, vagy ahol a szolgáltatást nyújtja; életbiztosítók és nem életbiztosítók esetében a szolgáltatásnyújtás helye szerinti tagállam a kötelezettségvállalás helye szerinti tagállamot, vagy a kockázat helye szerinti tagállamot jelenti, amennyiben a kötelezettségvállalást vagy a kockázatot más tagállamban lévő biztosító vagy fióktelep fedezi.</t>
        </is>
      </c>
      <c r="CK359" t="inlineStr">
        <is>
          <t>In ambito finanziario: lo Stato membro nel quale un ente creditizio ha una succursale o presta servizi. 
&lt;br&gt;Migrazione/Istruzione: lo Stato membro nel quale una persona vive o esercita una professione, diverso dallo Stato membro d'origine.</t>
        </is>
      </c>
      <c r="CL359" t="inlineStr">
        <is>
          <t>valstybė narė, išskyrus buveinės valstybę narę, kurioje reikalavimus atitinkančių rizikos kapitalo fondų valdytojai platina reikalavimus atitinkančių rizikos kapitalo fondų akcijas ar investicinius vienetus &amp;lt;...&amp;gt;</t>
        </is>
      </c>
      <c r="CM359" t="inlineStr">
        <is>
          <t>ES dalībvalsts, kur kredītiestādei ir filiāle vai kur tā sniedz pakalpojumus</t>
        </is>
      </c>
      <c r="CN359" t="inlineStr">
        <is>
          <t>Stat Membru li fih istituzzjoni ta' kreditu jkollha fergħa jew li fih tipprovdi servizzi</t>
        </is>
      </c>
      <c r="CO359" t="inlineStr">
        <is>
          <t/>
        </is>
      </c>
      <c r="CP359" t="inlineStr">
        <is>
          <t>"przyjmujące państwo członkowskie" oznacza państwo członkowskie inne niż rodzime państwo członkowskie, w którym zakład ubezpieczeń lub reasekuracji ma oddział lub świadczy usługi; w przypadku ubezpieczenia na życie i ubezpieczenia innego niż na życie państwo członkowskie świadczenia usługi oznacza odpowiednio państwo członkowskie zobowiązania i państwo członkowskie, w którym umiejscowione jest ryzyko, jeżeli zobowiązanie lub ryzyko pokrywa zakład ubezpieczeń lub oddział zlokalizowany w innym państwie członkowskim;</t>
        </is>
      </c>
      <c r="CQ359" t="inlineStr">
        <is>
          <t>Estado-Membro no qual uma instituição de crédito tenha uma sucursal ou preste serviços.</t>
        </is>
      </c>
      <c r="CR359" t="inlineStr">
        <is>
          <t/>
        </is>
      </c>
      <c r="CS359" t="inlineStr">
        <is>
          <t>členský štát, v ktorom má inštitúcia svoju pobočku alebo v ktorom poskytuje služby</t>
        </is>
      </c>
      <c r="CT359" t="inlineStr">
        <is>
          <t>država članica, v kateri je bila dana ponudba vrednostnih papirjev javnosti oziroma v kateri je bila vložena zahteva za uvrstitev vrednostnih papirjev v trgovanje na organiziranem trgu, če je ta različna od matične države članice izdajatelja</t>
        </is>
      </c>
      <c r="CU359" t="inlineStr">
        <is>
          <t>"värdmedlemsstat: den medlemsstat i vilken ett kreditinstitut har en filial eller där det tillhandahåller tjänster."</t>
        </is>
      </c>
    </row>
    <row r="360">
      <c r="A360" s="1" t="str">
        <f>HYPERLINK("https://iate.europa.eu/entry/result/1125769/all", "1125769")</f>
        <v>1125769</v>
      </c>
      <c r="B360" t="inlineStr">
        <is>
          <t>FINANCE</t>
        </is>
      </c>
      <c r="C360" t="inlineStr">
        <is>
          <t>FINANCE</t>
        </is>
      </c>
      <c r="D360" t="inlineStr">
        <is>
          <t/>
        </is>
      </c>
      <c r="E360" t="inlineStr">
        <is>
          <t/>
        </is>
      </c>
      <c r="F360" t="inlineStr">
        <is>
          <t/>
        </is>
      </c>
      <c r="G360" t="inlineStr">
        <is>
          <t/>
        </is>
      </c>
      <c r="H360" t="inlineStr">
        <is>
          <t/>
        </is>
      </c>
      <c r="I360" t="inlineStr">
        <is>
          <t/>
        </is>
      </c>
      <c r="J360" t="inlineStr">
        <is>
          <t>kompetence til at pålægge sanktioner</t>
        </is>
      </c>
      <c r="K360" t="inlineStr">
        <is>
          <t>3</t>
        </is>
      </c>
      <c r="L360" t="inlineStr">
        <is>
          <t/>
        </is>
      </c>
      <c r="M360" t="inlineStr">
        <is>
          <t>Befugnis,Sanktionen zu verhängen</t>
        </is>
      </c>
      <c r="N360" t="inlineStr">
        <is>
          <t>3</t>
        </is>
      </c>
      <c r="O360" t="inlineStr">
        <is>
          <t/>
        </is>
      </c>
      <c r="P360" t="inlineStr">
        <is>
          <t>αρμοδιότητα επιβολής κυρώσεων</t>
        </is>
      </c>
      <c r="Q360" t="inlineStr">
        <is>
          <t>3</t>
        </is>
      </c>
      <c r="R360" t="inlineStr">
        <is>
          <t/>
        </is>
      </c>
      <c r="S360" t="inlineStr">
        <is>
          <t>sanctioning powers|powers to impose sanctions</t>
        </is>
      </c>
      <c r="T360" t="inlineStr">
        <is>
          <t>3|3</t>
        </is>
      </c>
      <c r="U360" t="inlineStr">
        <is>
          <t>|</t>
        </is>
      </c>
      <c r="V360" t="inlineStr">
        <is>
          <t>competencia para imponer sanciones</t>
        </is>
      </c>
      <c r="W360" t="inlineStr">
        <is>
          <t>3</t>
        </is>
      </c>
      <c r="X360" t="inlineStr">
        <is>
          <t/>
        </is>
      </c>
      <c r="Y360" t="inlineStr">
        <is>
          <t/>
        </is>
      </c>
      <c r="Z360" t="inlineStr">
        <is>
          <t/>
        </is>
      </c>
      <c r="AA360" t="inlineStr">
        <is>
          <t/>
        </is>
      </c>
      <c r="AB360" t="inlineStr">
        <is>
          <t/>
        </is>
      </c>
      <c r="AC360" t="inlineStr">
        <is>
          <t/>
        </is>
      </c>
      <c r="AD360" t="inlineStr">
        <is>
          <t/>
        </is>
      </c>
      <c r="AE360" t="inlineStr">
        <is>
          <t>pouvoirs en matière de sanctions</t>
        </is>
      </c>
      <c r="AF360" t="inlineStr">
        <is>
          <t>3</t>
        </is>
      </c>
      <c r="AG360" t="inlineStr">
        <is>
          <t/>
        </is>
      </c>
      <c r="AH360" t="inlineStr">
        <is>
          <t/>
        </is>
      </c>
      <c r="AI360" t="inlineStr">
        <is>
          <t/>
        </is>
      </c>
      <c r="AJ360" t="inlineStr">
        <is>
          <t/>
        </is>
      </c>
      <c r="AK360" t="inlineStr">
        <is>
          <t/>
        </is>
      </c>
      <c r="AL360" t="inlineStr">
        <is>
          <t/>
        </is>
      </c>
      <c r="AM360" t="inlineStr">
        <is>
          <t/>
        </is>
      </c>
      <c r="AN360" t="inlineStr">
        <is>
          <t/>
        </is>
      </c>
      <c r="AO360" t="inlineStr">
        <is>
          <t/>
        </is>
      </c>
      <c r="AP360" t="inlineStr">
        <is>
          <t/>
        </is>
      </c>
      <c r="AQ360" t="inlineStr">
        <is>
          <t>potere di imporre sanzioni</t>
        </is>
      </c>
      <c r="AR360" t="inlineStr">
        <is>
          <t>3</t>
        </is>
      </c>
      <c r="AS360" t="inlineStr">
        <is>
          <t/>
        </is>
      </c>
      <c r="AT360" t="inlineStr">
        <is>
          <t>sankcijų taikymo įgaliojimai</t>
        </is>
      </c>
      <c r="AU360" t="inlineStr">
        <is>
          <t>3</t>
        </is>
      </c>
      <c r="AV360" t="inlineStr">
        <is>
          <t/>
        </is>
      </c>
      <c r="AW360" t="inlineStr">
        <is>
          <t/>
        </is>
      </c>
      <c r="AX360" t="inlineStr">
        <is>
          <t/>
        </is>
      </c>
      <c r="AY360" t="inlineStr">
        <is>
          <t/>
        </is>
      </c>
      <c r="AZ360" t="inlineStr">
        <is>
          <t/>
        </is>
      </c>
      <c r="BA360" t="inlineStr">
        <is>
          <t/>
        </is>
      </c>
      <c r="BB360" t="inlineStr">
        <is>
          <t/>
        </is>
      </c>
      <c r="BC360" t="inlineStr">
        <is>
          <t>bevoegdheid tot opleggen van sancties</t>
        </is>
      </c>
      <c r="BD360" t="inlineStr">
        <is>
          <t>3</t>
        </is>
      </c>
      <c r="BE360" t="inlineStr">
        <is>
          <t/>
        </is>
      </c>
      <c r="BF360" t="inlineStr">
        <is>
          <t/>
        </is>
      </c>
      <c r="BG360" t="inlineStr">
        <is>
          <t/>
        </is>
      </c>
      <c r="BH360" t="inlineStr">
        <is>
          <t/>
        </is>
      </c>
      <c r="BI360" t="inlineStr">
        <is>
          <t>poder para impor sanções</t>
        </is>
      </c>
      <c r="BJ360" t="inlineStr">
        <is>
          <t>3</t>
        </is>
      </c>
      <c r="BK360" t="inlineStr">
        <is>
          <t/>
        </is>
      </c>
      <c r="BL360" t="inlineStr">
        <is>
          <t/>
        </is>
      </c>
      <c r="BM360" t="inlineStr">
        <is>
          <t/>
        </is>
      </c>
      <c r="BN360" t="inlineStr">
        <is>
          <t/>
        </is>
      </c>
      <c r="BO360" t="inlineStr">
        <is>
          <t/>
        </is>
      </c>
      <c r="BP360" t="inlineStr">
        <is>
          <t/>
        </is>
      </c>
      <c r="BQ360" t="inlineStr">
        <is>
          <t/>
        </is>
      </c>
      <c r="BR360" t="inlineStr">
        <is>
          <t/>
        </is>
      </c>
      <c r="BS360" t="inlineStr">
        <is>
          <t/>
        </is>
      </c>
      <c r="BT360" t="inlineStr">
        <is>
          <t/>
        </is>
      </c>
      <c r="BU360" t="inlineStr">
        <is>
          <t/>
        </is>
      </c>
      <c r="BV360" t="inlineStr">
        <is>
          <t/>
        </is>
      </c>
      <c r="BW360" t="inlineStr">
        <is>
          <t/>
        </is>
      </c>
      <c r="BX360" t="inlineStr">
        <is>
          <t/>
        </is>
      </c>
      <c r="BY360" t="inlineStr">
        <is>
          <t/>
        </is>
      </c>
      <c r="BZ360" t="inlineStr">
        <is>
          <t/>
        </is>
      </c>
      <c r="CA360" t="inlineStr">
        <is>
          <t/>
        </is>
      </c>
      <c r="CB360" t="inlineStr">
        <is>
          <t/>
        </is>
      </c>
      <c r="CC360" t="inlineStr">
        <is>
          <t/>
        </is>
      </c>
      <c r="CD360" t="inlineStr">
        <is>
          <t/>
        </is>
      </c>
      <c r="CE360" t="inlineStr">
        <is>
          <t/>
        </is>
      </c>
      <c r="CF360" t="inlineStr">
        <is>
          <t/>
        </is>
      </c>
      <c r="CG360" t="inlineStr">
        <is>
          <t/>
        </is>
      </c>
      <c r="CH360" t="inlineStr">
        <is>
          <t/>
        </is>
      </c>
      <c r="CI360" t="inlineStr">
        <is>
          <t/>
        </is>
      </c>
      <c r="CJ360" t="inlineStr">
        <is>
          <t/>
        </is>
      </c>
      <c r="CK360" t="inlineStr">
        <is>
          <t/>
        </is>
      </c>
      <c r="CL360" t="inlineStr">
        <is>
          <t/>
        </is>
      </c>
      <c r="CM360" t="inlineStr">
        <is>
          <t/>
        </is>
      </c>
      <c r="CN360" t="inlineStr">
        <is>
          <t/>
        </is>
      </c>
      <c r="CO360" t="inlineStr">
        <is>
          <t/>
        </is>
      </c>
      <c r="CP360" t="inlineStr">
        <is>
          <t/>
        </is>
      </c>
      <c r="CQ360" t="inlineStr">
        <is>
          <t/>
        </is>
      </c>
      <c r="CR360" t="inlineStr">
        <is>
          <t/>
        </is>
      </c>
      <c r="CS360" t="inlineStr">
        <is>
          <t/>
        </is>
      </c>
      <c r="CT360" t="inlineStr">
        <is>
          <t/>
        </is>
      </c>
      <c r="CU360" t="inlineStr">
        <is>
          <t/>
        </is>
      </c>
    </row>
    <row r="361">
      <c r="A361" s="1" t="str">
        <f>HYPERLINK("https://iate.europa.eu/entry/result/1121450/all", "1121450")</f>
        <v>1121450</v>
      </c>
      <c r="B361" t="inlineStr">
        <is>
          <t>ECONOMICS;FINANCE;EMPLOYMENT AND WORKING CONDITIONS;LAW</t>
        </is>
      </c>
      <c r="C361" t="inlineStr">
        <is>
          <t>ECONOMICS;FINANCE;EMPLOYMENT AND WORKING CONDITIONS;LAW</t>
        </is>
      </c>
      <c r="D361" t="inlineStr">
        <is>
          <t>свободно предоставяне на услуги|свобода на предоставяне на услуги</t>
        </is>
      </c>
      <c r="E361" t="inlineStr">
        <is>
          <t>4|4</t>
        </is>
      </c>
      <c r="F361" t="inlineStr">
        <is>
          <t>|</t>
        </is>
      </c>
      <c r="G361" t="inlineStr">
        <is>
          <t>volný pohyb služeb</t>
        </is>
      </c>
      <c r="H361" t="inlineStr">
        <is>
          <t>4</t>
        </is>
      </c>
      <c r="I361" t="inlineStr">
        <is>
          <t/>
        </is>
      </c>
      <c r="J361" t="inlineStr">
        <is>
          <t>fri udveksling af tjenesteydelser</t>
        </is>
      </c>
      <c r="K361" t="inlineStr">
        <is>
          <t>3</t>
        </is>
      </c>
      <c r="L361" t="inlineStr">
        <is>
          <t/>
        </is>
      </c>
      <c r="M361" t="inlineStr">
        <is>
          <t>Dienstleistungsfreiheit|freier Dienstleistungsverkehr</t>
        </is>
      </c>
      <c r="N361" t="inlineStr">
        <is>
          <t>3|3</t>
        </is>
      </c>
      <c r="O361" t="inlineStr">
        <is>
          <t>|</t>
        </is>
      </c>
      <c r="P361" t="inlineStr">
        <is>
          <t>ελεύθερη παροχή υπηρεσιών|ΕΠΥ</t>
        </is>
      </c>
      <c r="Q361" t="inlineStr">
        <is>
          <t>4|4</t>
        </is>
      </c>
      <c r="R361" t="inlineStr">
        <is>
          <t>|</t>
        </is>
      </c>
      <c r="S361" t="inlineStr">
        <is>
          <t>freedom to provide services</t>
        </is>
      </c>
      <c r="T361" t="inlineStr">
        <is>
          <t>3</t>
        </is>
      </c>
      <c r="U361" t="inlineStr">
        <is>
          <t/>
        </is>
      </c>
      <c r="V361" t="inlineStr">
        <is>
          <t>libre prestación de servicios</t>
        </is>
      </c>
      <c r="W361" t="inlineStr">
        <is>
          <t>4</t>
        </is>
      </c>
      <c r="X361" t="inlineStr">
        <is>
          <t/>
        </is>
      </c>
      <c r="Y361" t="inlineStr">
        <is>
          <t>teenuste osutamise vabadus</t>
        </is>
      </c>
      <c r="Z361" t="inlineStr">
        <is>
          <t>4</t>
        </is>
      </c>
      <c r="AA361" t="inlineStr">
        <is>
          <t/>
        </is>
      </c>
      <c r="AB361" t="inlineStr">
        <is>
          <t>vapaus tarjota palveluja|palvelujen tarjoamisen vapaus</t>
        </is>
      </c>
      <c r="AC361" t="inlineStr">
        <is>
          <t>3|3</t>
        </is>
      </c>
      <c r="AD361" t="inlineStr">
        <is>
          <t>|</t>
        </is>
      </c>
      <c r="AE361" t="inlineStr">
        <is>
          <t>libre prestation de services</t>
        </is>
      </c>
      <c r="AF361" t="inlineStr">
        <is>
          <t>3</t>
        </is>
      </c>
      <c r="AG361" t="inlineStr">
        <is>
          <t/>
        </is>
      </c>
      <c r="AH361" t="inlineStr">
        <is>
          <t>saoirse chun seirbhísí a sholáthar</t>
        </is>
      </c>
      <c r="AI361" t="inlineStr">
        <is>
          <t>3</t>
        </is>
      </c>
      <c r="AJ361" t="inlineStr">
        <is>
          <t/>
        </is>
      </c>
      <c r="AK361" t="inlineStr">
        <is>
          <t>sloboda pružanja usluga</t>
        </is>
      </c>
      <c r="AL361" t="inlineStr">
        <is>
          <t>3</t>
        </is>
      </c>
      <c r="AM361" t="inlineStr">
        <is>
          <t/>
        </is>
      </c>
      <c r="AN361" t="inlineStr">
        <is>
          <t>szolgáltatásnyújtás szabadsága</t>
        </is>
      </c>
      <c r="AO361" t="inlineStr">
        <is>
          <t>4</t>
        </is>
      </c>
      <c r="AP361" t="inlineStr">
        <is>
          <t/>
        </is>
      </c>
      <c r="AQ361" t="inlineStr">
        <is>
          <t>LPS|libera prestazione dei servizi</t>
        </is>
      </c>
      <c r="AR361" t="inlineStr">
        <is>
          <t>2|3</t>
        </is>
      </c>
      <c r="AS361" t="inlineStr">
        <is>
          <t>|</t>
        </is>
      </c>
      <c r="AT361" t="inlineStr">
        <is>
          <t>paslaugų teikimo laisvė|teisė teikti paslaugas|laisvė teikti paslaugas</t>
        </is>
      </c>
      <c r="AU361" t="inlineStr">
        <is>
          <t>3|3|3</t>
        </is>
      </c>
      <c r="AV361" t="inlineStr">
        <is>
          <t>||preferred</t>
        </is>
      </c>
      <c r="AW361" t="inlineStr">
        <is>
          <t>pakalpojumu sniegšanas brīvība</t>
        </is>
      </c>
      <c r="AX361" t="inlineStr">
        <is>
          <t>4</t>
        </is>
      </c>
      <c r="AY361" t="inlineStr">
        <is>
          <t/>
        </is>
      </c>
      <c r="AZ361" t="inlineStr">
        <is>
          <t>libertà li jiġu pprovduti servizzi</t>
        </is>
      </c>
      <c r="BA361" t="inlineStr">
        <is>
          <t>3</t>
        </is>
      </c>
      <c r="BB361" t="inlineStr">
        <is>
          <t/>
        </is>
      </c>
      <c r="BC361" t="inlineStr">
        <is>
          <t>vrij verrichten van diensten|vrije dienstverrichting</t>
        </is>
      </c>
      <c r="BD361" t="inlineStr">
        <is>
          <t>3|3</t>
        </is>
      </c>
      <c r="BE361" t="inlineStr">
        <is>
          <t>|</t>
        </is>
      </c>
      <c r="BF361" t="inlineStr">
        <is>
          <t>swoboda świadczenia usług</t>
        </is>
      </c>
      <c r="BG361" t="inlineStr">
        <is>
          <t>3</t>
        </is>
      </c>
      <c r="BH361" t="inlineStr">
        <is>
          <t/>
        </is>
      </c>
      <c r="BI361" t="inlineStr">
        <is>
          <t>liberdade de prestação de serviços|livre prestação de serviços</t>
        </is>
      </c>
      <c r="BJ361" t="inlineStr">
        <is>
          <t>3|3</t>
        </is>
      </c>
      <c r="BK361" t="inlineStr">
        <is>
          <t>|</t>
        </is>
      </c>
      <c r="BL361" t="inlineStr">
        <is>
          <t>libera prestare a serviciilor|libertatea de a presta servicii|libertatea de a presta servicii</t>
        </is>
      </c>
      <c r="BM361" t="inlineStr">
        <is>
          <t>3|3|4</t>
        </is>
      </c>
      <c r="BN361" t="inlineStr">
        <is>
          <t>||</t>
        </is>
      </c>
      <c r="BO361" t="inlineStr">
        <is>
          <t>sloboda poskytovať služby</t>
        </is>
      </c>
      <c r="BP361" t="inlineStr">
        <is>
          <t>3</t>
        </is>
      </c>
      <c r="BQ361" t="inlineStr">
        <is>
          <t/>
        </is>
      </c>
      <c r="BR361" t="inlineStr">
        <is>
          <t>svoboda opravljanja storitev</t>
        </is>
      </c>
      <c r="BS361" t="inlineStr">
        <is>
          <t>3</t>
        </is>
      </c>
      <c r="BT361" t="inlineStr">
        <is>
          <t/>
        </is>
      </c>
      <c r="BU361" t="inlineStr">
        <is>
          <t>frihet att tillhandahålla tjänster</t>
        </is>
      </c>
      <c r="BV361" t="inlineStr">
        <is>
          <t>3</t>
        </is>
      </c>
      <c r="BW361" t="inlineStr">
        <is>
          <t/>
        </is>
      </c>
      <c r="BX361" t="inlineStr">
        <is>
          <t/>
        </is>
      </c>
      <c r="BY361" t="inlineStr">
        <is>
          <t>---</t>
        </is>
      </c>
      <c r="BZ361" t="inlineStr">
        <is>
          <t/>
        </is>
      </c>
      <c r="CA361" t="inlineStr">
        <is>
          <t>Recht eines Wirtschaftsteilnehmers, diskriminierungsfrei Dienstleistungen auch in Mitgliedstaaten zu erbringen, in denen er nicht niedergelassen ist</t>
        </is>
      </c>
      <c r="CB361" t="inlineStr">
        <is>
          <t/>
        </is>
      </c>
      <c r="CC361" t="inlineStr">
        <is>
          <t>right of any economic operator established in one Member State to provide services on a temporary basis in another Member State without having to be established there</t>
        </is>
      </c>
      <c r="CD361" t="inlineStr">
        <is>
          <t>Derecho de los prestadores a prestar servicios (actividades económicas por cuenta propia, prestadas normalmente a cambio de una remuneración) en un Estado miembro distinto de aquel en el que estén establecidos, sin discriminación respecto de los prestadores nacionales y sin obligación de que estén establecidos en el territorio nacional.</t>
        </is>
      </c>
      <c r="CE361" t="inlineStr">
        <is>
          <t/>
        </is>
      </c>
      <c r="CF361" t="inlineStr">
        <is>
          <t/>
        </is>
      </c>
      <c r="CG361" t="inlineStr">
        <is>
          <t/>
        </is>
      </c>
      <c r="CH361" t="inlineStr">
        <is>
          <t/>
        </is>
      </c>
      <c r="CI361" t="inlineStr">
        <is>
          <t/>
        </is>
      </c>
      <c r="CJ361" t="inlineStr">
        <is>
          <t/>
        </is>
      </c>
      <c r="CK361" t="inlineStr">
        <is>
          <t>Diritto, per qualsiasi operatore economico stabilito in uno Stato membro, di fornire temporaneamente servizi in un altro Stato membro, senza avere l'obbligo di stabilirvisi.</t>
        </is>
      </c>
      <c r="CL361" t="inlineStr">
        <is>
          <t>ūkio subjekto teisė teikti laikinas paslaugas kitoje valstybėje narėje nei jis yra įsikūręs</t>
        </is>
      </c>
      <c r="CM361" t="inlineStr">
        <is>
          <t/>
        </is>
      </c>
      <c r="CN361" t="inlineStr">
        <is>
          <t/>
        </is>
      </c>
      <c r="CO361" t="inlineStr">
        <is>
          <t/>
        </is>
      </c>
      <c r="CP361" t="inlineStr">
        <is>
          <t>prawo świadczenia usług przez obywateli państw członkowskich, którzy mają przedsiębiorstwo w państwie członkowskim UE, na rzecz odbiorców w innym państwie członkowskim</t>
        </is>
      </c>
      <c r="CQ361" t="inlineStr">
        <is>
          <t>Princípio da União Europeia segundo o qual os operadores económicos têm o direito de prestar serviços num Estado-Membro diferente daquele em que se encontram estabelecidos.</t>
        </is>
      </c>
      <c r="CR361" t="inlineStr">
        <is>
          <t/>
        </is>
      </c>
      <c r="CS361" t="inlineStr">
        <is>
          <t/>
        </is>
      </c>
      <c r="CT361" t="inlineStr">
        <is>
          <t>svoboda opravljanja gospodarske dejavnosti v drugi državi članici, v kateri oseba nima poslovnega sedeža.</t>
        </is>
      </c>
      <c r="CU361" t="inlineStr">
        <is>
          <t/>
        </is>
      </c>
    </row>
    <row r="362">
      <c r="A362" s="1" t="str">
        <f>HYPERLINK("https://iate.europa.eu/entry/result/3586158/all", "3586158")</f>
        <v>3586158</v>
      </c>
      <c r="B362" t="inlineStr">
        <is>
          <t>FINANCE</t>
        </is>
      </c>
      <c r="C362" t="inlineStr">
        <is>
          <t>FINANCE|financial institutions and credit|financial institution</t>
        </is>
      </c>
      <c r="D362" t="inlineStr">
        <is>
          <t/>
        </is>
      </c>
      <c r="E362" t="inlineStr">
        <is>
          <t/>
        </is>
      </c>
      <c r="F362" t="inlineStr">
        <is>
          <t/>
        </is>
      </c>
      <c r="G362" t="inlineStr">
        <is>
          <t/>
        </is>
      </c>
      <c r="H362" t="inlineStr">
        <is>
          <t/>
        </is>
      </c>
      <c r="I362" t="inlineStr">
        <is>
          <t/>
        </is>
      </c>
      <c r="J362" t="inlineStr">
        <is>
          <t/>
        </is>
      </c>
      <c r="K362" t="inlineStr">
        <is>
          <t/>
        </is>
      </c>
      <c r="L362" t="inlineStr">
        <is>
          <t/>
        </is>
      </c>
      <c r="M362" t="inlineStr">
        <is>
          <t>Kreditinstitut</t>
        </is>
      </c>
      <c r="N362" t="inlineStr">
        <is>
          <t>4</t>
        </is>
      </c>
      <c r="O362" t="inlineStr">
        <is>
          <t/>
        </is>
      </c>
      <c r="P362" t="inlineStr">
        <is>
          <t/>
        </is>
      </c>
      <c r="Q362" t="inlineStr">
        <is>
          <t/>
        </is>
      </c>
      <c r="R362" t="inlineStr">
        <is>
          <t/>
        </is>
      </c>
      <c r="S362" t="inlineStr">
        <is>
          <t>credit institution</t>
        </is>
      </c>
      <c r="T362" t="inlineStr">
        <is>
          <t>4</t>
        </is>
      </c>
      <c r="U362" t="inlineStr">
        <is>
          <t/>
        </is>
      </c>
      <c r="V362" t="inlineStr">
        <is>
          <t>entidad de crédito</t>
        </is>
      </c>
      <c r="W362" t="inlineStr">
        <is>
          <t>4</t>
        </is>
      </c>
      <c r="X362" t="inlineStr">
        <is>
          <t/>
        </is>
      </c>
      <c r="Y362" t="inlineStr">
        <is>
          <t/>
        </is>
      </c>
      <c r="Z362" t="inlineStr">
        <is>
          <t/>
        </is>
      </c>
      <c r="AA362" t="inlineStr">
        <is>
          <t/>
        </is>
      </c>
      <c r="AB362" t="inlineStr">
        <is>
          <t/>
        </is>
      </c>
      <c r="AC362" t="inlineStr">
        <is>
          <t/>
        </is>
      </c>
      <c r="AD362" t="inlineStr">
        <is>
          <t/>
        </is>
      </c>
      <c r="AE362" t="inlineStr">
        <is>
          <t>établissement de crédit</t>
        </is>
      </c>
      <c r="AF362" t="inlineStr">
        <is>
          <t>4</t>
        </is>
      </c>
      <c r="AG362" t="inlineStr">
        <is>
          <t/>
        </is>
      </c>
      <c r="AH362" t="inlineStr">
        <is>
          <t/>
        </is>
      </c>
      <c r="AI362" t="inlineStr">
        <is>
          <t/>
        </is>
      </c>
      <c r="AJ362" t="inlineStr">
        <is>
          <t/>
        </is>
      </c>
      <c r="AK362" t="inlineStr">
        <is>
          <t/>
        </is>
      </c>
      <c r="AL362" t="inlineStr">
        <is>
          <t/>
        </is>
      </c>
      <c r="AM362" t="inlineStr">
        <is>
          <t/>
        </is>
      </c>
      <c r="AN362" t="inlineStr">
        <is>
          <t/>
        </is>
      </c>
      <c r="AO362" t="inlineStr">
        <is>
          <t/>
        </is>
      </c>
      <c r="AP362" t="inlineStr">
        <is>
          <t/>
        </is>
      </c>
      <c r="AQ362" t="inlineStr">
        <is>
          <t>istituto di credito</t>
        </is>
      </c>
      <c r="AR362" t="inlineStr">
        <is>
          <t>4</t>
        </is>
      </c>
      <c r="AS362" t="inlineStr">
        <is>
          <t/>
        </is>
      </c>
      <c r="AT362" t="inlineStr">
        <is>
          <t/>
        </is>
      </c>
      <c r="AU362" t="inlineStr">
        <is>
          <t/>
        </is>
      </c>
      <c r="AV362" t="inlineStr">
        <is>
          <t/>
        </is>
      </c>
      <c r="AW362" t="inlineStr">
        <is>
          <t/>
        </is>
      </c>
      <c r="AX362" t="inlineStr">
        <is>
          <t/>
        </is>
      </c>
      <c r="AY362" t="inlineStr">
        <is>
          <t/>
        </is>
      </c>
      <c r="AZ362" t="inlineStr">
        <is>
          <t/>
        </is>
      </c>
      <c r="BA362" t="inlineStr">
        <is>
          <t/>
        </is>
      </c>
      <c r="BB362" t="inlineStr">
        <is>
          <t/>
        </is>
      </c>
      <c r="BC362" t="inlineStr">
        <is>
          <t/>
        </is>
      </c>
      <c r="BD362" t="inlineStr">
        <is>
          <t/>
        </is>
      </c>
      <c r="BE362" t="inlineStr">
        <is>
          <t/>
        </is>
      </c>
      <c r="BF362" t="inlineStr">
        <is>
          <t/>
        </is>
      </c>
      <c r="BG362" t="inlineStr">
        <is>
          <t/>
        </is>
      </c>
      <c r="BH362" t="inlineStr">
        <is>
          <t/>
        </is>
      </c>
      <c r="BI362" t="inlineStr">
        <is>
          <t/>
        </is>
      </c>
      <c r="BJ362" t="inlineStr">
        <is>
          <t/>
        </is>
      </c>
      <c r="BK362" t="inlineStr">
        <is>
          <t/>
        </is>
      </c>
      <c r="BL362" t="inlineStr">
        <is>
          <t/>
        </is>
      </c>
      <c r="BM362" t="inlineStr">
        <is>
          <t/>
        </is>
      </c>
      <c r="BN362" t="inlineStr">
        <is>
          <t/>
        </is>
      </c>
      <c r="BO362" t="inlineStr">
        <is>
          <t/>
        </is>
      </c>
      <c r="BP362" t="inlineStr">
        <is>
          <t/>
        </is>
      </c>
      <c r="BQ362" t="inlineStr">
        <is>
          <t/>
        </is>
      </c>
      <c r="BR362" t="inlineStr">
        <is>
          <t>kreditna institucija</t>
        </is>
      </c>
      <c r="BS362" t="inlineStr">
        <is>
          <t>4</t>
        </is>
      </c>
      <c r="BT362" t="inlineStr">
        <is>
          <t/>
        </is>
      </c>
      <c r="BU362" t="inlineStr">
        <is>
          <t>kreditinstitut</t>
        </is>
      </c>
      <c r="BV362" t="inlineStr">
        <is>
          <t>2</t>
        </is>
      </c>
      <c r="BW362" t="inlineStr">
        <is>
          <t/>
        </is>
      </c>
      <c r="BX362" t="inlineStr">
        <is>
          <t/>
        </is>
      </c>
      <c r="BY362" t="inlineStr">
        <is>
          <t/>
        </is>
      </c>
      <c r="BZ362" t="inlineStr">
        <is>
          <t/>
        </is>
      </c>
      <c r="CA362" t="inlineStr">
        <is>
          <t>Unternehmen, das Bankgeschäfte gewerbsmäßig oder in einem Umfang 
betreibt, der einen in kaufmännischer Weise eingerichteten 
Geschäftsbetrieb erfordert [DE]</t>
        </is>
      </c>
      <c r="CB362" t="inlineStr">
        <is>
          <t/>
        </is>
      </c>
      <c r="CC362" t="inlineStr">
        <is>
          <t/>
        </is>
      </c>
      <c r="CD362" t="inlineStr">
        <is>
          <t/>
        </is>
      </c>
      <c r="CE362" t="inlineStr">
        <is>
          <t/>
        </is>
      </c>
      <c r="CF362" t="inlineStr">
        <is>
          <t/>
        </is>
      </c>
      <c r="CG362" t="inlineStr">
        <is>
          <t>Personne morale qui effectue à titre de profession habituelle des opérations de banque au sens de l'article L. 311-1, peut aussi effectuer des opérations connexes à ses activités, au sens de l'article L. 311-2. [FR]</t>
        </is>
      </c>
      <c r="CH362" t="inlineStr">
        <is>
          <t/>
        </is>
      </c>
      <c r="CI362" t="inlineStr">
        <is>
          <t/>
        </is>
      </c>
      <c r="CJ362" t="inlineStr">
        <is>
          <t/>
        </is>
      </c>
      <c r="CK362" t="inlineStr">
        <is>
          <t>Istituto che svolge una funzione di intermediazione nel credito, facilitando la raccolta del risparmio e la sua distribuzione. [IT]</t>
        </is>
      </c>
      <c r="CL362" t="inlineStr">
        <is>
          <t/>
        </is>
      </c>
      <c r="CM362" t="inlineStr">
        <is>
          <t/>
        </is>
      </c>
      <c r="CN362" t="inlineStr">
        <is>
          <t/>
        </is>
      </c>
      <c r="CO362" t="inlineStr">
        <is>
          <t/>
        </is>
      </c>
      <c r="CP362" t="inlineStr">
        <is>
          <t/>
        </is>
      </c>
      <c r="CQ362" t="inlineStr">
        <is>
          <t/>
        </is>
      </c>
      <c r="CR362" t="inlineStr">
        <is>
          <t/>
        </is>
      </c>
      <c r="CS362" t="inlineStr">
        <is>
          <t/>
        </is>
      </c>
      <c r="CT362" t="inlineStr">
        <is>
          <t/>
        </is>
      </c>
      <c r="CU362" t="inlineStr">
        <is>
          <t/>
        </is>
      </c>
    </row>
    <row r="363">
      <c r="A363" s="1" t="str">
        <f>HYPERLINK("https://iate.europa.eu/entry/result/891697/all", "891697")</f>
        <v>891697</v>
      </c>
      <c r="B363" t="inlineStr">
        <is>
          <t>FINANCE;BUSINESS AND COMPETITION</t>
        </is>
      </c>
      <c r="C363" t="inlineStr">
        <is>
          <t>FINANCE|financial institutions and credit;FINANCE;BUSINESS AND COMPETITION|accounting</t>
        </is>
      </c>
      <c r="D363" t="inlineStr">
        <is>
          <t>прозрачност</t>
        </is>
      </c>
      <c r="E363" t="inlineStr">
        <is>
          <t>3</t>
        </is>
      </c>
      <c r="F363" t="inlineStr">
        <is>
          <t/>
        </is>
      </c>
      <c r="G363" t="inlineStr">
        <is>
          <t>transparentnost</t>
        </is>
      </c>
      <c r="H363" t="inlineStr">
        <is>
          <t>3</t>
        </is>
      </c>
      <c r="I363" t="inlineStr">
        <is>
          <t/>
        </is>
      </c>
      <c r="J363" t="inlineStr">
        <is>
          <t>åbenhed|gennemsigtighed|gennemskuelighed</t>
        </is>
      </c>
      <c r="K363" t="inlineStr">
        <is>
          <t>2|4|2</t>
        </is>
      </c>
      <c r="L363" t="inlineStr">
        <is>
          <t>||</t>
        </is>
      </c>
      <c r="M363" t="inlineStr">
        <is>
          <t>Transparenz</t>
        </is>
      </c>
      <c r="N363" t="inlineStr">
        <is>
          <t>3</t>
        </is>
      </c>
      <c r="O363" t="inlineStr">
        <is>
          <t/>
        </is>
      </c>
      <c r="P363" t="inlineStr">
        <is>
          <t>διαφάνεια</t>
        </is>
      </c>
      <c r="Q363" t="inlineStr">
        <is>
          <t>4</t>
        </is>
      </c>
      <c r="R363" t="inlineStr">
        <is>
          <t/>
        </is>
      </c>
      <c r="S363" t="inlineStr">
        <is>
          <t>transparency</t>
        </is>
      </c>
      <c r="T363" t="inlineStr">
        <is>
          <t>3</t>
        </is>
      </c>
      <c r="U363" t="inlineStr">
        <is>
          <t/>
        </is>
      </c>
      <c r="V363" t="inlineStr">
        <is>
          <t>transparencia</t>
        </is>
      </c>
      <c r="W363" t="inlineStr">
        <is>
          <t>4</t>
        </is>
      </c>
      <c r="X363" t="inlineStr">
        <is>
          <t/>
        </is>
      </c>
      <c r="Y363" t="inlineStr">
        <is>
          <t>läbipaistvus</t>
        </is>
      </c>
      <c r="Z363" t="inlineStr">
        <is>
          <t>3</t>
        </is>
      </c>
      <c r="AA363" t="inlineStr">
        <is>
          <t/>
        </is>
      </c>
      <c r="AB363" t="inlineStr">
        <is>
          <t>avoimuus|läpinäkyvyys</t>
        </is>
      </c>
      <c r="AC363" t="inlineStr">
        <is>
          <t>3|3</t>
        </is>
      </c>
      <c r="AD363" t="inlineStr">
        <is>
          <t>|</t>
        </is>
      </c>
      <c r="AE363" t="inlineStr">
        <is>
          <t>transparence</t>
        </is>
      </c>
      <c r="AF363" t="inlineStr">
        <is>
          <t>3</t>
        </is>
      </c>
      <c r="AG363" t="inlineStr">
        <is>
          <t/>
        </is>
      </c>
      <c r="AH363" t="inlineStr">
        <is>
          <t>trédhearcacht</t>
        </is>
      </c>
      <c r="AI363" t="inlineStr">
        <is>
          <t>3</t>
        </is>
      </c>
      <c r="AJ363" t="inlineStr">
        <is>
          <t/>
        </is>
      </c>
      <c r="AK363" t="inlineStr">
        <is>
          <t/>
        </is>
      </c>
      <c r="AL363" t="inlineStr">
        <is>
          <t/>
        </is>
      </c>
      <c r="AM363" t="inlineStr">
        <is>
          <t/>
        </is>
      </c>
      <c r="AN363" t="inlineStr">
        <is>
          <t>átláthatóság</t>
        </is>
      </c>
      <c r="AO363" t="inlineStr">
        <is>
          <t>4</t>
        </is>
      </c>
      <c r="AP363" t="inlineStr">
        <is>
          <t/>
        </is>
      </c>
      <c r="AQ363" t="inlineStr">
        <is>
          <t>trasparenza</t>
        </is>
      </c>
      <c r="AR363" t="inlineStr">
        <is>
          <t>3</t>
        </is>
      </c>
      <c r="AS363" t="inlineStr">
        <is>
          <t/>
        </is>
      </c>
      <c r="AT363" t="inlineStr">
        <is>
          <t>skaidrumas</t>
        </is>
      </c>
      <c r="AU363" t="inlineStr">
        <is>
          <t>3</t>
        </is>
      </c>
      <c r="AV363" t="inlineStr">
        <is>
          <t/>
        </is>
      </c>
      <c r="AW363" t="inlineStr">
        <is>
          <t>pārredzamība</t>
        </is>
      </c>
      <c r="AX363" t="inlineStr">
        <is>
          <t>3</t>
        </is>
      </c>
      <c r="AY363" t="inlineStr">
        <is>
          <t/>
        </is>
      </c>
      <c r="AZ363" t="inlineStr">
        <is>
          <t>trasparenza</t>
        </is>
      </c>
      <c r="BA363" t="inlineStr">
        <is>
          <t>3</t>
        </is>
      </c>
      <c r="BB363" t="inlineStr">
        <is>
          <t/>
        </is>
      </c>
      <c r="BC363" t="inlineStr">
        <is>
          <t>doorzichtigheid|transparantie</t>
        </is>
      </c>
      <c r="BD363" t="inlineStr">
        <is>
          <t>3|3</t>
        </is>
      </c>
      <c r="BE363" t="inlineStr">
        <is>
          <t>|</t>
        </is>
      </c>
      <c r="BF363" t="inlineStr">
        <is>
          <t>przejrzystość</t>
        </is>
      </c>
      <c r="BG363" t="inlineStr">
        <is>
          <t>3</t>
        </is>
      </c>
      <c r="BH363" t="inlineStr">
        <is>
          <t/>
        </is>
      </c>
      <c r="BI363" t="inlineStr">
        <is>
          <t>transparência</t>
        </is>
      </c>
      <c r="BJ363" t="inlineStr">
        <is>
          <t>3</t>
        </is>
      </c>
      <c r="BK363" t="inlineStr">
        <is>
          <t/>
        </is>
      </c>
      <c r="BL363" t="inlineStr">
        <is>
          <t>transparență</t>
        </is>
      </c>
      <c r="BM363" t="inlineStr">
        <is>
          <t>3</t>
        </is>
      </c>
      <c r="BN363" t="inlineStr">
        <is>
          <t/>
        </is>
      </c>
      <c r="BO363" t="inlineStr">
        <is>
          <t>transparentnosť</t>
        </is>
      </c>
      <c r="BP363" t="inlineStr">
        <is>
          <t>3</t>
        </is>
      </c>
      <c r="BQ363" t="inlineStr">
        <is>
          <t/>
        </is>
      </c>
      <c r="BR363" t="inlineStr">
        <is>
          <t>preglednost|transparentnost</t>
        </is>
      </c>
      <c r="BS363" t="inlineStr">
        <is>
          <t>3|3</t>
        </is>
      </c>
      <c r="BT363" t="inlineStr">
        <is>
          <t>|</t>
        </is>
      </c>
      <c r="BU363" t="inlineStr">
        <is>
          <t>insyn|överblickbarhet|öppenhet|klarhet och tydlighet</t>
        </is>
      </c>
      <c r="BV363" t="inlineStr">
        <is>
          <t>3|3|3|3</t>
        </is>
      </c>
      <c r="BW363" t="inlineStr">
        <is>
          <t>|||</t>
        </is>
      </c>
      <c r="BX363" t="inlineStr">
        <is>
          <t/>
        </is>
      </c>
      <c r="BY363" t="inlineStr">
        <is>
          <t>viditelnost a přístupnost informací požadovaných 
&lt;i&gt;účastníky trhu&lt;/i&gt; [ &lt;a href="/entry/result/272070/all" id="ENTRY_TO_ENTRY_CONVERTER" target="_blank"&gt;IATE:272070&lt;/a&gt; ] a 
&lt;i&gt;regulačními orgány&lt;/i&gt; [ &lt;a href="/entry/result/3535709/all" id="ENTRY_TO_ENTRY_CONVERTER" target="_blank"&gt;IATE:3535709&lt;/a&gt; ]</t>
        </is>
      </c>
      <c r="BZ363" t="inlineStr">
        <is>
          <t/>
        </is>
      </c>
      <c r="CA363" t="inlineStr">
        <is>
          <t/>
        </is>
      </c>
      <c r="CB363" t="inlineStr">
        <is>
          <t/>
        </is>
      </c>
      <c r="CC363" t="inlineStr">
        <is>
          <t>visibility and accessibility of the information required by market participants and regulators</t>
        </is>
      </c>
      <c r="CD363" t="inlineStr">
        <is>
          <t>Cualidad de las organizaciones que proveen información útil, precisa, completa y fiable sobre sus actividades.</t>
        </is>
      </c>
      <c r="CE363" t="inlineStr">
        <is>
          <t/>
        </is>
      </c>
      <c r="CF363" t="inlineStr">
        <is>
          <t>kaiken asiankuuluvan tiedon antaminen suurelle yleisölle ja markkinoille strategioista, tehdyistä arvioista, poliittisista päätöksistä ja menettelyistä avoimesti, selkeästi ja nopeasti</t>
        </is>
      </c>
      <c r="CG363" t="inlineStr">
        <is>
          <t>fait de communiquer ou de donner accès aux informations relatives aux marchés financiers nécessaires aux intervenants du marché et aux régulateurs</t>
        </is>
      </c>
      <c r="CH363" t="inlineStr">
        <is>
          <t/>
        </is>
      </c>
      <c r="CI363" t="inlineStr">
        <is>
          <t/>
        </is>
      </c>
      <c r="CJ363" t="inlineStr">
        <is>
          <t/>
        </is>
      </c>
      <c r="CK363" t="inlineStr">
        <is>
          <t>insieme di regole volte ad assicurare ai clienti un'informazione corretta, chiara ed esauriente che agevoli la comprensione delle caratteristiche, dei rischi e dei costi dei prodotti finanziari offerti e ne consenta la facile confrontabilità con altre offerte</t>
        </is>
      </c>
      <c r="CL363" t="inlineStr">
        <is>
          <t/>
        </is>
      </c>
      <c r="CM363" t="inlineStr">
        <is>
          <t/>
        </is>
      </c>
      <c r="CN363" t="inlineStr">
        <is>
          <t>l-istat li jintlaħaq meta l-informazzjoni kollha rilevanti tkun disponibbli b'mod sħiħ u mingħajr ħlas għall-pubbliku</t>
        </is>
      </c>
      <c r="CO363" t="inlineStr">
        <is>
          <t>"mate waarin een markt gekenmerkt wordt door snelle en accurate beschikbaarheid van prijs- en omzetgegevens voor alle marktpartijen (vragers en aanbieders) c.q. de mate waarin marktpartijen goed geïnformeerd zijn"</t>
        </is>
      </c>
      <c r="CP363" t="inlineStr">
        <is>
          <t/>
        </is>
      </c>
      <c r="CQ363" t="inlineStr">
        <is>
          <t/>
        </is>
      </c>
      <c r="CR363" t="inlineStr">
        <is>
          <t/>
        </is>
      </c>
      <c r="CS363" t="inlineStr">
        <is>
          <t>viditeľnosť a prístupnosť informácií, ktoré požadujú účastníci trhu a regulačné orgány</t>
        </is>
      </c>
      <c r="CT363" t="inlineStr">
        <is>
          <t/>
        </is>
      </c>
      <c r="CU363" t="inlineStr">
        <is>
          <t/>
        </is>
      </c>
    </row>
    <row r="364">
      <c r="A364" s="1" t="str">
        <f>HYPERLINK("https://iate.europa.eu/entry/result/926884/all", "926884")</f>
        <v>926884</v>
      </c>
      <c r="B364" t="inlineStr">
        <is>
          <t>FINANCE</t>
        </is>
      </c>
      <c r="C364" t="inlineStr">
        <is>
          <t>FINANCE|financial institutions and credit;FINANCE|taxation;FINANCE|free movement of capital|free movement of capital|capital movement|recycling of capital|money laundering</t>
        </is>
      </c>
      <c r="D364" t="inlineStr">
        <is>
          <t>„познавай клиента си“|опознай своя клиент</t>
        </is>
      </c>
      <c r="E364" t="inlineStr">
        <is>
          <t>3|3</t>
        </is>
      </c>
      <c r="F364" t="inlineStr">
        <is>
          <t>|</t>
        </is>
      </c>
      <c r="G364" t="inlineStr">
        <is>
          <t>politika „poznej svého klienta“|zásada „poznej svého klienta“</t>
        </is>
      </c>
      <c r="H364" t="inlineStr">
        <is>
          <t>3|3</t>
        </is>
      </c>
      <c r="I364" t="inlineStr">
        <is>
          <t>|</t>
        </is>
      </c>
      <c r="J364" t="inlineStr">
        <is>
          <t>kend din kunde</t>
        </is>
      </c>
      <c r="K364" t="inlineStr">
        <is>
          <t>3</t>
        </is>
      </c>
      <c r="L364" t="inlineStr">
        <is>
          <t/>
        </is>
      </c>
      <c r="M364" t="inlineStr">
        <is>
          <t>Kundenidentifizierungs- und Dokumentationspflicht|Kenntnis der Kundenidentität|Legitimationsprüfung|Feststellung der Kundenidentität</t>
        </is>
      </c>
      <c r="N364" t="inlineStr">
        <is>
          <t>2|3|3|3</t>
        </is>
      </c>
      <c r="O364" t="inlineStr">
        <is>
          <t>|||</t>
        </is>
      </c>
      <c r="P364" t="inlineStr">
        <is>
          <t>Know your customer|KYC|ταυτοποίηση στοιχείων|γνώση της ταυτότητας των πελατών</t>
        </is>
      </c>
      <c r="Q364" t="inlineStr">
        <is>
          <t>2|2|3|3</t>
        </is>
      </c>
      <c r="R364" t="inlineStr">
        <is>
          <t>|||</t>
        </is>
      </c>
      <c r="S364" t="inlineStr">
        <is>
          <t>know your customer|know-your-client rules|know your customer requirements|know your client rules|know your customer rules|know your client procedures|know your client|know your customer procedures|know-your-client procedures|know-your-customer procedures|KYC|know-your-customer requirements|know-your-customer procedures|know-your-client requirements|know your customer policies|know-your-customer rules|know your client requirements</t>
        </is>
      </c>
      <c r="T364" t="inlineStr">
        <is>
          <t>3|1|1|1|1|1|3|1|1|1|3|1|1|1|1|1|1</t>
        </is>
      </c>
      <c r="U364" t="inlineStr">
        <is>
          <t>||||||||||||||||</t>
        </is>
      </c>
      <c r="V364" t="inlineStr">
        <is>
          <t>conocimiento del cliente|conozca a su cliente|KYC</t>
        </is>
      </c>
      <c r="W364" t="inlineStr">
        <is>
          <t>3|3|3</t>
        </is>
      </c>
      <c r="X364" t="inlineStr">
        <is>
          <t>||</t>
        </is>
      </c>
      <c r="Y364" t="inlineStr">
        <is>
          <t>põhimõte „tunne oma klienti“</t>
        </is>
      </c>
      <c r="Z364" t="inlineStr">
        <is>
          <t>3</t>
        </is>
      </c>
      <c r="AA364" t="inlineStr">
        <is>
          <t/>
        </is>
      </c>
      <c r="AB364" t="inlineStr">
        <is>
          <t>asiakkaan tunteminen|selonottovelvollisuus</t>
        </is>
      </c>
      <c r="AC364" t="inlineStr">
        <is>
          <t>3|3</t>
        </is>
      </c>
      <c r="AD364" t="inlineStr">
        <is>
          <t>|</t>
        </is>
      </c>
      <c r="AE364" t="inlineStr">
        <is>
          <t>connaissance clientèle</t>
        </is>
      </c>
      <c r="AF364" t="inlineStr">
        <is>
          <t>3</t>
        </is>
      </c>
      <c r="AG364" t="inlineStr">
        <is>
          <t/>
        </is>
      </c>
      <c r="AH364" t="inlineStr">
        <is>
          <t>bíodh aithne agat ar do chustaiméirí</t>
        </is>
      </c>
      <c r="AI364" t="inlineStr">
        <is>
          <t>3</t>
        </is>
      </c>
      <c r="AJ364" t="inlineStr">
        <is>
          <t/>
        </is>
      </c>
      <c r="AK364" t="inlineStr">
        <is>
          <t>upoznaj svog klijenta</t>
        </is>
      </c>
      <c r="AL364" t="inlineStr">
        <is>
          <t>3</t>
        </is>
      </c>
      <c r="AM364" t="inlineStr">
        <is>
          <t/>
        </is>
      </c>
      <c r="AN364" t="inlineStr">
        <is>
          <t>„Ismerd az ügyfeledet” elv</t>
        </is>
      </c>
      <c r="AO364" t="inlineStr">
        <is>
          <t>3</t>
        </is>
      </c>
      <c r="AP364" t="inlineStr">
        <is>
          <t/>
        </is>
      </c>
      <c r="AQ364" t="inlineStr">
        <is>
          <t>Know Your Customer|conoscenza del proprio cliente</t>
        </is>
      </c>
      <c r="AR364" t="inlineStr">
        <is>
          <t>2|2</t>
        </is>
      </c>
      <c r="AS364" t="inlineStr">
        <is>
          <t>|</t>
        </is>
      </c>
      <c r="AT364" t="inlineStr">
        <is>
          <t>„pažink savo klientą“</t>
        </is>
      </c>
      <c r="AU364" t="inlineStr">
        <is>
          <t>2</t>
        </is>
      </c>
      <c r="AV364" t="inlineStr">
        <is>
          <t/>
        </is>
      </c>
      <c r="AW364" t="inlineStr">
        <is>
          <t>princips "pazīsti savu klientu"</t>
        </is>
      </c>
      <c r="AX364" t="inlineStr">
        <is>
          <t>3</t>
        </is>
      </c>
      <c r="AY364" t="inlineStr">
        <is>
          <t/>
        </is>
      </c>
      <c r="AZ364" t="inlineStr">
        <is>
          <t>kun af lill-klijent tiegħek</t>
        </is>
      </c>
      <c r="BA364" t="inlineStr">
        <is>
          <t>3</t>
        </is>
      </c>
      <c r="BB364" t="inlineStr">
        <is>
          <t/>
        </is>
      </c>
      <c r="BC364" t="inlineStr">
        <is>
          <t>ken-uw-klant|KYC|Know Your Customer</t>
        </is>
      </c>
      <c r="BD364" t="inlineStr">
        <is>
          <t>2|2|2</t>
        </is>
      </c>
      <c r="BE364" t="inlineStr">
        <is>
          <t>||</t>
        </is>
      </c>
      <c r="BF364" t="inlineStr">
        <is>
          <t>zasada "znaj swojego klienta"</t>
        </is>
      </c>
      <c r="BG364" t="inlineStr">
        <is>
          <t>3</t>
        </is>
      </c>
      <c r="BH364" t="inlineStr">
        <is>
          <t/>
        </is>
      </c>
      <c r="BI364" t="inlineStr">
        <is>
          <t>conhecer o cliente|conhecimento do cliente</t>
        </is>
      </c>
      <c r="BJ364" t="inlineStr">
        <is>
          <t>3|3</t>
        </is>
      </c>
      <c r="BK364" t="inlineStr">
        <is>
          <t>|</t>
        </is>
      </c>
      <c r="BL364" t="inlineStr">
        <is>
          <t>cunoașterea clientelei</t>
        </is>
      </c>
      <c r="BM364" t="inlineStr">
        <is>
          <t>3</t>
        </is>
      </c>
      <c r="BN364" t="inlineStr">
        <is>
          <t/>
        </is>
      </c>
      <c r="BO364" t="inlineStr">
        <is>
          <t>poznaj svojho klienta</t>
        </is>
      </c>
      <c r="BP364" t="inlineStr">
        <is>
          <t>3</t>
        </is>
      </c>
      <c r="BQ364" t="inlineStr">
        <is>
          <t/>
        </is>
      </c>
      <c r="BR364" t="inlineStr">
        <is>
          <t>poznavanje stranke</t>
        </is>
      </c>
      <c r="BS364" t="inlineStr">
        <is>
          <t>3</t>
        </is>
      </c>
      <c r="BT364" t="inlineStr">
        <is>
          <t/>
        </is>
      </c>
      <c r="BU364" t="inlineStr">
        <is>
          <t>kundkännedom</t>
        </is>
      </c>
      <c r="BV364" t="inlineStr">
        <is>
          <t>3</t>
        </is>
      </c>
      <c r="BW364" t="inlineStr">
        <is>
          <t/>
        </is>
      </c>
      <c r="BX364" t="inlineStr">
        <is>
          <t>насоки, които банките следват при изграждането на превантивни системи срещу опитите да бъдат използвани умишлено или неволно при изпиране на пари и финансиране на терористични действия</t>
        </is>
      </c>
      <c r="BY364" t="inlineStr">
        <is>
          <t/>
        </is>
      </c>
      <c r="BZ364" t="inlineStr">
        <is>
          <t>kundeidentifikationsprocedure, som en virksomhed eller bank bruger til at identificere eller kontrollere identiteten af sine kunder med henblik på at forebygge økonomisk kriminalitet, f.eks. hvidvask af penge eller finansiering af terrorisme</t>
        </is>
      </c>
      <c r="CA364" t="inlineStr">
        <is>
          <t>umfangreiches System der Identifizierung von Kunden und Transaktionen, Verdachtsanzeigepflicht, Nachforschungspflicht u.a.m., das Banken auferlegt wird (z. B. durch die Geldwäscherichtlinie und das Kreditwesengesetz (DE)); wenn diese Vorschriften vom amerikanischen Fiskus als gleichwertig anerkannt werden, kann eine ausländische Bank eine „Qualified Intermediary“-Vereinbarung schließen</t>
        </is>
      </c>
      <c r="CB364" t="inlineStr">
        <is>
          <t>Βλ. και αγγλικό δελτίο.</t>
        </is>
      </c>
      <c r="CC364" t="inlineStr">
        <is>
          <t>policies, practices and procedures put in place by banks that promote high ethical and professional standards and prevent the bank from being used, intentionally or unintentionally, by criminal elements; in particular, due diligence procedures by which a business or bank identifies and verifies the identity of its clients with the objective of preventing financial crime, e.g. money laundering or terrorist financing</t>
        </is>
      </c>
      <c r="CD364" t="inlineStr">
        <is>
          <t>Conjunto de normas y procedimientos de conocimiento del cliente que deben aplicar los bancos para evitar ser utilizados por delincuentes.</t>
        </is>
      </c>
      <c r="CE364" t="inlineStr">
        <is>
          <t/>
        </is>
      </c>
      <c r="CF364" t="inlineStr">
        <is>
          <t>pankin lakiin perustuva velvollisuus hankkia asiakkaan henkilötietojen lisäksi riittävät tiedot asiakkaan toiminnasta, taloudellisesta asemasta, asioinnista ja palvelujen käyttötarkoituksesta</t>
        </is>
      </c>
      <c r="CG364" t="inlineStr">
        <is>
          <t>ensemble de règles et de procédures visant à la connaissance de la clientèle qui sont mises en place par les établissement bancaires afin d'empêcher qu’elles ne soient utilisées, intentionnellement ou non, dans le cadre d’activités criminelles</t>
        </is>
      </c>
      <c r="CH364" t="inlineStr">
        <is>
          <t/>
        </is>
      </c>
      <c r="CI364" t="inlineStr">
        <is>
          <t/>
        </is>
      </c>
      <c r="CJ364" t="inlineStr">
        <is>
          <t>a vállalkozás ügyfeleinek azonosítására / kilétük feltárására irányuló folyamatok összessége, illetve az ennek alapjául szolgáló kockázatkezelési elv</t>
        </is>
      </c>
      <c r="CK364" t="inlineStr">
        <is>
          <t>processo di identificazione dell’identità dell’investitore per evitare riciclaggio di denaro ed attività relazione al terrorismo</t>
        </is>
      </c>
      <c r="CL364" t="inlineStr">
        <is>
          <t>politika, praktika ir procedūros, kurias paprastai taiko bankai, siekdami propaguoti aukštus etikos ir profesinius standartus ir užkirsti kelią tam, kad banko paslaugomis sąmoningai ar nesąmoningai naudotųsi nusikaltėliai; išsamaus patikrinimo procedūros, kurias pasitelkdami verslo subjektai arba bankai nustato ir patikrina savo tapatybę, siekdami užkirsti kelią finansiniams nusikaltimams, pvz., pinigų plovimui arba teroristų finansavimui</t>
        </is>
      </c>
      <c r="CM364" t="inlineStr">
        <is>
          <t/>
        </is>
      </c>
      <c r="CN364" t="inlineStr">
        <is>
          <t>il-proċedura ta' diliġenza dovuta li ssir minn impriża jew bank biex tkun identifikata u vverifikata l-identità tal-klijenti tagħhom bl-għan li evitat reat krimianli, eż. il-ħasil tal-flus jew il-finanzjament tat-terroriżmu</t>
        </is>
      </c>
      <c r="CO364" t="inlineStr">
        <is>
          <t>"De Amerikaanse belastingdienst IRS (Internal Revenue Service) heeft recent de 'Know Your Customer'-regelgeving van de Nederlandse Antillen goedgekeurd. Als gevolg hiervan kunnen financiële instellingen de IRS verzoeken om Qualified Intermediary te worden. Instellingen met de QI-status hebben hun administratie zo ingericht, dat Amerikanen en niet-Amerikanen in de toepassing van de belastingregels goed gescheiden worden."</t>
        </is>
      </c>
      <c r="CP364" t="inlineStr">
        <is>
          <t/>
        </is>
      </c>
      <c r="CQ364" t="inlineStr">
        <is>
          <t/>
        </is>
      </c>
      <c r="CR364" t="inlineStr">
        <is>
          <t/>
        </is>
      </c>
      <c r="CS364" t="inlineStr">
        <is>
          <t>princíp podnikania banky, ktorého cieľom je získať čo najkomplexnejší obraz o skutočnej identite klienta a jeho reálnych aktivitách relevantných pre banku</t>
        </is>
      </c>
      <c r="CT364" t="inlineStr">
        <is>
          <t/>
        </is>
      </c>
      <c r="CU364" t="inlineStr">
        <is>
          <t/>
        </is>
      </c>
    </row>
    <row r="365">
      <c r="A365" s="1" t="str">
        <f>HYPERLINK("https://iate.europa.eu/entry/result/3526855/all", "3526855")</f>
        <v>3526855</v>
      </c>
      <c r="B365" t="inlineStr">
        <is>
          <t>FINANCE</t>
        </is>
      </c>
      <c r="C365" t="inlineStr">
        <is>
          <t>FINANCE|free movement of capital|financial market</t>
        </is>
      </c>
      <c r="D365" t="inlineStr">
        <is>
          <t/>
        </is>
      </c>
      <c r="E365" t="inlineStr">
        <is>
          <t/>
        </is>
      </c>
      <c r="F365" t="inlineStr">
        <is>
          <t/>
        </is>
      </c>
      <c r="G365" t="inlineStr">
        <is>
          <t/>
        </is>
      </c>
      <c r="H365" t="inlineStr">
        <is>
          <t/>
        </is>
      </c>
      <c r="I365" t="inlineStr">
        <is>
          <t/>
        </is>
      </c>
      <c r="J365" t="inlineStr">
        <is>
          <t>kunde</t>
        </is>
      </c>
      <c r="K365" t="inlineStr">
        <is>
          <t>3</t>
        </is>
      </c>
      <c r="L365" t="inlineStr">
        <is>
          <t/>
        </is>
      </c>
      <c r="M365" t="inlineStr">
        <is>
          <t>Kunde</t>
        </is>
      </c>
      <c r="N365" t="inlineStr">
        <is>
          <t>3</t>
        </is>
      </c>
      <c r="O365" t="inlineStr">
        <is>
          <t/>
        </is>
      </c>
      <c r="P365" t="inlineStr">
        <is>
          <t>πελάτης</t>
        </is>
      </c>
      <c r="Q365" t="inlineStr">
        <is>
          <t>3</t>
        </is>
      </c>
      <c r="R365" t="inlineStr">
        <is>
          <t/>
        </is>
      </c>
      <c r="S365" t="inlineStr">
        <is>
          <t>client</t>
        </is>
      </c>
      <c r="T365" t="inlineStr">
        <is>
          <t>3</t>
        </is>
      </c>
      <c r="U365" t="inlineStr">
        <is>
          <t/>
        </is>
      </c>
      <c r="V365" t="inlineStr">
        <is>
          <t>cliente</t>
        </is>
      </c>
      <c r="W365" t="inlineStr">
        <is>
          <t>3</t>
        </is>
      </c>
      <c r="X365" t="inlineStr">
        <is>
          <t/>
        </is>
      </c>
      <c r="Y365" t="inlineStr">
        <is>
          <t>klient</t>
        </is>
      </c>
      <c r="Z365" t="inlineStr">
        <is>
          <t>3</t>
        </is>
      </c>
      <c r="AA365" t="inlineStr">
        <is>
          <t/>
        </is>
      </c>
      <c r="AB365" t="inlineStr">
        <is>
          <t/>
        </is>
      </c>
      <c r="AC365" t="inlineStr">
        <is>
          <t/>
        </is>
      </c>
      <c r="AD365" t="inlineStr">
        <is>
          <t/>
        </is>
      </c>
      <c r="AE365" t="inlineStr">
        <is>
          <t>client|participant indirect</t>
        </is>
      </c>
      <c r="AF365" t="inlineStr">
        <is>
          <t>3|3</t>
        </is>
      </c>
      <c r="AG365" t="inlineStr">
        <is>
          <t>|</t>
        </is>
      </c>
      <c r="AH365" t="inlineStr">
        <is>
          <t/>
        </is>
      </c>
      <c r="AI365" t="inlineStr">
        <is>
          <t/>
        </is>
      </c>
      <c r="AJ365" t="inlineStr">
        <is>
          <t/>
        </is>
      </c>
      <c r="AK365" t="inlineStr">
        <is>
          <t/>
        </is>
      </c>
      <c r="AL365" t="inlineStr">
        <is>
          <t/>
        </is>
      </c>
      <c r="AM365" t="inlineStr">
        <is>
          <t/>
        </is>
      </c>
      <c r="AN365" t="inlineStr">
        <is>
          <t>ügyfél</t>
        </is>
      </c>
      <c r="AO365" t="inlineStr">
        <is>
          <t>3</t>
        </is>
      </c>
      <c r="AP365" t="inlineStr">
        <is>
          <t/>
        </is>
      </c>
      <c r="AQ365" t="inlineStr">
        <is>
          <t>cliente</t>
        </is>
      </c>
      <c r="AR365" t="inlineStr">
        <is>
          <t>3</t>
        </is>
      </c>
      <c r="AS365" t="inlineStr">
        <is>
          <t/>
        </is>
      </c>
      <c r="AT365" t="inlineStr">
        <is>
          <t>klientas</t>
        </is>
      </c>
      <c r="AU365" t="inlineStr">
        <is>
          <t>3</t>
        </is>
      </c>
      <c r="AV365" t="inlineStr">
        <is>
          <t/>
        </is>
      </c>
      <c r="AW365" t="inlineStr">
        <is>
          <t>klients</t>
        </is>
      </c>
      <c r="AX365" t="inlineStr">
        <is>
          <t>3</t>
        </is>
      </c>
      <c r="AY365" t="inlineStr">
        <is>
          <t/>
        </is>
      </c>
      <c r="AZ365" t="inlineStr">
        <is>
          <t>klijent</t>
        </is>
      </c>
      <c r="BA365" t="inlineStr">
        <is>
          <t>3</t>
        </is>
      </c>
      <c r="BB365" t="inlineStr">
        <is>
          <t/>
        </is>
      </c>
      <c r="BC365" t="inlineStr">
        <is>
          <t>cliënt</t>
        </is>
      </c>
      <c r="BD365" t="inlineStr">
        <is>
          <t>3</t>
        </is>
      </c>
      <c r="BE365" t="inlineStr">
        <is>
          <t/>
        </is>
      </c>
      <c r="BF365" t="inlineStr">
        <is>
          <t>klient</t>
        </is>
      </c>
      <c r="BG365" t="inlineStr">
        <is>
          <t>3</t>
        </is>
      </c>
      <c r="BH365" t="inlineStr">
        <is>
          <t/>
        </is>
      </c>
      <c r="BI365" t="inlineStr">
        <is>
          <t/>
        </is>
      </c>
      <c r="BJ365" t="inlineStr">
        <is>
          <t/>
        </is>
      </c>
      <c r="BK365" t="inlineStr">
        <is>
          <t/>
        </is>
      </c>
      <c r="BL365" t="inlineStr">
        <is>
          <t/>
        </is>
      </c>
      <c r="BM365" t="inlineStr">
        <is>
          <t/>
        </is>
      </c>
      <c r="BN365" t="inlineStr">
        <is>
          <t/>
        </is>
      </c>
      <c r="BO365" t="inlineStr">
        <is>
          <t>klient</t>
        </is>
      </c>
      <c r="BP365" t="inlineStr">
        <is>
          <t>3</t>
        </is>
      </c>
      <c r="BQ365" t="inlineStr">
        <is>
          <t/>
        </is>
      </c>
      <c r="BR365" t="inlineStr">
        <is>
          <t>stranka</t>
        </is>
      </c>
      <c r="BS365" t="inlineStr">
        <is>
          <t>3</t>
        </is>
      </c>
      <c r="BT365" t="inlineStr">
        <is>
          <t/>
        </is>
      </c>
      <c r="BU365" t="inlineStr">
        <is>
          <t/>
        </is>
      </c>
      <c r="BV365" t="inlineStr">
        <is>
          <t/>
        </is>
      </c>
      <c r="BW365" t="inlineStr">
        <is>
          <t/>
        </is>
      </c>
      <c r="BX365" t="inlineStr">
        <is>
          <t/>
        </is>
      </c>
      <c r="BY365" t="inlineStr">
        <is>
          <t/>
        </is>
      </c>
      <c r="BZ365" t="inlineStr">
        <is>
          <t>et selskab, der har indgået et aftaleforhold med en CCP's clearingmedlem, som giver dette selskab mulighed for at cleare dets transaktioner med den pågældende CCP</t>
        </is>
      </c>
      <c r="CA365" t="inlineStr">
        <is>
          <t>Unternehmen, das eine Vertragsbeziehung mit einem Clearingmitglied einer CCP unterhält, die es diesem Unternehmen ermöglicht, seine Transaktionen durch diese CCP zu clearen</t>
        </is>
      </c>
      <c r="CB365" t="inlineStr">
        <is>
          <t>επιχείρηση με συμβατική σχέση με &lt;a href="https://iate.europa.eu/entry/result/1464656" target="_blank"&gt;εκκαθαριστικό μέλος&lt;/a&gt; &lt;a href="https://iate.europa.eu/entry/result/843493" target="_blank"&gt;κεντρικού αντισυμβαλλόμενου&lt;/a&gt;, η οποία δίνει τη δυνατότητα στην εν λόγω επιχείρηση να εκκαθαρίζει τις συναλλαγές της με τον σχετικό κεντρικό αντισυμβαλλόμενο</t>
        </is>
      </c>
      <c r="CC365" t="inlineStr">
        <is>
          <t>undertaking with a contractual relationship with a &lt;a href="https://iate.europa.eu/entry/result/1464656/en" target="_blank"&gt;clearing member &lt;/a&gt;of a &lt;a href="https://iate.europa.eu/entry/result/843493/en" target="_blank"&gt;central counterparty&lt;/a&gt; (CCP) which enables that undertaking to clear its transactions with that CCP</t>
        </is>
      </c>
      <c r="CD365" t="inlineStr">
        <is>
          <t>Empresa que, gracias a su relación contractual con un &lt;a href="https://iate.europa.eu/entry/result/1464656/es" target="_blank"&gt;miembro compensador&lt;/a&gt; de una &lt;a href="https://iate.europa.eu/entry/result/843493/es" target="_blank"&gt;entidad de contrapartida central (ECC)&lt;/a&gt;, puede compensar sus operaciones con esa ECC.</t>
        </is>
      </c>
      <c r="CE365" t="inlineStr">
        <is>
          <t>ettevõtja, kellel on lepinguline suhe &lt;i&gt;keskse vastaspoole&lt;/i&gt; &lt;a href="/entry/result/843493/all" id="ENTRY_TO_ENTRY_CONVERTER" target="_blank"&gt;IATE:843493&lt;/a&gt; &lt;i&gt;kliiriva liikmega&lt;/i&gt; &lt;a href="/entry/result/1464656/all" id="ENTRY_TO_ENTRY_CONVERTER" target="_blank"&gt;IATE:1464656&lt;/a&gt;, mis võimaldab sellel ettevõtjal kliirida oma tehinguid kõnealuse keskse vastaspoolega</t>
        </is>
      </c>
      <c r="CF365" t="inlineStr">
        <is>
          <t/>
        </is>
      </c>
      <c r="CG365" t="inlineStr">
        <is>
          <t>entreprise liée à un &lt;a href="https://iate.europa.eu/entry/result/1464656/fr" target="_blank"&gt;membre compensateur&lt;/a&gt; d'une &lt;a href="https://iate.europa.eu/entry/result/843493/fr" target="_blank"&gt;contrepartie centrale (CCP)&lt;/a&gt; par une relation contractuelle lui permettant de compenser ses transactions auprès de la contrepartie centrale concernée</t>
        </is>
      </c>
      <c r="CH365" t="inlineStr">
        <is>
          <t/>
        </is>
      </c>
      <c r="CI365" t="inlineStr">
        <is>
          <t/>
        </is>
      </c>
      <c r="CJ365" t="inlineStr">
        <is>
          <t>valamely &lt;a href="https://iate.europa.eu/entry/result/843493/hu" target="_blank"&gt;központi szerződő fél&lt;/a&gt; &lt;a href="https://iate.europa.eu/entry/result/1464656/hu" target="_blank"&gt;klíringtagjával&lt;/a&gt; olyan szerződéses
kapcsolatban álló vállalkozás, amely kapcsolat lehetővé teszi a vállalkozás
számára ügyleteinek az adott központi szerződő fél bevonásával történő
elszámolását</t>
        </is>
      </c>
      <c r="CK365" t="inlineStr">
        <is>
          <t>impresa legata a un &lt;a href="https://iate.europa.eu/entry/result/1464656/it" target="_blank"&gt;partecipante diretto&lt;/a&gt; di una &lt;a href="https://iate.europa.eu/entry/result/843493/it" target="_blank"&gt;controparte centrale&lt;/a&gt; (CCP) da un rapporto contrattuale che le consente di compensare le sue operazioni tramite la CCP interessata</t>
        </is>
      </c>
      <c r="CL365" t="inlineStr">
        <is>
          <t>įmonė, kurią su &lt;a href="https://iate.europa.eu/entry/result/843493/lt" target="_blank"&gt;pagrindinės sandorio šalies&lt;/a&gt; &lt;a href="https://iate.europa.eu/entry/result/1464656/lt" target="_blank"&gt;tarpuskaitos nariu&lt;/a&gt; sieja sutartiniai santykiai, tai įmonei suteikiantys galimybę savo sandorių tarpuskaitą atlikti pasitelkiant tą pagrindinę sandorio šalį</t>
        </is>
      </c>
      <c r="CM365" t="inlineStr">
        <is>
          <t>uzņēmums, kuram ir līgumattiecības ar &lt;i&gt;CCP&lt;/i&gt; &lt;a href="https://iate.europa.eu/entry/result/1464656/lv" target="_blank"&gt;tīrvērtes dalībnieku&lt;/a&gt;&lt;small&gt;,&lt;/small&gt; kas ļauj minētajam uzņēmumam nokārtot savus darījumus ar minēto &lt;i&gt;CCP&lt;/i&gt;</t>
        </is>
      </c>
      <c r="CN365" t="inlineStr">
        <is>
          <t>impriża b’relazzjoni kuntrattwali ma’ &lt;a href="https://iate.europa.eu/entry/result/1464656/mt" target="_blank"&gt;membru tal-ikklerjar&lt;/a&gt; ta’ &lt;a href="https://iate.europa.eu/entry/result/843493/mt" target="_blank"&gt;kontroparti ċentrali&lt;/a&gt; (CCP) li tippermetti li dik l-impriża tikklerja t-tranżazzjonijiet tagħha ma’ dik is-CCP</t>
        </is>
      </c>
      <c r="CO365" t="inlineStr">
        <is>
          <t>een onderneming die een contractuele relatie heeft met een &lt;a href="https://iate.europa.eu/entry/result/1464656/nl" target="_blank"&gt;clearinglid &lt;/a&gt;van een &lt;a href="https://iate.europa.eu/entry/result/843493/nl" target="_blank"&gt;centrale tegenpartij &lt;/a&gt;(CTP) waardoor die onderneming in staat is haar transacties bij die CTP te clearen</t>
        </is>
      </c>
      <c r="CP365" t="inlineStr">
        <is>
          <t>przedsiębiorstwo związane stosunkiem umownym z &lt;a href="https://iate.europa.eu/entry/result/1464656/pl" target="_blank"&gt;członkiem rozliczającym&lt;/a&gt; &lt;a href="https://iate.europa.eu/entry/result/843493/pl" target="_blank"&gt;kontrahenta centralnego&lt;/a&gt; (CCP), umożliwiającym temu przedsiębiorstwu rozliczanie jego transakcji za pośrednictwem tego CCP</t>
        </is>
      </c>
      <c r="CQ365" t="inlineStr">
        <is>
          <t/>
        </is>
      </c>
      <c r="CR365" t="inlineStr">
        <is>
          <t/>
        </is>
      </c>
      <c r="CS365" t="inlineStr">
        <is>
          <t>podnik so zmluvným vzťahom so zúčtovacím členom centrálnej protistrany, ktorý tomuto podniku umožňuje zúčtovávať jeho transakcie s danou centrálnou protistranou</t>
        </is>
      </c>
      <c r="CT365" t="inlineStr">
        <is>
          <t>podjetje, ki lahko naredi &lt;a href="https://iate.europa.eu/entry/result/1125872/sl" target="_blank"&gt;kliring&lt;/a&gt; svojih transakcij prek &lt;a href="https://iate.europa.eu/entry/result/843493/sl" target="_blank"&gt;CNS&lt;/a&gt;, ker ima s &lt;a href="https://iate.europa.eu/entry/result/1464656/sl" target="_blank"&gt;klirinškim članom&lt;/a&gt; slednje pogodbeno
razmerje</t>
        </is>
      </c>
      <c r="CU365" t="inlineStr">
        <is>
          <t/>
        </is>
      </c>
    </row>
    <row r="366">
      <c r="A366" s="1" t="str">
        <f>HYPERLINK("https://iate.europa.eu/entry/result/3588808/all", "3588808")</f>
        <v>3588808</v>
      </c>
      <c r="B366" t="inlineStr">
        <is>
          <t>FINANCE</t>
        </is>
      </c>
      <c r="C366" t="inlineStr">
        <is>
          <t>FINANCE|monetary relations|international finance|international liquidity|international currency</t>
        </is>
      </c>
      <c r="D366" t="inlineStr">
        <is>
          <t/>
        </is>
      </c>
      <c r="E366" t="inlineStr">
        <is>
          <t/>
        </is>
      </c>
      <c r="F366" t="inlineStr">
        <is>
          <t/>
        </is>
      </c>
      <c r="G366" t="inlineStr">
        <is>
          <t/>
        </is>
      </c>
      <c r="H366" t="inlineStr">
        <is>
          <t/>
        </is>
      </c>
      <c r="I366" t="inlineStr">
        <is>
          <t/>
        </is>
      </c>
      <c r="J366" t="inlineStr">
        <is>
          <t/>
        </is>
      </c>
      <c r="K366" t="inlineStr">
        <is>
          <t/>
        </is>
      </c>
      <c r="L366" t="inlineStr">
        <is>
          <t/>
        </is>
      </c>
      <c r="M366" t="inlineStr">
        <is>
          <t/>
        </is>
      </c>
      <c r="N366" t="inlineStr">
        <is>
          <t/>
        </is>
      </c>
      <c r="O366" t="inlineStr">
        <is>
          <t/>
        </is>
      </c>
      <c r="P366" t="inlineStr">
        <is>
          <t/>
        </is>
      </c>
      <c r="Q366" t="inlineStr">
        <is>
          <t/>
        </is>
      </c>
      <c r="R366" t="inlineStr">
        <is>
          <t/>
        </is>
      </c>
      <c r="S366" t="inlineStr">
        <is>
          <t>crypto-collateralised stablecoin|crypto-collateralized stablecoin</t>
        </is>
      </c>
      <c r="T366" t="inlineStr">
        <is>
          <t>3|1</t>
        </is>
      </c>
      <c r="U366" t="inlineStr">
        <is>
          <t>|</t>
        </is>
      </c>
      <c r="V366" t="inlineStr">
        <is>
          <t/>
        </is>
      </c>
      <c r="W366" t="inlineStr">
        <is>
          <t/>
        </is>
      </c>
      <c r="X366" t="inlineStr">
        <is>
          <t/>
        </is>
      </c>
      <c r="Y366" t="inlineStr">
        <is>
          <t/>
        </is>
      </c>
      <c r="Z366" t="inlineStr">
        <is>
          <t/>
        </is>
      </c>
      <c r="AA366" t="inlineStr">
        <is>
          <t/>
        </is>
      </c>
      <c r="AB366" t="inlineStr">
        <is>
          <t/>
        </is>
      </c>
      <c r="AC366" t="inlineStr">
        <is>
          <t/>
        </is>
      </c>
      <c r="AD366" t="inlineStr">
        <is>
          <t/>
        </is>
      </c>
      <c r="AE366" t="inlineStr">
        <is>
          <t/>
        </is>
      </c>
      <c r="AF366" t="inlineStr">
        <is>
          <t/>
        </is>
      </c>
      <c r="AG366" t="inlineStr">
        <is>
          <t/>
        </is>
      </c>
      <c r="AH366" t="inlineStr">
        <is>
          <t/>
        </is>
      </c>
      <c r="AI366" t="inlineStr">
        <is>
          <t/>
        </is>
      </c>
      <c r="AJ366" t="inlineStr">
        <is>
          <t/>
        </is>
      </c>
      <c r="AK366" t="inlineStr">
        <is>
          <t/>
        </is>
      </c>
      <c r="AL366" t="inlineStr">
        <is>
          <t/>
        </is>
      </c>
      <c r="AM366" t="inlineStr">
        <is>
          <t/>
        </is>
      </c>
      <c r="AN366" t="inlineStr">
        <is>
          <t/>
        </is>
      </c>
      <c r="AO366" t="inlineStr">
        <is>
          <t/>
        </is>
      </c>
      <c r="AP366" t="inlineStr">
        <is>
          <t/>
        </is>
      </c>
      <c r="AQ366" t="inlineStr">
        <is>
          <t/>
        </is>
      </c>
      <c r="AR366" t="inlineStr">
        <is>
          <t/>
        </is>
      </c>
      <c r="AS366" t="inlineStr">
        <is>
          <t/>
        </is>
      </c>
      <c r="AT366" t="inlineStr">
        <is>
          <t>kriptoturtu stabilizuota virtualioji valiuta</t>
        </is>
      </c>
      <c r="AU366" t="inlineStr">
        <is>
          <t>3</t>
        </is>
      </c>
      <c r="AV366" t="inlineStr">
        <is>
          <t/>
        </is>
      </c>
      <c r="AW366" t="inlineStr">
        <is>
          <t/>
        </is>
      </c>
      <c r="AX366" t="inlineStr">
        <is>
          <t/>
        </is>
      </c>
      <c r="AY366" t="inlineStr">
        <is>
          <t/>
        </is>
      </c>
      <c r="AZ366" t="inlineStr">
        <is>
          <t/>
        </is>
      </c>
      <c r="BA366" t="inlineStr">
        <is>
          <t/>
        </is>
      </c>
      <c r="BB366" t="inlineStr">
        <is>
          <t/>
        </is>
      </c>
      <c r="BC366" t="inlineStr">
        <is>
          <t/>
        </is>
      </c>
      <c r="BD366" t="inlineStr">
        <is>
          <t/>
        </is>
      </c>
      <c r="BE366" t="inlineStr">
        <is>
          <t/>
        </is>
      </c>
      <c r="BF366" t="inlineStr">
        <is>
          <t/>
        </is>
      </c>
      <c r="BG366" t="inlineStr">
        <is>
          <t/>
        </is>
      </c>
      <c r="BH366" t="inlineStr">
        <is>
          <t/>
        </is>
      </c>
      <c r="BI366" t="inlineStr">
        <is>
          <t/>
        </is>
      </c>
      <c r="BJ366" t="inlineStr">
        <is>
          <t/>
        </is>
      </c>
      <c r="BK366" t="inlineStr">
        <is>
          <t/>
        </is>
      </c>
      <c r="BL366" t="inlineStr">
        <is>
          <t/>
        </is>
      </c>
      <c r="BM366" t="inlineStr">
        <is>
          <t/>
        </is>
      </c>
      <c r="BN366" t="inlineStr">
        <is>
          <t/>
        </is>
      </c>
      <c r="BO366" t="inlineStr">
        <is>
          <t/>
        </is>
      </c>
      <c r="BP366" t="inlineStr">
        <is>
          <t/>
        </is>
      </c>
      <c r="BQ366" t="inlineStr">
        <is>
          <t/>
        </is>
      </c>
      <c r="BR366" t="inlineStr">
        <is>
          <t/>
        </is>
      </c>
      <c r="BS366" t="inlineStr">
        <is>
          <t/>
        </is>
      </c>
      <c r="BT366" t="inlineStr">
        <is>
          <t/>
        </is>
      </c>
      <c r="BU366" t="inlineStr">
        <is>
          <t/>
        </is>
      </c>
      <c r="BV366" t="inlineStr">
        <is>
          <t/>
        </is>
      </c>
      <c r="BW366" t="inlineStr">
        <is>
          <t/>
        </is>
      </c>
      <c r="BX366" t="inlineStr">
        <is>
          <t/>
        </is>
      </c>
      <c r="BY366" t="inlineStr">
        <is>
          <t/>
        </is>
      </c>
      <c r="BZ366" t="inlineStr">
        <is>
          <t/>
        </is>
      </c>
      <c r="CA366" t="inlineStr">
        <is>
          <t/>
        </is>
      </c>
      <c r="CB366" t="inlineStr">
        <is>
          <t/>
        </is>
      </c>
      <c r="CC366" t="inlineStr">
        <is>
          <t>cryptocurrency that is backed by another cryptocurrency or multiple cryptocurrencies</t>
        </is>
      </c>
      <c r="CD366" t="inlineStr">
        <is>
          <t/>
        </is>
      </c>
      <c r="CE366" t="inlineStr">
        <is>
          <t/>
        </is>
      </c>
      <c r="CF366" t="inlineStr">
        <is>
          <t/>
        </is>
      </c>
      <c r="CG366" t="inlineStr">
        <is>
          <t/>
        </is>
      </c>
      <c r="CH366" t="inlineStr">
        <is>
          <t/>
        </is>
      </c>
      <c r="CI366" t="inlineStr">
        <is>
          <t/>
        </is>
      </c>
      <c r="CJ366" t="inlineStr">
        <is>
          <t/>
        </is>
      </c>
      <c r="CK366" t="inlineStr">
        <is>
          <t/>
        </is>
      </c>
      <c r="CL366" t="inlineStr">
        <is>
          <t>&lt;div&gt;
 &lt;div&gt;
 &lt;div&gt;
 &lt;div&gt;
 virtualioji valiuta, kurios stabilumas užtikrintas kita virtualiąja valiuta ar virtualiosiomis valiutomis&lt;/div&gt;&lt;/div&gt;&lt;/div&gt;&lt;/div&gt;</t>
        </is>
      </c>
      <c r="CM366" t="inlineStr">
        <is>
          <t/>
        </is>
      </c>
      <c r="CN366" t="inlineStr">
        <is>
          <t/>
        </is>
      </c>
      <c r="CO366" t="inlineStr">
        <is>
          <t/>
        </is>
      </c>
      <c r="CP366" t="inlineStr">
        <is>
          <t/>
        </is>
      </c>
      <c r="CQ366" t="inlineStr">
        <is>
          <t/>
        </is>
      </c>
      <c r="CR366" t="inlineStr">
        <is>
          <t/>
        </is>
      </c>
      <c r="CS366" t="inlineStr">
        <is>
          <t/>
        </is>
      </c>
      <c r="CT366" t="inlineStr">
        <is>
          <t/>
        </is>
      </c>
      <c r="CU366" t="inlineStr">
        <is>
          <t/>
        </is>
      </c>
    </row>
    <row r="367">
      <c r="A367" s="1" t="str">
        <f>HYPERLINK("https://iate.europa.eu/entry/result/3588813/all", "3588813")</f>
        <v>3588813</v>
      </c>
      <c r="B367" t="inlineStr">
        <is>
          <t>FINANCE</t>
        </is>
      </c>
      <c r="C367" t="inlineStr">
        <is>
          <t>FINANCE|monetary relations|international finance|international liquidity|international currency</t>
        </is>
      </c>
      <c r="D367" t="inlineStr">
        <is>
          <t/>
        </is>
      </c>
      <c r="E367" t="inlineStr">
        <is>
          <t/>
        </is>
      </c>
      <c r="F367" t="inlineStr">
        <is>
          <t/>
        </is>
      </c>
      <c r="G367" t="inlineStr">
        <is>
          <t/>
        </is>
      </c>
      <c r="H367" t="inlineStr">
        <is>
          <t/>
        </is>
      </c>
      <c r="I367" t="inlineStr">
        <is>
          <t/>
        </is>
      </c>
      <c r="J367" t="inlineStr">
        <is>
          <t/>
        </is>
      </c>
      <c r="K367" t="inlineStr">
        <is>
          <t/>
        </is>
      </c>
      <c r="L367" t="inlineStr">
        <is>
          <t/>
        </is>
      </c>
      <c r="M367" t="inlineStr">
        <is>
          <t/>
        </is>
      </c>
      <c r="N367" t="inlineStr">
        <is>
          <t/>
        </is>
      </c>
      <c r="O367" t="inlineStr">
        <is>
          <t/>
        </is>
      </c>
      <c r="P367" t="inlineStr">
        <is>
          <t/>
        </is>
      </c>
      <c r="Q367" t="inlineStr">
        <is>
          <t/>
        </is>
      </c>
      <c r="R367" t="inlineStr">
        <is>
          <t/>
        </is>
      </c>
      <c r="S367" t="inlineStr">
        <is>
          <t>non-collateralized stablecoin|non-collateralised stablecoin|algorithmic stablecoin</t>
        </is>
      </c>
      <c r="T367" t="inlineStr">
        <is>
          <t>1|3|1</t>
        </is>
      </c>
      <c r="U367" t="inlineStr">
        <is>
          <t>||</t>
        </is>
      </c>
      <c r="V367" t="inlineStr">
        <is>
          <t/>
        </is>
      </c>
      <c r="W367" t="inlineStr">
        <is>
          <t/>
        </is>
      </c>
      <c r="X367" t="inlineStr">
        <is>
          <t/>
        </is>
      </c>
      <c r="Y367" t="inlineStr">
        <is>
          <t/>
        </is>
      </c>
      <c r="Z367" t="inlineStr">
        <is>
          <t/>
        </is>
      </c>
      <c r="AA367" t="inlineStr">
        <is>
          <t/>
        </is>
      </c>
      <c r="AB367" t="inlineStr">
        <is>
          <t/>
        </is>
      </c>
      <c r="AC367" t="inlineStr">
        <is>
          <t/>
        </is>
      </c>
      <c r="AD367" t="inlineStr">
        <is>
          <t/>
        </is>
      </c>
      <c r="AE367" t="inlineStr">
        <is>
          <t/>
        </is>
      </c>
      <c r="AF367" t="inlineStr">
        <is>
          <t/>
        </is>
      </c>
      <c r="AG367" t="inlineStr">
        <is>
          <t/>
        </is>
      </c>
      <c r="AH367" t="inlineStr">
        <is>
          <t/>
        </is>
      </c>
      <c r="AI367" t="inlineStr">
        <is>
          <t/>
        </is>
      </c>
      <c r="AJ367" t="inlineStr">
        <is>
          <t/>
        </is>
      </c>
      <c r="AK367" t="inlineStr">
        <is>
          <t/>
        </is>
      </c>
      <c r="AL367" t="inlineStr">
        <is>
          <t/>
        </is>
      </c>
      <c r="AM367" t="inlineStr">
        <is>
          <t/>
        </is>
      </c>
      <c r="AN367" t="inlineStr">
        <is>
          <t/>
        </is>
      </c>
      <c r="AO367" t="inlineStr">
        <is>
          <t/>
        </is>
      </c>
      <c r="AP367" t="inlineStr">
        <is>
          <t/>
        </is>
      </c>
      <c r="AQ367" t="inlineStr">
        <is>
          <t/>
        </is>
      </c>
      <c r="AR367" t="inlineStr">
        <is>
          <t/>
        </is>
      </c>
      <c r="AS367" t="inlineStr">
        <is>
          <t/>
        </is>
      </c>
      <c r="AT367" t="inlineStr">
        <is>
          <t>neužtikrinta stabilizuotoji virtualioji valiuta</t>
        </is>
      </c>
      <c r="AU367" t="inlineStr">
        <is>
          <t>3</t>
        </is>
      </c>
      <c r="AV367" t="inlineStr">
        <is>
          <t/>
        </is>
      </c>
      <c r="AW367" t="inlineStr">
        <is>
          <t/>
        </is>
      </c>
      <c r="AX367" t="inlineStr">
        <is>
          <t/>
        </is>
      </c>
      <c r="AY367" t="inlineStr">
        <is>
          <t/>
        </is>
      </c>
      <c r="AZ367" t="inlineStr">
        <is>
          <t/>
        </is>
      </c>
      <c r="BA367" t="inlineStr">
        <is>
          <t/>
        </is>
      </c>
      <c r="BB367" t="inlineStr">
        <is>
          <t/>
        </is>
      </c>
      <c r="BC367" t="inlineStr">
        <is>
          <t/>
        </is>
      </c>
      <c r="BD367" t="inlineStr">
        <is>
          <t/>
        </is>
      </c>
      <c r="BE367" t="inlineStr">
        <is>
          <t/>
        </is>
      </c>
      <c r="BF367" t="inlineStr">
        <is>
          <t/>
        </is>
      </c>
      <c r="BG367" t="inlineStr">
        <is>
          <t/>
        </is>
      </c>
      <c r="BH367" t="inlineStr">
        <is>
          <t/>
        </is>
      </c>
      <c r="BI367" t="inlineStr">
        <is>
          <t/>
        </is>
      </c>
      <c r="BJ367" t="inlineStr">
        <is>
          <t/>
        </is>
      </c>
      <c r="BK367" t="inlineStr">
        <is>
          <t/>
        </is>
      </c>
      <c r="BL367" t="inlineStr">
        <is>
          <t/>
        </is>
      </c>
      <c r="BM367" t="inlineStr">
        <is>
          <t/>
        </is>
      </c>
      <c r="BN367" t="inlineStr">
        <is>
          <t/>
        </is>
      </c>
      <c r="BO367" t="inlineStr">
        <is>
          <t/>
        </is>
      </c>
      <c r="BP367" t="inlineStr">
        <is>
          <t/>
        </is>
      </c>
      <c r="BQ367" t="inlineStr">
        <is>
          <t/>
        </is>
      </c>
      <c r="BR367" t="inlineStr">
        <is>
          <t/>
        </is>
      </c>
      <c r="BS367" t="inlineStr">
        <is>
          <t/>
        </is>
      </c>
      <c r="BT367" t="inlineStr">
        <is>
          <t/>
        </is>
      </c>
      <c r="BU367" t="inlineStr">
        <is>
          <t/>
        </is>
      </c>
      <c r="BV367" t="inlineStr">
        <is>
          <t/>
        </is>
      </c>
      <c r="BW367" t="inlineStr">
        <is>
          <t/>
        </is>
      </c>
      <c r="BX367" t="inlineStr">
        <is>
          <t/>
        </is>
      </c>
      <c r="BY367" t="inlineStr">
        <is>
          <t/>
        </is>
      </c>
      <c r="BZ367" t="inlineStr">
        <is>
          <t/>
        </is>
      </c>
      <c r="CA367" t="inlineStr">
        <is>
          <t/>
        </is>
      </c>
      <c r="CB367" t="inlineStr">
        <is>
          <t/>
        </is>
      </c>
      <c r="CC367" t="inlineStr">
        <is>
          <t>cryptocurrency that is backed by nothing, but the supply of which is algorithmically governed by its smart contracts, which keep expanding or contracting to keep the price stable</t>
        </is>
      </c>
      <c r="CD367" t="inlineStr">
        <is>
          <t/>
        </is>
      </c>
      <c r="CE367" t="inlineStr">
        <is>
          <t/>
        </is>
      </c>
      <c r="CF367" t="inlineStr">
        <is>
          <t/>
        </is>
      </c>
      <c r="CG367" t="inlineStr">
        <is>
          <t/>
        </is>
      </c>
      <c r="CH367" t="inlineStr">
        <is>
          <t/>
        </is>
      </c>
      <c r="CI367" t="inlineStr">
        <is>
          <t/>
        </is>
      </c>
      <c r="CJ367" t="inlineStr">
        <is>
          <t/>
        </is>
      </c>
      <c r="CK367" t="inlineStr">
        <is>
          <t/>
        </is>
      </c>
      <c r="CL367" t="inlineStr">
        <is>
          <t>virtualioji valiuta, kurios stabilumą lemia tam sukurti jos tiekimo algoritmai</t>
        </is>
      </c>
      <c r="CM367" t="inlineStr">
        <is>
          <t/>
        </is>
      </c>
      <c r="CN367" t="inlineStr">
        <is>
          <t/>
        </is>
      </c>
      <c r="CO367" t="inlineStr">
        <is>
          <t/>
        </is>
      </c>
      <c r="CP367" t="inlineStr">
        <is>
          <t/>
        </is>
      </c>
      <c r="CQ367" t="inlineStr">
        <is>
          <t/>
        </is>
      </c>
      <c r="CR367" t="inlineStr">
        <is>
          <t/>
        </is>
      </c>
      <c r="CS367" t="inlineStr">
        <is>
          <t/>
        </is>
      </c>
      <c r="CT367" t="inlineStr">
        <is>
          <t/>
        </is>
      </c>
      <c r="CU367" t="inlineStr">
        <is>
          <t/>
        </is>
      </c>
    </row>
    <row r="368">
      <c r="A368" s="1" t="str">
        <f>HYPERLINK("https://iate.europa.eu/entry/result/3576105/all", "3576105")</f>
        <v>3576105</v>
      </c>
      <c r="B368" t="inlineStr">
        <is>
          <t>FINANCE</t>
        </is>
      </c>
      <c r="C368" t="inlineStr">
        <is>
          <t>FINANCE|financing and investment|financing</t>
        </is>
      </c>
      <c r="D368" t="inlineStr">
        <is>
          <t>услуга за колективно финансиране</t>
        </is>
      </c>
      <c r="E368" t="inlineStr">
        <is>
          <t>3</t>
        </is>
      </c>
      <c r="F368" t="inlineStr">
        <is>
          <t/>
        </is>
      </c>
      <c r="G368" t="inlineStr">
        <is>
          <t>služba skupinového financování</t>
        </is>
      </c>
      <c r="H368" t="inlineStr">
        <is>
          <t>3</t>
        </is>
      </c>
      <c r="I368" t="inlineStr">
        <is>
          <t/>
        </is>
      </c>
      <c r="J368" t="inlineStr">
        <is>
          <t>crowdfundingtjeneste</t>
        </is>
      </c>
      <c r="K368" t="inlineStr">
        <is>
          <t>3</t>
        </is>
      </c>
      <c r="L368" t="inlineStr">
        <is>
          <t/>
        </is>
      </c>
      <c r="M368" t="inlineStr">
        <is>
          <t>Schwarmfinanzierungsdienstleistung|Crowdfunding-Dienstleistung</t>
        </is>
      </c>
      <c r="N368" t="inlineStr">
        <is>
          <t>3|3</t>
        </is>
      </c>
      <c r="O368" t="inlineStr">
        <is>
          <t>|</t>
        </is>
      </c>
      <c r="P368" t="inlineStr">
        <is>
          <t>υπηρεσία συμμετοχικής χρηματοδότησης</t>
        </is>
      </c>
      <c r="Q368" t="inlineStr">
        <is>
          <t>3</t>
        </is>
      </c>
      <c r="R368" t="inlineStr">
        <is>
          <t/>
        </is>
      </c>
      <c r="S368" t="inlineStr">
        <is>
          <t>crowdfunding service</t>
        </is>
      </c>
      <c r="T368" t="inlineStr">
        <is>
          <t>3</t>
        </is>
      </c>
      <c r="U368" t="inlineStr">
        <is>
          <t/>
        </is>
      </c>
      <c r="V368" t="inlineStr">
        <is>
          <t>servicio de financiación participativa</t>
        </is>
      </c>
      <c r="W368" t="inlineStr">
        <is>
          <t>3</t>
        </is>
      </c>
      <c r="X368" t="inlineStr">
        <is>
          <t/>
        </is>
      </c>
      <c r="Y368" t="inlineStr">
        <is>
          <t>ühisrahastusteenus</t>
        </is>
      </c>
      <c r="Z368" t="inlineStr">
        <is>
          <t>3</t>
        </is>
      </c>
      <c r="AA368" t="inlineStr">
        <is>
          <t/>
        </is>
      </c>
      <c r="AB368" t="inlineStr">
        <is>
          <t>joukkorahoituspalvelu</t>
        </is>
      </c>
      <c r="AC368" t="inlineStr">
        <is>
          <t>3</t>
        </is>
      </c>
      <c r="AD368" t="inlineStr">
        <is>
          <t/>
        </is>
      </c>
      <c r="AE368" t="inlineStr">
        <is>
          <t>service de financement participatif</t>
        </is>
      </c>
      <c r="AF368" t="inlineStr">
        <is>
          <t>3</t>
        </is>
      </c>
      <c r="AG368" t="inlineStr">
        <is>
          <t/>
        </is>
      </c>
      <c r="AH368" t="inlineStr">
        <is>
          <t>seirbhís sluachistiúcháin</t>
        </is>
      </c>
      <c r="AI368" t="inlineStr">
        <is>
          <t>3</t>
        </is>
      </c>
      <c r="AJ368" t="inlineStr">
        <is>
          <t/>
        </is>
      </c>
      <c r="AK368" t="inlineStr">
        <is>
          <t>usluga skupnog financiranja</t>
        </is>
      </c>
      <c r="AL368" t="inlineStr">
        <is>
          <t>3</t>
        </is>
      </c>
      <c r="AM368" t="inlineStr">
        <is>
          <t/>
        </is>
      </c>
      <c r="AN368" t="inlineStr">
        <is>
          <t>közösségi finanszírozási szolgáltatás</t>
        </is>
      </c>
      <c r="AO368" t="inlineStr">
        <is>
          <t>3</t>
        </is>
      </c>
      <c r="AP368" t="inlineStr">
        <is>
          <t/>
        </is>
      </c>
      <c r="AQ368" t="inlineStr">
        <is>
          <t>servizio di crowdfunding</t>
        </is>
      </c>
      <c r="AR368" t="inlineStr">
        <is>
          <t>3</t>
        </is>
      </c>
      <c r="AS368" t="inlineStr">
        <is>
          <t/>
        </is>
      </c>
      <c r="AT368" t="inlineStr">
        <is>
          <t>sutelktinio finansavimo paslauga</t>
        </is>
      </c>
      <c r="AU368" t="inlineStr">
        <is>
          <t>3</t>
        </is>
      </c>
      <c r="AV368" t="inlineStr">
        <is>
          <t/>
        </is>
      </c>
      <c r="AW368" t="inlineStr">
        <is>
          <t>kolektīvās finansēšanas pakalpojums</t>
        </is>
      </c>
      <c r="AX368" t="inlineStr">
        <is>
          <t>3</t>
        </is>
      </c>
      <c r="AY368" t="inlineStr">
        <is>
          <t/>
        </is>
      </c>
      <c r="AZ368" t="inlineStr">
        <is>
          <t>servizz ta' finanzjament kollettiv</t>
        </is>
      </c>
      <c r="BA368" t="inlineStr">
        <is>
          <t>3</t>
        </is>
      </c>
      <c r="BB368" t="inlineStr">
        <is>
          <t/>
        </is>
      </c>
      <c r="BC368" t="inlineStr">
        <is>
          <t>crowdfundingdienst</t>
        </is>
      </c>
      <c r="BD368" t="inlineStr">
        <is>
          <t>3</t>
        </is>
      </c>
      <c r="BE368" t="inlineStr">
        <is>
          <t/>
        </is>
      </c>
      <c r="BF368" t="inlineStr">
        <is>
          <t>usługa w zakresie finansowania społecznościowego|usługa crowdfundingowa</t>
        </is>
      </c>
      <c r="BG368" t="inlineStr">
        <is>
          <t>3|3</t>
        </is>
      </c>
      <c r="BH368" t="inlineStr">
        <is>
          <t>preferred|</t>
        </is>
      </c>
      <c r="BI368" t="inlineStr">
        <is>
          <t>serviço de financiamento colaborativo</t>
        </is>
      </c>
      <c r="BJ368" t="inlineStr">
        <is>
          <t>3</t>
        </is>
      </c>
      <c r="BK368" t="inlineStr">
        <is>
          <t/>
        </is>
      </c>
      <c r="BL368" t="inlineStr">
        <is>
          <t>serviciu de finanțare participativă</t>
        </is>
      </c>
      <c r="BM368" t="inlineStr">
        <is>
          <t>3</t>
        </is>
      </c>
      <c r="BN368" t="inlineStr">
        <is>
          <t/>
        </is>
      </c>
      <c r="BO368" t="inlineStr">
        <is>
          <t>služba hromadného financovania</t>
        </is>
      </c>
      <c r="BP368" t="inlineStr">
        <is>
          <t>3</t>
        </is>
      </c>
      <c r="BQ368" t="inlineStr">
        <is>
          <t/>
        </is>
      </c>
      <c r="BR368" t="inlineStr">
        <is>
          <t>storitev množičnega financiranja</t>
        </is>
      </c>
      <c r="BS368" t="inlineStr">
        <is>
          <t>3</t>
        </is>
      </c>
      <c r="BT368" t="inlineStr">
        <is>
          <t/>
        </is>
      </c>
      <c r="BU368" t="inlineStr">
        <is>
          <t>gräsrotsfinansieringstjänst</t>
        </is>
      </c>
      <c r="BV368" t="inlineStr">
        <is>
          <t>3</t>
        </is>
      </c>
      <c r="BW368" t="inlineStr">
        <is>
          <t/>
        </is>
      </c>
      <c r="BX368" t="inlineStr">
        <is>
          <t>срещането на интересите на създателите на проекти и на инвеститорите за финансиране на предприятия посредством използването на &lt;a href="https://iate.europa.eu/entry/slideshow/1622729199587/3581818/bg" target="_blank"&gt;платформа за колективно финансиране&lt;time datetime="3.6.2021 г."&gt; (3.6.2021 г.)&lt;/time&gt;&lt;/a&gt;</t>
        </is>
      </c>
      <c r="BY368" t="inlineStr">
        <is>
          <t>propojování potenciálních investorů s projekty, které potřebují získat financování, prostřednictvím &lt;i&gt;platformy skupinového financování&lt;/i&gt; [ &lt;a href="/entry/result/3581818/all" id="ENTRY_TO_ENTRY_CONVERTER" target="_blank"&gt;IATE:3581818&lt;/a&gt; ]</t>
        </is>
      </c>
      <c r="BZ368" t="inlineStr">
        <is>
          <t>matchning af potentielle investorer med projekter, der søges midler til, via en crowdfundingplatform</t>
        </is>
      </c>
      <c r="CA368" t="inlineStr">
        <is>
          <t>Zusammenführung
von Geschäftsfinanzierungsinteressen von Anlegern und Projektträgern mithilfe
einer Crowdfunding-Plattform</t>
        </is>
      </c>
      <c r="CB368" t="inlineStr">
        <is>
          <t>η σύζευξη των ενδιαφερόντων επενδυτών και κυρίων του έργου για τη χρηματοδότηση επιχείρησης μέσω της χρήσης &lt;a href="https://iate.europa.eu/entry/result/3581818/el" target="_blank"&gt;πλατφόρμας συμμετοχικής χρηματοδότησης&lt;/a&gt;</t>
        </is>
      </c>
      <c r="CC368" t="inlineStr">
        <is>
          <t>matching, via a &lt;a href="https://iate.europa.eu/entry/result/3581818" target="_blank"&gt;crowdfunding platform,&lt;/a&gt; of potential investors with projects for which funds are sought</t>
        </is>
      </c>
      <c r="CD368" t="inlineStr">
        <is>
          <t>&lt;p&gt;Servicio que se presta a través de una &lt;a href="https://iate.europa.eu/entry/result/3581818/es" target="_blank"&gt;plataforma de financiación participativa&lt;/a&gt; y que consiste en casar los intereses de los promotores de proyectos empresariales que precisen financiación con los de los inversores interesados en financiarlos.&lt;br&gt;&lt;/p&gt;</t>
        </is>
      </c>
      <c r="CE368" t="inlineStr">
        <is>
          <t>investorite ja projektiomanike äritegevuse rahastamise huvide kokkuviimine &lt;i&gt;ühisrahastusplatvormi &lt;/i&gt;&lt;a href="/entry/result/3581818/all" id="ENTRY_TO_ENTRY_CONVERTER" target="_blank"&gt;IATE:3581818&lt;/a&gt; kaudu</t>
        </is>
      </c>
      <c r="CF368" t="inlineStr">
        <is>
          <t>sijoittajien ja hankkeen toteuttajien yritysrahoitusintressien yhteensovittaminen käyttämällä &lt;a href="https://iate.europa.eu/entry/result/3581818/fi" target="_blank"&gt;joukkorahoitusalustaa&lt;/a&gt;</t>
        </is>
      </c>
      <c r="CG368" t="inlineStr">
        <is>
          <t>mise en relation des intérêts d'investisseurs et de porteurs de projets en matière de financement d'entreprises, faisant appel à une &lt;a href="https://iate.europa.eu/entry/result/3581818/fr" target="_blank"&gt;plate-forme de financement participatif&lt;/a&gt; et consistant en l'un ou plusieurs des éléments suivants: 
&lt;div&gt;
 i) la facilitation de l'octroi de prêts; 
 &lt;div&gt;
 ii) le placement sans engagement ferme de valeurs mobilières émises par des porteurs de projets, ainsi que la réception et la transmission d'ordres de clients concernant ces valeurs mobilières&lt;/div&gt;&lt;/div&gt;</t>
        </is>
      </c>
      <c r="CH368" t="inlineStr">
        <is>
          <t/>
        </is>
      </c>
      <c r="CI368" t="inlineStr">
        <is>
          <t>usluga s pomoću koje se putem &lt;a href="https://iate.europa.eu/entry/result/3581818" target="_blank"&gt;platforme za skupno financiranje&lt;/a&gt; povezuju potencijalni ulagatelji s projektima koji traže financiranje</t>
        </is>
      </c>
      <c r="CJ368" t="inlineStr">
        <is>
          <t>a befektetők vállalkozásfinanszírozási szándékának és a projektgazdáknak egy&lt;a href="https://iate.europa.eu/entry/result/3581818/all" target="_blank"&gt; közösségi finanszírozási platform&lt;/a&gt; használatával történő összepárosítása</t>
        </is>
      </c>
      <c r="CK368" t="inlineStr">
        <is>
          <t>l’abbinamento, tramite l’utilizzo di una piattaforma di crowdfunding, di potenziali investitori con progetti per i quali si cercano fondi</t>
        </is>
      </c>
      <c r="CL368" t="inlineStr">
        <is>
          <t>investuotojų ir projektų savininkų verslo finansavimo interesų suderinimas naudojant &lt;a href="https://iate.europa.eu/entry/result/3581818/lt" target="_blank"&gt;sutelktinio finansavimo platformą&lt;time datetime="2021 10 19"&gt; (2021 10 19)&lt;/time&gt;&lt;/a&gt;</t>
        </is>
      </c>
      <c r="CM368" t="inlineStr">
        <is>
          <t>ieguldītāju un projektu īpašnieku uzņēmējdarbības finansēšanas interešu sapārošana, izmantojot kolektīvās finansēšanas platformu</t>
        </is>
      </c>
      <c r="CN368" t="inlineStr">
        <is>
          <t>it-tlaqqigħ bejn l-interess ta’ finanzjament ta’ negozju tal-investituri u s-sidien ta’ proġetti permezz tal-użu ta’ pjattaforma ta’ finanzjament kollettiv [ &lt;a href="/entry/result/3581818/all" id="ENTRY_TO_ENTRY_CONVERTER" target="_blank"&gt;IATE:3581818&lt;/a&gt; ]</t>
        </is>
      </c>
      <c r="CO368" t="inlineStr">
        <is>
          <t>het matchen van bedrijfsfinancieringsbelangstellingen van beleggers en projecteigenaren door het gebruik van een crowdfundingplatform, bestaande uit een van de volgende activiteiten: | i) | het faciliteren van het verstrekken van leningen; | ii) | het plaatsen zonder plaatsingsgarantie als bedoeld in deel A, punt 7, van bijlage I bij Richtlijn 2014/65/EU, van door projecteigenaren of een special purpose vehicle uitgegeven effecten en voor crowdfunding toegelaten instrumenten, en de ontvangst en doorgifte van orders van cliënten als bedoeld in punt 1 van dat deel, met betrekking tot die effecten en voor crowdfunding toegelaten instrumenten</t>
        </is>
      </c>
      <c r="CP368" t="inlineStr">
        <is>
          <t>kojarzenie za pośrednictwem platform crowdfundingowych [ &lt;a href="/entry/result/3581818/all" id="ENTRY_TO_ENTRY_CONVERTER" target="_blank"&gt;IATE:3581818&lt;/a&gt; ] inwestorów i projektów [ &lt;a href="/entry/result/3576106/all" id="ENTRY_TO_ENTRY_CONVERTER" target="_blank"&gt;IATE:3576106&lt;/a&gt; ] potrzebujących finansowania</t>
        </is>
      </c>
      <c r="CQ368" t="inlineStr">
        <is>
          <t>Serviço que consiste em
fazer corresponder os interesses dos investidores e os dos promotores de
projetos em matéria de financiamento de entidades, através da utilização de uma
&lt;a href="https://iate.europa.eu/entry/result/3581818/en-pt" target="_blank"&gt;plataforma de financiamento colaborativo&lt;/a&gt;&lt;small&gt;.&lt;/small&gt;</t>
        </is>
      </c>
      <c r="CR368" t="inlineStr">
        <is>
          <t>punerea în legătură a investitorilor interesați să acorde finanțare pentru întreprinderi cu titularii de proiecte prin utilizarea unei platforme de finanțare participativă</t>
        </is>
      </c>
      <c r="CS368" t="inlineStr">
        <is>
          <t>služba, ktorá sa poskytuje prostredníctvom &lt;a href="https://iate.europa.eu/entry/result/3581818/sk" target="_blank"&gt;platformy hromadného financovania&lt;/a&gt; a ktorá spočíva v spárovaní potenciálnych investorov s
projektami, na ktoré sa hľadajú finančné prostriedky</t>
        </is>
      </c>
      <c r="CT368" t="inlineStr">
        <is>
          <t>povezovanje interesov vlagateljev in &lt;a href="https://iate.europa.eu/entry/slideshow/1624449982868/3576113/sl" target="_blank"&gt;lastnikov projektov&lt;/a&gt; za financiranje poslov z uporabo &lt;a href="https://iate.europa.eu/entry/slideshow/1624449725171/3581818/sl" target="_blank"&gt;platforme za množično financiranje&lt;/a&gt;</t>
        </is>
      </c>
      <c r="CU368" t="inlineStr">
        <is>
          <t>matchning via en &lt;a href="https://iate.europa.eu/entry/slideshow/1622107394172/3581818/sv" target="_blank"&gt;plattform för gräsrotsfinansiering&lt;/a&gt; mellan potentiella investerare och projekt som söker gräsrotsfinansiering</t>
        </is>
      </c>
    </row>
    <row r="369">
      <c r="A369" s="1" t="str">
        <f>HYPERLINK("https://iate.europa.eu/entry/result/3576114/all", "3576114")</f>
        <v>3576114</v>
      </c>
      <c r="B369" t="inlineStr">
        <is>
          <t>FINANCE</t>
        </is>
      </c>
      <c r="C369" t="inlineStr">
        <is>
          <t>FINANCE|financing and investment|financing</t>
        </is>
      </c>
      <c r="D369" t="inlineStr">
        <is>
          <t>предложение за колективно финансиране</t>
        </is>
      </c>
      <c r="E369" t="inlineStr">
        <is>
          <t>3</t>
        </is>
      </c>
      <c r="F369" t="inlineStr">
        <is>
          <t/>
        </is>
      </c>
      <c r="G369" t="inlineStr">
        <is>
          <t>nabídka skupinového financování</t>
        </is>
      </c>
      <c r="H369" t="inlineStr">
        <is>
          <t>3</t>
        </is>
      </c>
      <c r="I369" t="inlineStr">
        <is>
          <t/>
        </is>
      </c>
      <c r="J369" t="inlineStr">
        <is>
          <t>crowdfundingudbud</t>
        </is>
      </c>
      <c r="K369" t="inlineStr">
        <is>
          <t>3</t>
        </is>
      </c>
      <c r="L369" t="inlineStr">
        <is>
          <t/>
        </is>
      </c>
      <c r="M369" t="inlineStr">
        <is>
          <t>Schwarmfinanzierungsangebot|Crowdfunding-Angebot</t>
        </is>
      </c>
      <c r="N369" t="inlineStr">
        <is>
          <t>3|3</t>
        </is>
      </c>
      <c r="O369" t="inlineStr">
        <is>
          <t>|</t>
        </is>
      </c>
      <c r="P369" t="inlineStr">
        <is>
          <t>προσφορά συμμετοχικής χρηματοδότησης</t>
        </is>
      </c>
      <c r="Q369" t="inlineStr">
        <is>
          <t>3</t>
        </is>
      </c>
      <c r="R369" t="inlineStr">
        <is>
          <t/>
        </is>
      </c>
      <c r="S369" t="inlineStr">
        <is>
          <t>crowdfunding offer</t>
        </is>
      </c>
      <c r="T369" t="inlineStr">
        <is>
          <t>3</t>
        </is>
      </c>
      <c r="U369" t="inlineStr">
        <is>
          <t/>
        </is>
      </c>
      <c r="V369" t="inlineStr">
        <is>
          <t>oferta de financiación participativa</t>
        </is>
      </c>
      <c r="W369" t="inlineStr">
        <is>
          <t>3</t>
        </is>
      </c>
      <c r="X369" t="inlineStr">
        <is>
          <t/>
        </is>
      </c>
      <c r="Y369" t="inlineStr">
        <is>
          <t>ühisrahastuspakkumine</t>
        </is>
      </c>
      <c r="Z369" t="inlineStr">
        <is>
          <t>3</t>
        </is>
      </c>
      <c r="AA369" t="inlineStr">
        <is>
          <t/>
        </is>
      </c>
      <c r="AB369" t="inlineStr">
        <is>
          <t>joukkorahoitustarjous</t>
        </is>
      </c>
      <c r="AC369" t="inlineStr">
        <is>
          <t>3</t>
        </is>
      </c>
      <c r="AD369" t="inlineStr">
        <is>
          <t/>
        </is>
      </c>
      <c r="AE369" t="inlineStr">
        <is>
          <t>offre de financement participatif</t>
        </is>
      </c>
      <c r="AF369" t="inlineStr">
        <is>
          <t>3</t>
        </is>
      </c>
      <c r="AG369" t="inlineStr">
        <is>
          <t/>
        </is>
      </c>
      <c r="AH369" t="inlineStr">
        <is>
          <t>tairiscint sluachistiúcháin</t>
        </is>
      </c>
      <c r="AI369" t="inlineStr">
        <is>
          <t>3</t>
        </is>
      </c>
      <c r="AJ369" t="inlineStr">
        <is>
          <t/>
        </is>
      </c>
      <c r="AK369" t="inlineStr">
        <is>
          <t>ponuda skupnog financiranja</t>
        </is>
      </c>
      <c r="AL369" t="inlineStr">
        <is>
          <t>3</t>
        </is>
      </c>
      <c r="AM369" t="inlineStr">
        <is>
          <t/>
        </is>
      </c>
      <c r="AN369" t="inlineStr">
        <is>
          <t>közösségi finanszírozási ajánlat</t>
        </is>
      </c>
      <c r="AO369" t="inlineStr">
        <is>
          <t>3</t>
        </is>
      </c>
      <c r="AP369" t="inlineStr">
        <is>
          <t/>
        </is>
      </c>
      <c r="AQ369" t="inlineStr">
        <is>
          <t>offerta di crowdfunding</t>
        </is>
      </c>
      <c r="AR369" t="inlineStr">
        <is>
          <t>3</t>
        </is>
      </c>
      <c r="AS369" t="inlineStr">
        <is>
          <t/>
        </is>
      </c>
      <c r="AT369" t="inlineStr">
        <is>
          <t>sutelktinio finansavimo pasiūlymas</t>
        </is>
      </c>
      <c r="AU369" t="inlineStr">
        <is>
          <t>3</t>
        </is>
      </c>
      <c r="AV369" t="inlineStr">
        <is>
          <t/>
        </is>
      </c>
      <c r="AW369" t="inlineStr">
        <is>
          <t>kolektīvās finansēšanas piedāvājums</t>
        </is>
      </c>
      <c r="AX369" t="inlineStr">
        <is>
          <t>3</t>
        </is>
      </c>
      <c r="AY369" t="inlineStr">
        <is>
          <t/>
        </is>
      </c>
      <c r="AZ369" t="inlineStr">
        <is>
          <t>offerta ta' finanzjament kollettiv</t>
        </is>
      </c>
      <c r="BA369" t="inlineStr">
        <is>
          <t>3</t>
        </is>
      </c>
      <c r="BB369" t="inlineStr">
        <is>
          <t/>
        </is>
      </c>
      <c r="BC369" t="inlineStr">
        <is>
          <t>crowdfundingaanbod</t>
        </is>
      </c>
      <c r="BD369" t="inlineStr">
        <is>
          <t>3</t>
        </is>
      </c>
      <c r="BE369" t="inlineStr">
        <is>
          <t/>
        </is>
      </c>
      <c r="BF369" t="inlineStr">
        <is>
          <t>oferta finansowania społecznościowego|oferta crowdfundingowa</t>
        </is>
      </c>
      <c r="BG369" t="inlineStr">
        <is>
          <t>3|3</t>
        </is>
      </c>
      <c r="BH369" t="inlineStr">
        <is>
          <t>|</t>
        </is>
      </c>
      <c r="BI369" t="inlineStr">
        <is>
          <t>oferta de financiamento colaborativo</t>
        </is>
      </c>
      <c r="BJ369" t="inlineStr">
        <is>
          <t>3</t>
        </is>
      </c>
      <c r="BK369" t="inlineStr">
        <is>
          <t/>
        </is>
      </c>
      <c r="BL369" t="inlineStr">
        <is>
          <t>ofertă de finanțare participativă</t>
        </is>
      </c>
      <c r="BM369" t="inlineStr">
        <is>
          <t>3</t>
        </is>
      </c>
      <c r="BN369" t="inlineStr">
        <is>
          <t/>
        </is>
      </c>
      <c r="BO369" t="inlineStr">
        <is>
          <t>ponuka hromadného financovania</t>
        </is>
      </c>
      <c r="BP369" t="inlineStr">
        <is>
          <t>3</t>
        </is>
      </c>
      <c r="BQ369" t="inlineStr">
        <is>
          <t/>
        </is>
      </c>
      <c r="BR369" t="inlineStr">
        <is>
          <t>ponudba za množično financiranje</t>
        </is>
      </c>
      <c r="BS369" t="inlineStr">
        <is>
          <t>3</t>
        </is>
      </c>
      <c r="BT369" t="inlineStr">
        <is>
          <t/>
        </is>
      </c>
      <c r="BU369" t="inlineStr">
        <is>
          <t>erbjudande om gräsrotsfinansiering</t>
        </is>
      </c>
      <c r="BV369" t="inlineStr">
        <is>
          <t>3</t>
        </is>
      </c>
      <c r="BW369" t="inlineStr">
        <is>
          <t/>
        </is>
      </c>
      <c r="BX369" t="inlineStr">
        <is>
          <t>всяко съобщение от &lt;a href="https://iate.europa.eu/entry/slideshow/1622726433734/3576103/bg" target="_blank"&gt;доставчик на услуги за колективно финансиране&lt;/a&gt; под всякаква форма и чрез всякакви средства, с което се представя достатъчно информация относно условията по предложението и предлагания &lt;a href="https://iate.europa.eu/entry/slideshow/1622726512446/3576106/bg" target="_blank"&gt;проект за колективно финансиране&lt;/a&gt;, така че да се способства даден инвеститор да инвестира в проекта за колективно финансиране</t>
        </is>
      </c>
      <c r="BY369" t="inlineStr">
        <is>
          <t>jakékoli sdělení ze strany &lt;i&gt;poskytovatelů služeb skupinového financování&lt;/i&gt; [ &lt;a href="/entry/result/3576103/all" id="ENTRY_TO_ENTRY_CONVERTER" target="_blank"&gt;IATE:3576103&lt;/a&gt; ], jež obsahuje informace, které potenciálním investorům umožňují rozhodnout se o kladech vstupu do transakce skupinového financování</t>
        </is>
      </c>
      <c r="BZ369" t="inlineStr">
        <is>
          <t>en crowdfundingtjenesteudbyders henvendelse i enhver form og ved ethvert middel med tilstrækkelige oplysninger om udbudsbetingelserne og det udbudte crowdfundingprojekt, således at en investor bliver i stand til at investere i crowdfundingprojektet</t>
        </is>
      </c>
      <c r="CA369" t="inlineStr">
        <is>
          <t>&lt;div&gt;jegliche Mitteilung eines Schwarmfinanzierungsdienstleisters &lt;a href="/entry/result/3576103/all" id="ENTRY_TO_ENTRY_CONVERTER" target="_blank"&gt;IATE:3576103&lt;/a&gt; in jedweder Form und auf jedwede Art und Weise, die ausreichende Informationen über die Angebotsbedingungen und das angebotene Schwarmfinanzierungsprojekt enthält, um einen Anleger in die Lage zu versetzen, sich für eine Anlage in das Schwarmfinanzierungsprojekt zu entscheiden&lt;br&gt;&lt;/div&gt;</t>
        </is>
      </c>
      <c r="CB369" t="inlineStr">
        <is>
          <t>ανακοίνωση από &lt;a href="https://iate.europa.eu/entry/result/3576103/el" target="_blank"&gt;πάροχο υπηρεσιών συμμετοχικής χρηματοδότησης&lt;/a&gt;, υπό οποιαδήποτε μορφή και μέσο, η οποία περιέχει επαρκείς πληροφορίες για τους όρους της προσφοράς και το προσφερόμενο &lt;a href="https://iate.europa.eu/entry/result/3576106/el" target="_blank"&gt;έργο συμμετοχικής χρηματοδότησης&lt;/a&gt;, ούτως ώστε να παρέχεται στον επενδυτή η δυνατότητα να επενδύσει στο έργο</t>
        </is>
      </c>
      <c r="CC369" t="inlineStr">
        <is>
          <t>any communication by a &lt;a href="https://iate.europa.eu/entry/slideshow/1619164586616/3576103/en" target="_blank"&gt;crowdfunding service provider&lt;/a&gt;, in any form and by any means, presenting sufficient information on the terms of the offer and the &lt;a href="https://iate.europa.eu/entry/result/3576106" target="_blank"&gt;crowdfunding project&lt;/a&gt; being offered, so as to enable an investor to invest in the crowdfunding project</t>
        </is>
      </c>
      <c r="CD369" t="inlineStr">
        <is>
          <t>Comunicación en la que un &lt;a href="https://iate.europa.eu/entry/result/3576103/es" target="_blank"&gt;proveedor de servicios de financiación participativa&lt;/a&gt; informa a los inversores potenciales sobre un proyecto abierto a esta modalidad de financiación, a fin de que puedan decidir sobre la conveniencia de participar en una operación de financiación participativa.</t>
        </is>
      </c>
      <c r="CE369" t="inlineStr">
        <is>
          <t>&lt;em&gt;ühisrahastusteenuse osutaja&lt;/em&gt; &lt;a href="/entry/result/3576103/all" id="ENTRY_TO_ENTRY_CONVERTER" target="_blank"&gt;IATE:3576103&lt;/a&gt; poolt mis tahes vormis ja vahendite abil tehtud teade, milles esitatakse piisavalt teavet pakkumistingimuste ja pakutava ühisrahastusprojekti kohta, et investor saaks ühisrahastusprojekti investeerida</t>
        </is>
      </c>
      <c r="CF369" t="inlineStr">
        <is>
          <t>&lt;a href="https://iate.europa.eu/entry/result/3576103/fi" target="_blank"&gt;joukkorahoituspalvelun tarjoajan&lt;/a&gt; ilmoitus, joka sisältää tietoa, jonka perusteella mahdolliset sijoittajat voivat tehdä päätöksen joukkorahoitusliiketoimen toteuttamisesta</t>
        </is>
      </c>
      <c r="CG369" t="inlineStr">
        <is>
          <t>&lt;div&gt;toute communication adressée sous quelque forme et par quelque moyen que ce soit par un &lt;a href="https://iate.europa.eu/entry/result/3576103/fr" target="_blank"&gt;prestataire de services de financement participatif&lt;/a&gt; et présentant une information suffisante sur les conditions de l’offre et sur le projet de financement participatif proposé, de manière à mettre un investisseur en mesure d’investir dans le projet de financement participatif&lt;/div&gt;</t>
        </is>
      </c>
      <c r="CH369" t="inlineStr">
        <is>
          <t/>
        </is>
      </c>
      <c r="CI369" t="inlineStr">
        <is>
          <t>&lt;div&gt;svaka komunikacija pružatelja &lt;a href="https://iate.europa.eu/entry/result/3576103" target="_blank"&gt;usluga skupnog financiranja&lt;/a&gt;, u bilo kojem obliku i bilo kojim sredstvom, u kojoj se iznose dostatne informacije o uvjetima ponude i &lt;a href="https://iate.europa.eu/entry/result/3576106/en-hr-la-mul" target="_blank"&gt;projektu skupnog financiranja&lt;/a&gt; koji se nudi, kako bi se ulagatelju omogućilo da uloži u projekt skupnog financiranja&lt;/div&gt;</t>
        </is>
      </c>
      <c r="CJ369" t="inlineStr">
        <is>
          <t>a&lt;a href="https://iate.europa.eu/entry/result/3576103/all" target="_blank"&gt; közösségi finanszírozási szolgáltató&lt;/a&gt; által bármilyen formában és bármilyen eszközzel nyújtott minden olyan közlés, amely elegendő információt ad az ajánlat feltételeiről és az annak tárgyát képező közösségi finanszírozási projektről ahhoz, hogy a befektető dönteni tudjon a közösségi finanszírozási projektbe való befektetésről</t>
        </is>
      </c>
      <c r="CK369" t="inlineStr">
        <is>
          <t>ogni comunicazione da parte di un &lt;a href="https://iate.europa.eu/entry/slideshow/1619164586616/3576103/it" target="_blank"&gt;fornitore di servizi di crowdfunding&lt;/a&gt;, in qualsiasi forma e con qualsiasi mezzo, che presenti sufficienti informazioni sulle condizioni dell’offerta e sul &lt;a href="https://iate.europa.eu/entry/result/3576106/it" target="_blank"&gt;progetto di crowdfunding &lt;/a&gt;oggetto dell’offerta, così da mettere un investitore in condizione di investire nel progetto di crowdfunding</t>
        </is>
      </c>
      <c r="CL369" t="inlineStr">
        <is>
          <t>bet kokia forma ir priemonėmis teikiamas &lt;a href="https://iate.europa.eu/entry/slideshow/1619164586616/3576103/lt" target="_blank"&gt;sutelktinio finansavimo paslaugų teikėjo&lt;/a&gt; pranešimas, kuriame pateikiama pakankamai informacijos apie pasiūlymo sąlygas ir siūlomą &lt;a href="https://iate.europa.eu/entry/result/3576106/lt" target="_blank"&gt;sutelktinio finansavimo projektą&lt;/a&gt;, kad investuotojas galėtų investuoti į sutelktinio finansavimo projektą</t>
        </is>
      </c>
      <c r="CM369" t="inlineStr">
        <is>
          <t>jebkura veida un ar jebkuriem līdzekļiem izdarīts kolektīvās finansēšanas pakalpojumu sniedzēja [&lt;a href="/entry/result/3576103/all" id="ENTRY_TO_ENTRY_CONVERTER" target="_blank"&gt;IATE:3576103&lt;/a&gt;] paziņojums, ar ko sniedz pietiekamu informāciju par piedāvājuma noteikumiem un piedāvāto kolektīvās finansēšanas projektu, lai ieguldītājs varētu lemt par ieguldīšanu minētajā kolektīvās finansēšanas projektā</t>
        </is>
      </c>
      <c r="CN369" t="inlineStr">
        <is>
          <t>kwalunkwe komunikazzjoni minn fornituri ta’ servizzi ta’ finanzjament kollettiv [&lt;a href="/entry/result/3576103/all" id="ENTRY_TO_ENTRY_CONVERTER" target="_blank"&gt;IATE:3576103&lt;/a&gt;] li fiha informazzjoni li tippermetti lil investituri prospettivi jiddeċiedu dwar il-merti tad-dħul fi tranżazzjoni ta’ finanzjament kollettiv</t>
        </is>
      </c>
      <c r="CO369" t="inlineStr">
        <is>
          <t>elke communicatie van aanbieders van &lt;a href="http://iate.europa.eu/entry/result/3576105/nl" target="_blank"&gt;&lt;em&gt;crowdfundingdiensten&lt;/em&gt;&lt;time datetime="19.2.2020"&gt; (19.2.2020)&lt;/time&gt;&lt;/a&gt; die informatie bevat die kandidaat-beleggers in staat stelt te bepalen wat de merites zijn van het aangaan van een crowdfundingtransactie</t>
        </is>
      </c>
      <c r="CP369" t="inlineStr">
        <is>
          <t>każdy komunikat dostawcy usług finansowania społecznościowego, który zawiera informacje umożliwiające potencjalnym inwestorom podjęcie decyzji w sprawie zalet zawarcia transakcji finansowania społecznościowego</t>
        </is>
      </c>
      <c r="CQ369" t="inlineStr">
        <is>
          <t>Comunicação efetuada por um &lt;a href="https://iate.europa.eu/entry/result/3576103/en-pt" target="_blank"&gt;prestador de serviços de financiamento colaborativo&lt;/a&gt; que
apresenta informações suficientes sobre os termos da oferta e sobre o projeto
de financiamento colaborativo em causa, de modo a que um investidor possa
investir no projeto de financiamento colaborativo.</t>
        </is>
      </c>
      <c r="CR369" t="inlineStr">
        <is>
          <t>comunicare din partea unui furnizor de servicii de finanțare participativă care conține informații de natură să le permită potențialilor investitori să ia o decizie cu privire la avantajele încheierii unei tranzacții de finanțare participativă</t>
        </is>
      </c>
      <c r="CS369" t="inlineStr">
        <is>
          <t>akékoľvek oznámenie zo strany &lt;a href="https://iate.europa.eu/entry/result/3576103/sk" target="_blank"&gt;poskytovateľa služieb hromadného financovania&lt;/a&gt;, v akejkoľvek forme a akýmikoľvek prostriedkami, v ktorom sa
uvádzajú dostatočné informácie o podmienkach ponuky a ponúkanom &lt;a href="https://iate.europa.eu/entry/result/3576106/sk" target="_blank"&gt;projekte hromadného financovania&lt;/a&gt; tak, aby sa investorovi umožnilo investovať do
projektu hromadného financovania</t>
        </is>
      </c>
      <c r="CT369" t="inlineStr">
        <is>
          <t>vsako sporočilo &lt;a href="https://iate.europa.eu/entry/slideshow/1624448424809/3576103/sl" target="_blank"&gt;ponudnika storitev množičnega financiranja&lt;/a&gt; – ne glede na obliko ali sredstvo –, ki vsebuje dovolj informacij o pogojih ponudbe in &lt;a href="https://iate.europa.eu/entry/slideshow/1624449034893/3576106/sl" target="_blank"&gt;projektu množičnega financiranja&lt;/a&gt;, ki se ponuja, da se vlagatelj lahko odloči za naložbo v ta projekt</t>
        </is>
      </c>
      <c r="CU369" t="inlineStr">
        <is>
          <t>varje kommunikation från en &lt;a href="https://iate.europa.eu/entry/result/3576103/sv" target="_blank"&gt;leverantör av gräsrotsfinansieringstjänster&lt;/a&gt;, oavsett form och medium, som innehåller tillräcklig information om villkoren för erbjudandet och det &lt;a href="https://iate.europa.eu/entry/result/3576106/sv" target="_blank"&gt;gräsrotsfinansieringsprojekt&lt;/a&gt; som erbjuds för att en investerare ska kunna investera i gräsrotsfinansieringsprojektet</t>
        </is>
      </c>
    </row>
    <row r="370">
      <c r="A370" s="1" t="str">
        <f>HYPERLINK("https://iate.europa.eu/entry/result/3576106/all", "3576106")</f>
        <v>3576106</v>
      </c>
      <c r="B370" t="inlineStr">
        <is>
          <t>FINANCE</t>
        </is>
      </c>
      <c r="C370" t="inlineStr">
        <is>
          <t>FINANCE|financing and investment|financing</t>
        </is>
      </c>
      <c r="D370" t="inlineStr">
        <is>
          <t>проект за колективно финансиране</t>
        </is>
      </c>
      <c r="E370" t="inlineStr">
        <is>
          <t>3</t>
        </is>
      </c>
      <c r="F370" t="inlineStr">
        <is>
          <t/>
        </is>
      </c>
      <c r="G370" t="inlineStr">
        <is>
          <t>projekt skupinového financování</t>
        </is>
      </c>
      <c r="H370" t="inlineStr">
        <is>
          <t>3</t>
        </is>
      </c>
      <c r="I370" t="inlineStr">
        <is>
          <t/>
        </is>
      </c>
      <c r="J370" t="inlineStr">
        <is>
          <t>crowdfundingprojekt</t>
        </is>
      </c>
      <c r="K370" t="inlineStr">
        <is>
          <t>3</t>
        </is>
      </c>
      <c r="L370" t="inlineStr">
        <is>
          <t/>
        </is>
      </c>
      <c r="M370" t="inlineStr">
        <is>
          <t>Schwarmfinanzierungsprojekt|Crowdfunding-Projekt</t>
        </is>
      </c>
      <c r="N370" t="inlineStr">
        <is>
          <t>3|3</t>
        </is>
      </c>
      <c r="O370" t="inlineStr">
        <is>
          <t>|</t>
        </is>
      </c>
      <c r="P370" t="inlineStr">
        <is>
          <t>έργο συμμετοχικής χρηματοδότησης</t>
        </is>
      </c>
      <c r="Q370" t="inlineStr">
        <is>
          <t>3</t>
        </is>
      </c>
      <c r="R370" t="inlineStr">
        <is>
          <t/>
        </is>
      </c>
      <c r="S370" t="inlineStr">
        <is>
          <t>crowdfunding project</t>
        </is>
      </c>
      <c r="T370" t="inlineStr">
        <is>
          <t>3</t>
        </is>
      </c>
      <c r="U370" t="inlineStr">
        <is>
          <t/>
        </is>
      </c>
      <c r="V370" t="inlineStr">
        <is>
          <t>proyecto de financiación participativa</t>
        </is>
      </c>
      <c r="W370" t="inlineStr">
        <is>
          <t>3</t>
        </is>
      </c>
      <c r="X370" t="inlineStr">
        <is>
          <t/>
        </is>
      </c>
      <c r="Y370" t="inlineStr">
        <is>
          <t>ühisrahastusprojekt</t>
        </is>
      </c>
      <c r="Z370" t="inlineStr">
        <is>
          <t>3</t>
        </is>
      </c>
      <c r="AA370" t="inlineStr">
        <is>
          <t/>
        </is>
      </c>
      <c r="AB370" t="inlineStr">
        <is>
          <t>joukkorahoitushanke</t>
        </is>
      </c>
      <c r="AC370" t="inlineStr">
        <is>
          <t>3</t>
        </is>
      </c>
      <c r="AD370" t="inlineStr">
        <is>
          <t/>
        </is>
      </c>
      <c r="AE370" t="inlineStr">
        <is>
          <t>projet de financement participatif</t>
        </is>
      </c>
      <c r="AF370" t="inlineStr">
        <is>
          <t>3</t>
        </is>
      </c>
      <c r="AG370" t="inlineStr">
        <is>
          <t/>
        </is>
      </c>
      <c r="AH370" t="inlineStr">
        <is>
          <t>tionscadal sluachistiúcháin</t>
        </is>
      </c>
      <c r="AI370" t="inlineStr">
        <is>
          <t>3</t>
        </is>
      </c>
      <c r="AJ370" t="inlineStr">
        <is>
          <t/>
        </is>
      </c>
      <c r="AK370" t="inlineStr">
        <is>
          <t>projekt skupnog financiranja</t>
        </is>
      </c>
      <c r="AL370" t="inlineStr">
        <is>
          <t>3</t>
        </is>
      </c>
      <c r="AM370" t="inlineStr">
        <is>
          <t/>
        </is>
      </c>
      <c r="AN370" t="inlineStr">
        <is>
          <t>közösségi finanszírozású projekt</t>
        </is>
      </c>
      <c r="AO370" t="inlineStr">
        <is>
          <t>3</t>
        </is>
      </c>
      <c r="AP370" t="inlineStr">
        <is>
          <t/>
        </is>
      </c>
      <c r="AQ370" t="inlineStr">
        <is>
          <t>progetto di crowdfunding</t>
        </is>
      </c>
      <c r="AR370" t="inlineStr">
        <is>
          <t>3</t>
        </is>
      </c>
      <c r="AS370" t="inlineStr">
        <is>
          <t/>
        </is>
      </c>
      <c r="AT370" t="inlineStr">
        <is>
          <t>sutelktinio finansavimo projektas</t>
        </is>
      </c>
      <c r="AU370" t="inlineStr">
        <is>
          <t>3</t>
        </is>
      </c>
      <c r="AV370" t="inlineStr">
        <is>
          <t/>
        </is>
      </c>
      <c r="AW370" t="inlineStr">
        <is>
          <t>kolektīvās finansēšanas projekts</t>
        </is>
      </c>
      <c r="AX370" t="inlineStr">
        <is>
          <t>3</t>
        </is>
      </c>
      <c r="AY370" t="inlineStr">
        <is>
          <t/>
        </is>
      </c>
      <c r="AZ370" t="inlineStr">
        <is>
          <t>proġett ta' finanzjament kollettiv</t>
        </is>
      </c>
      <c r="BA370" t="inlineStr">
        <is>
          <t>3</t>
        </is>
      </c>
      <c r="BB370" t="inlineStr">
        <is>
          <t/>
        </is>
      </c>
      <c r="BC370" t="inlineStr">
        <is>
          <t>crowdfundingproject</t>
        </is>
      </c>
      <c r="BD370" t="inlineStr">
        <is>
          <t>3</t>
        </is>
      </c>
      <c r="BE370" t="inlineStr">
        <is>
          <t/>
        </is>
      </c>
      <c r="BF370" t="inlineStr">
        <is>
          <t>projekt crowdfundingowy</t>
        </is>
      </c>
      <c r="BG370" t="inlineStr">
        <is>
          <t>3</t>
        </is>
      </c>
      <c r="BH370" t="inlineStr">
        <is>
          <t/>
        </is>
      </c>
      <c r="BI370" t="inlineStr">
        <is>
          <t>projeto de financiamento colaborativo</t>
        </is>
      </c>
      <c r="BJ370" t="inlineStr">
        <is>
          <t>3</t>
        </is>
      </c>
      <c r="BK370" t="inlineStr">
        <is>
          <t/>
        </is>
      </c>
      <c r="BL370" t="inlineStr">
        <is>
          <t>proiect de finanțare participativă</t>
        </is>
      </c>
      <c r="BM370" t="inlineStr">
        <is>
          <t>3</t>
        </is>
      </c>
      <c r="BN370" t="inlineStr">
        <is>
          <t/>
        </is>
      </c>
      <c r="BO370" t="inlineStr">
        <is>
          <t>projekt hromadného financovania</t>
        </is>
      </c>
      <c r="BP370" t="inlineStr">
        <is>
          <t>3</t>
        </is>
      </c>
      <c r="BQ370" t="inlineStr">
        <is>
          <t/>
        </is>
      </c>
      <c r="BR370" t="inlineStr">
        <is>
          <t>projekt množičnega financiranja</t>
        </is>
      </c>
      <c r="BS370" t="inlineStr">
        <is>
          <t>3</t>
        </is>
      </c>
      <c r="BT370" t="inlineStr">
        <is>
          <t/>
        </is>
      </c>
      <c r="BU370" t="inlineStr">
        <is>
          <t>gräsrotsfinansieringsprojekt</t>
        </is>
      </c>
      <c r="BV370" t="inlineStr">
        <is>
          <t>3</t>
        </is>
      </c>
      <c r="BW370" t="inlineStr">
        <is>
          <t/>
        </is>
      </c>
      <c r="BX370" t="inlineStr">
        <is>
          <t>една или повече стопански дейности, за които създател на проект търси финансиране чрез &lt;a href="https://iate.europa.eu/entry/slideshow/1622728533200/3576114/bg" target="_blank"&gt;предложение за колективно финансиране&lt;/a&gt;</t>
        </is>
      </c>
      <c r="BY370" t="inlineStr">
        <is>
          <t>obchodní činnost nebo
činnosti, které vlastník projektu financuje nebo se snaží financovat
prostřednictvím &lt;i&gt;nabídky skupinového financování&lt;/i&gt; [ &lt;a href="/entry/result/3576114/all" id="ENTRY_TO_ENTRY_CONVERTER" target="_blank"&gt;IATE:3576114&lt;/a&gt; ]</t>
        </is>
      </c>
      <c r="BZ370" t="inlineStr">
        <is>
          <t>den eller de forretningsaktiviteter, som en projektejer søger finansieret gennem crowdfundingudbuddet</t>
        </is>
      </c>
      <c r="CA370" t="inlineStr">
        <is>
          <t>Geschäftstätigkeit(en), für die ein Projektträger eine Finanzierung über das Schwarmfinanzierungsangebot (&lt;a href="/entry/result/3576114/all" id="ENTRY_TO_ENTRY_CONVERTER" target="_blank"&gt;IATE:3576114&lt;/a&gt; ) anstrebt</t>
        </is>
      </c>
      <c r="CB370" t="inlineStr">
        <is>
          <t>επιχειρηματική δραστηριότητα ή δραστηριότητες για την οποία ή τις οποίες ο κύριος του έργου επιδιώκει να αντλήσει χρηματοδότηση μέσω της &lt;a href="https://iate.europa.eu/entry/result/3576114/el" target="_blank"&gt;προσφοράς συμμετοχικής χρηματοδότησης&lt;/a&gt;</t>
        </is>
      </c>
      <c r="CC370" t="inlineStr">
        <is>
          <t>business activity or activities for which a project owner seeks funding through the &lt;a href="https://iate.europa.eu/entry/result/3576114" target="_blank"&gt;crowdfunding offer&lt;/a&gt;</t>
        </is>
      </c>
      <c r="CD370" t="inlineStr">
        <is>
          <t>Actividad o actividades que un empresario, denominado el &lt;a href="https://iate.europa.eu/entry/result/3576113/es" target="_blank"&gt;promotor del proyecto&lt;/a&gt;, financia o aspira a financiar mediante una &lt;a href="https://iate.europa.eu/entry/result/3576114/es" target="_blank"&gt;oferta de financiación participativa&lt;/a&gt;.</t>
        </is>
      </c>
      <c r="CE370" t="inlineStr">
        <is>
          <t>äritegevus, mida projektiomanik soovib rahastada &lt;em&gt;ühisrahastuspakkumise&lt;/em&gt; &lt;a href="/entry/result/3576114/all" id="ENTRY_TO_ENTRY_CONVERTER" target="_blank"&gt;IATE:3576114&lt;/a&gt; kaudu</t>
        </is>
      </c>
      <c r="CF370" t="inlineStr">
        <is>
          <t>liiketoiminta, jota hankkeen toteuttaja rahoittaa tai jolle se hakee rahoitusta &lt;a href="https://iate.europa.eu/entry/result/3576114/fi" target="_blank"&gt;joukkorahoitustarjouksen&lt;/a&gt; kautta</t>
        </is>
      </c>
      <c r="CG370" t="inlineStr">
        <is>
          <t>&lt;div&gt;l'activité ou les activités commerciales pour lesquelles un porteur de projet cherche un financement au moyen d'une &lt;a href="https://iate.europa.eu/entry/result/3576114/fr" target="_blank"&gt;offre de financement participatif&lt;/a&gt;&lt;br&gt;&lt;/div&gt;</t>
        </is>
      </c>
      <c r="CH370" t="inlineStr">
        <is>
          <t/>
        </is>
      </c>
      <c r="CI370" t="inlineStr">
        <is>
          <t>poslovna aktivnost ili poslovne aktivnosti za koje vlasnik projekta traži financiranje putem &lt;a href="https://iate.europa.eu/entry/result/3576114/hr-en-la-mul" target="_blank"&gt;ponude za skupno financiranje&lt;time datetime="29.6.2021."&gt; (29.6.2021.)&lt;/time&gt;&lt;/a&gt;</t>
        </is>
      </c>
      <c r="CJ370" t="inlineStr">
        <is>
          <t>azon üzleti tevékenység vagy tevékenységek, amelyet/amelyeket a projektgazda &lt;a href="https://iate.europa.eu/entry/result/3576114/all" target="_blank"&gt;közösségi finanszírozási ajánlat&lt;/a&gt; révén finanszíroz vagy kíván finanszírozni</t>
        </is>
      </c>
      <c r="CK370" t="inlineStr">
        <is>
          <t>la o le attività commerciali per le quali il titolare di progetti persegue l’obiettivo di ottenere finanziamenti tramite l’offerta di crowdfunding</t>
        </is>
      </c>
      <c r="CL370" t="inlineStr">
        <is>
          <t>vienos ar kelių rūšių verslo veikla, kuriai projekto savininkas siekia gauti finansavimą, pateikdamas &lt;i&gt;sutelktinio finansavimo pasiūlymą&lt;/i&gt; (&lt;a href="/entry/result/3576114/all" id="ENTRY_TO_ENTRY_CONVERTER" target="_blank"&gt;IATE:3576114&lt;/a&gt;)</t>
        </is>
      </c>
      <c r="CM370" t="inlineStr">
        <is>
          <t>uzņēmējdarbība vai uzņēmējdarbības, kurām projekta īpašnieks meklē finansējumu ar kolektīvās finansēšanas piedāvājumu</t>
        </is>
      </c>
      <c r="CN370" t="inlineStr">
        <is>
          <t>attività jew attivitajiet tan-negozju li sid ta’ proġett jiffinanzja jew jipprova jiffinanzja permezz tal-offerta ta’ finanzjament kollettiv [ &lt;a href="/entry/result/3576114/all" id="ENTRY_TO_ENTRY_CONVERTER" target="_blank"&gt;IATE:3576114&lt;/a&gt; ]</t>
        </is>
      </c>
      <c r="CO370" t="inlineStr">
        <is>
          <t>zakelijke activiteit(en) die een projecteigenaar financiert of beoogt te financieren via het &lt;a href="http://iate.europa.eu/entry/result/3576114/nl" target="_blank"&gt;&lt;em&gt;crowdfundingaanbod &lt;/em&gt;&lt;time datetime="19.2.2020"&gt;(19.2.2020)&lt;/time&gt;&lt;/a&gt;</t>
        </is>
      </c>
      <c r="CP370" t="inlineStr">
        <is>
          <t>działalność, np. związana z rozpoczęciem własnej firmy lub realizacją pasji, na którą środki zbiera się poprzez finansowanie społecznościowe, najczęściej za pośrednictwem platform crowdfundindowych</t>
        </is>
      </c>
      <c r="CQ370" t="inlineStr">
        <is>
          <t>A ou as atividades empresariais para as quais
um promotor de projeto procura financiamento através de uma &lt;a href="https://iate.europa.eu/entry/result/3576114/en-pt" target="_blank"&gt;oferta de financiamento colaborativo&lt;/a&gt;&lt;small&gt;.&lt;/small&gt;</t>
        </is>
      </c>
      <c r="CR370" t="inlineStr">
        <is>
          <t>activitatea sau activitățile comerciale pe care un titular de proiect le finanțează sau urmărește să le finanțeze prin oferta de finanțare participativă</t>
        </is>
      </c>
      <c r="CS370" t="inlineStr">
        <is>
          <t>podnikateľská činnosť alebo činnosti, na ktoré sa vlastník projektu usiluje
získať financie prostredníctvom &lt;a href="https://iate.europa.eu/entry/result/3576114/sk" target="_blank"&gt;ponuky hromadného financovania&lt;/a&gt;</t>
        </is>
      </c>
      <c r="CT370" t="inlineStr">
        <is>
          <t>poslovna dejavnost ali dejavnosti, za katere želi &lt;a href="https://iate.europa.eu/entry/slideshow/1624449982868/3576113/sl" target="_blank"&gt;lastnik projekta&lt;/a&gt; pridobiti finančna sredstva prek&lt;a href="https://iate.europa.eu/entry/slideshow/1624448128225/3576114/sl" target="_blank"&gt; ponudbe za množično financiranje&lt;/a&gt;</t>
        </is>
      </c>
      <c r="CU370" t="inlineStr">
        <is>
          <t>&lt;div&gt;&lt;div&gt;&lt;div&gt;&lt;div&gt;&lt;div&gt;&lt;div&gt;den affärsverksamhet eller de affärsverksamheter till vilka en projektägare söker finansiering genom &lt;a href="https://iate.europa.eu/search/standard/result/1622106989605/1" target="_blank"&gt;erbjudandet om gräsrotsfinansiering&lt;/a&gt;&lt;/div&gt;&lt;/div&gt;&lt;/div&gt;&lt;/div&gt;&lt;/div&gt;&lt;/div&gt;</t>
        </is>
      </c>
    </row>
    <row r="371">
      <c r="A371" s="1" t="str">
        <f>HYPERLINK("https://iate.europa.eu/entry/result/3581802/all", "3581802")</f>
        <v>3581802</v>
      </c>
      <c r="B371" t="inlineStr">
        <is>
          <t>FINANCE;EDUCATION AND COMMUNICATIONS</t>
        </is>
      </c>
      <c r="C371" t="inlineStr">
        <is>
          <t>FINANCE|financial institutions and credit|financial services;EDUCATION AND COMMUNICATIONS|information technology and data processing|computer system|information technology applications</t>
        </is>
      </c>
      <c r="D371" t="inlineStr">
        <is>
          <t>токенизация на плащанията</t>
        </is>
      </c>
      <c r="E371" t="inlineStr">
        <is>
          <t>2</t>
        </is>
      </c>
      <c r="F371" t="inlineStr">
        <is>
          <t/>
        </is>
      </c>
      <c r="G371" t="inlineStr">
        <is>
          <t>tokenizace plateb|tokenizace</t>
        </is>
      </c>
      <c r="H371" t="inlineStr">
        <is>
          <t>3|3</t>
        </is>
      </c>
      <c r="I371" t="inlineStr">
        <is>
          <t>|</t>
        </is>
      </c>
      <c r="J371" t="inlineStr">
        <is>
          <t>tokeniseret betaling</t>
        </is>
      </c>
      <c r="K371" t="inlineStr">
        <is>
          <t>2</t>
        </is>
      </c>
      <c r="L371" t="inlineStr">
        <is>
          <t/>
        </is>
      </c>
      <c r="M371" t="inlineStr">
        <is>
          <t>Tokenisierung von Zahlungsvorgängen|Tokenisierung von Zahlungen</t>
        </is>
      </c>
      <c r="N371" t="inlineStr">
        <is>
          <t>3|3</t>
        </is>
      </c>
      <c r="O371" t="inlineStr">
        <is>
          <t>|</t>
        </is>
      </c>
      <c r="P371" t="inlineStr">
        <is>
          <t>δειγματοποίηση</t>
        </is>
      </c>
      <c r="Q371" t="inlineStr">
        <is>
          <t>2</t>
        </is>
      </c>
      <c r="R371" t="inlineStr">
        <is>
          <t/>
        </is>
      </c>
      <c r="S371" t="inlineStr">
        <is>
          <t>tokenisation|payment tokenization|payment tokenisation</t>
        </is>
      </c>
      <c r="T371" t="inlineStr">
        <is>
          <t>1|1|3</t>
        </is>
      </c>
      <c r="U371" t="inlineStr">
        <is>
          <t>||</t>
        </is>
      </c>
      <c r="V371" t="inlineStr">
        <is>
          <t>toquenización de los pagos</t>
        </is>
      </c>
      <c r="W371" t="inlineStr">
        <is>
          <t>3</t>
        </is>
      </c>
      <c r="X371" t="inlineStr">
        <is>
          <t/>
        </is>
      </c>
      <c r="Y371" t="inlineStr">
        <is>
          <t>maksete tokeniseerimine</t>
        </is>
      </c>
      <c r="Z371" t="inlineStr">
        <is>
          <t>3</t>
        </is>
      </c>
      <c r="AA371" t="inlineStr">
        <is>
          <t/>
        </is>
      </c>
      <c r="AB371" t="inlineStr">
        <is>
          <t>maksujen tokenisaatio</t>
        </is>
      </c>
      <c r="AC371" t="inlineStr">
        <is>
          <t>2</t>
        </is>
      </c>
      <c r="AD371" t="inlineStr">
        <is>
          <t/>
        </is>
      </c>
      <c r="AE371" t="inlineStr">
        <is>
          <t>tokenisation des paiements</t>
        </is>
      </c>
      <c r="AF371" t="inlineStr">
        <is>
          <t>3</t>
        </is>
      </c>
      <c r="AG371" t="inlineStr">
        <is>
          <t/>
        </is>
      </c>
      <c r="AH371" t="inlineStr">
        <is>
          <t>téacschomharthú íocaíochtaí</t>
        </is>
      </c>
      <c r="AI371" t="inlineStr">
        <is>
          <t>3</t>
        </is>
      </c>
      <c r="AJ371" t="inlineStr">
        <is>
          <t/>
        </is>
      </c>
      <c r="AK371" t="inlineStr">
        <is>
          <t/>
        </is>
      </c>
      <c r="AL371" t="inlineStr">
        <is>
          <t/>
        </is>
      </c>
      <c r="AM371" t="inlineStr">
        <is>
          <t/>
        </is>
      </c>
      <c r="AN371" t="inlineStr">
        <is>
          <t>fizetési tokenizáció</t>
        </is>
      </c>
      <c r="AO371" t="inlineStr">
        <is>
          <t>3</t>
        </is>
      </c>
      <c r="AP371" t="inlineStr">
        <is>
          <t/>
        </is>
      </c>
      <c r="AQ371" t="inlineStr">
        <is>
          <t>tokenizzazione dei pagamenti</t>
        </is>
      </c>
      <c r="AR371" t="inlineStr">
        <is>
          <t>3</t>
        </is>
      </c>
      <c r="AS371" t="inlineStr">
        <is>
          <t/>
        </is>
      </c>
      <c r="AT371" t="inlineStr">
        <is>
          <t>mokėjimo tokenizavimas|mokėjimo konvertavimas į žetonus</t>
        </is>
      </c>
      <c r="AU371" t="inlineStr">
        <is>
          <t>2|2</t>
        </is>
      </c>
      <c r="AV371" t="inlineStr">
        <is>
          <t>proposed|</t>
        </is>
      </c>
      <c r="AW371" t="inlineStr">
        <is>
          <t>maksājumu žetonizācija|žetonizācija|žetonizēšana</t>
        </is>
      </c>
      <c r="AX371" t="inlineStr">
        <is>
          <t>3|3|3</t>
        </is>
      </c>
      <c r="AY371" t="inlineStr">
        <is>
          <t>||</t>
        </is>
      </c>
      <c r="AZ371" t="inlineStr">
        <is>
          <t>tokenizzazzjoni|tokenisation</t>
        </is>
      </c>
      <c r="BA371" t="inlineStr">
        <is>
          <t>2|3</t>
        </is>
      </c>
      <c r="BB371" t="inlineStr">
        <is>
          <t>|</t>
        </is>
      </c>
      <c r="BC371" t="inlineStr">
        <is>
          <t>tokenisering|tokeniseren van betalingen</t>
        </is>
      </c>
      <c r="BD371" t="inlineStr">
        <is>
          <t>3|3</t>
        </is>
      </c>
      <c r="BE371" t="inlineStr">
        <is>
          <t>|</t>
        </is>
      </c>
      <c r="BF371" t="inlineStr">
        <is>
          <t>tokenizacja|tokenizacja płatności</t>
        </is>
      </c>
      <c r="BG371" t="inlineStr">
        <is>
          <t>3|3</t>
        </is>
      </c>
      <c r="BH371" t="inlineStr">
        <is>
          <t>|</t>
        </is>
      </c>
      <c r="BI371" t="inlineStr">
        <is>
          <t>tokenização dos pagamentos</t>
        </is>
      </c>
      <c r="BJ371" t="inlineStr">
        <is>
          <t>3</t>
        </is>
      </c>
      <c r="BK371" t="inlineStr">
        <is>
          <t/>
        </is>
      </c>
      <c r="BL371" t="inlineStr">
        <is>
          <t/>
        </is>
      </c>
      <c r="BM371" t="inlineStr">
        <is>
          <t/>
        </is>
      </c>
      <c r="BN371" t="inlineStr">
        <is>
          <t/>
        </is>
      </c>
      <c r="BO371" t="inlineStr">
        <is>
          <t>tokenizácia platby|tokenizácia</t>
        </is>
      </c>
      <c r="BP371" t="inlineStr">
        <is>
          <t>3|3</t>
        </is>
      </c>
      <c r="BQ371" t="inlineStr">
        <is>
          <t>|</t>
        </is>
      </c>
      <c r="BR371" t="inlineStr">
        <is>
          <t>tokenizacija</t>
        </is>
      </c>
      <c r="BS371" t="inlineStr">
        <is>
          <t>3</t>
        </is>
      </c>
      <c r="BT371" t="inlineStr">
        <is>
          <t/>
        </is>
      </c>
      <c r="BU371" t="inlineStr">
        <is>
          <t>tokenisering vid betalning|tokeniserad betalning</t>
        </is>
      </c>
      <c r="BV371" t="inlineStr">
        <is>
          <t>2|2</t>
        </is>
      </c>
      <c r="BW371" t="inlineStr">
        <is>
          <t>|</t>
        </is>
      </c>
      <c r="BX371" t="inlineStr">
        <is>
          <t>техника, която се използва при цифровите плащания за заменяне на чувствителни идентификационни номера (напр. на лични карти, кредитни или дебитни карти) с уникални идентификационни кодове, наречени токени, които имат по-малка полезност за атакуващ субект</t>
        </is>
      </c>
      <c r="BY371" t="inlineStr">
        <is>
          <t>proces nahrazení tradičního čísla platební karty unikátním &lt;a href="https://iate.europa.eu/entry/result/3581685/cs" target="_blank"&gt;tokenem &lt;/a&gt;u
online a mobilních transakcí, přičemž tokeny mohou být omezeny na transakce
pomocí konkrétního mobilního zařízení, na konkrétní obchodníky nebo typy
transakcí</t>
        </is>
      </c>
      <c r="BZ371" t="inlineStr">
        <is>
          <t>teknik, som tillader betalinger uden at afsløre kort- eller kontooplysninger, i stedet for at anvende f.eks. et betalingskortnummer, modtages en unik nøgle, et digitalt kortnummer, som kan anvendes i den enhed, den placeres i, f.eks. i den specifikke mobiltelefon</t>
        </is>
      </c>
      <c r="CA371" t="inlineStr">
        <is>
          <t/>
        </is>
      </c>
      <c r="CB371" t="inlineStr">
        <is>
          <t>Πρόκειται για τεχνική η οποία εφαρμόζεται κατά
κανόνα στον χρηματοπιστωτικό τομέα (αν και δεν περιορίζεται σε αυτόν) για την
αντικατάσταση των αριθμών των στοιχείων ταυτότητας με τιμές μειωμένης
χρησιμότητας για τους πιθανούς εισβολείς. Προκύπτει από τις προηγούμενες τεχνικές
και βασίζεται κατά κύριο λόγο στην εφαρμογή μονοσήμαντων μηχανισμών
κρυπτογράφησης ή στην απόδοση, μέσω λειτουργίας ευρετηρίου, αριθμού ακολουθίας ή τυχαία παραγόμενου αριθμού που δεν προκύπτει με μαθηματικό τρόπο από τα
αρχικά δεδομένα.</t>
        </is>
      </c>
      <c r="CC371" t="inlineStr">
        <is>
          <t>technique that is applied in digital payments to replace sensitive identification numbers (ID or credit or debit card numbers, for instance) by unique identification codes called tokens that have reduced usefulness for a potential attacker</t>
        </is>
      </c>
      <c r="CD371" t="inlineStr">
        <is>
          <t>Técnica utilizada en el ámbito de los pagos digitales (en comercios o en línea) para sustituir los números de identificación confidenciales (tarjetas de débito o de crédito) por un código de identificación único (en inglés, 
&lt;i&gt;token&lt;/i&gt;) válido solo dentro de la plataforma o dispositivo para el que se ha generado y de utilidad reducida para posibles atacantes.</t>
        </is>
      </c>
      <c r="CE371" t="inlineStr">
        <is>
          <t>digimaksete puhul tundliku andmeelemendi asendamine tundetu tingnimega, mis esindab seda elementi, kuid
 mille kaudu ei saa kasutaja seda elementi tuvastada</t>
        </is>
      </c>
      <c r="CF371" t="inlineStr">
        <is>
          <t>maksukortin tietojen salaaminen korvaamalla ne mobiilisovelluskohtaisella tokenilla</t>
        </is>
      </c>
      <c r="CG371" t="inlineStr">
        <is>
          <t>technique
consistant à substituer à des données sensibles de paiement, telles qu'un
numéro de compte (IBAN) ou de carte bancaire (PAN), un jeton (token en anglais)</t>
        </is>
      </c>
      <c r="CH371" t="inlineStr">
        <is>
          <t/>
        </is>
      </c>
      <c r="CI371" t="inlineStr">
        <is>
          <t/>
        </is>
      </c>
      <c r="CJ371" t="inlineStr">
        <is>
          <t>az online fizetés során alkalmazott olyan technológia, melynek során az érzékeny személyazonosító adatokat (bankkártya, személyi igazolvány száma stb.) véletlenszerűen előállított, egyedi számsorral, ún. tokennel helyettesítik, így azokhoz sem a kereskedő, sem a csalók nem férnek hozzá</t>
        </is>
      </c>
      <c r="CK371" t="inlineStr">
        <is>
          <t>il processo con cui il numero di conto della carta di pagamento viene
sostituito con un identificativo unico digitale, ovvero una serie di numeri -
token - in modo che i dati sensibili non vengano mai condivisi</t>
        </is>
      </c>
      <c r="CL371" t="inlineStr">
        <is>
          <t>mokėjimų vienetų skaitmenizavimas ir jų pavertimas vadinamaisiais žetonais, naudojantis decentralizuota blokų grandinės technologija, kurioje vienetui suteikiamas matematinis kodas</t>
        </is>
      </c>
      <c r="CM371" t="inlineStr">
        <is>
          <t>tehnika, ko izmanto digitālajos maksājumos, lai aizstātu sensitīvus identifikācijas numurus (piemēram, ID vai kredītkaršu vai debetkaršu numurus) ar unikāliem identifikācijas kodiem, ko sauc par žetoniem, tādējādi samazinot potenciālu uzbrukumu iespēju, jo tiem uzlaušanas gadījumā nav lielas vērtības</t>
        </is>
      </c>
      <c r="CN371" t="inlineStr">
        <is>
          <t>teknika li hija applikata fi ħlasijiet diġitali biex tissostitwixxi numri ta' identifikazzjoni sensittivi (pereżempju, numri tal-identità jew ta' cards bankarji) b'kodiċi ta' identifikazzjoni uniċi msejħa 'tokens' li ftit li xejn huma siewja għal attakkant potenzjali</t>
        </is>
      </c>
      <c r="CO371" t="inlineStr">
        <is>
          <t>voor digitale betalingen gebruikte techniek ter vervanging van gevoelige identificatienummers (bijv. krediet- of debetkaartnummers) door unieke identificatiecodes - &lt;a href="https://iate.europa.eu/entry/slideshow/1602232440806/3581685/nl" target="_blank"&gt;tokens &lt;/a&gt;genaamd - die van mindere waarde voor potentiële hackers zijn</t>
        </is>
      </c>
      <c r="CP371" t="inlineStr">
        <is>
          <t>zastąpienie numeru karty płatniczej specjalnym ciągiem cyfr (tzw. tokenem), który można wykorzystać do autoryzacji płatności bez ujawniania danych karty</t>
        </is>
      </c>
      <c r="CQ371" t="inlineStr">
        <is>
          <t>Técnica utilizada no âmbito dos pagamentos digitais, que susbstitui os números de identificação confidenciais dos cartões de débito ou de crédito por códigos de identificação únicos (designados em inglês por "tokens&lt;i&gt;"&lt;/i&gt;) válidos unicamente dentro da plataforma ou dispositivo onde foram gerados e de reduzida utilidade para potenciais atacantes.</t>
        </is>
      </c>
      <c r="CR371" t="inlineStr">
        <is>
          <t/>
        </is>
      </c>
      <c r="CS371" t="inlineStr">
        <is>
          <t>proces náhrady tradičného čísla účtu platobnej karty jedinečným digitálnym tokenom v on-line a mobilných transakciách</t>
        </is>
      </c>
      <c r="CT371" t="inlineStr">
        <is>
          <t>(pri kartičnih plačilih) proces kodiranja osnovne številke plačilne kartice v obliko enoličnega gesla, ki se imenuje žeton (angl. token)</t>
        </is>
      </c>
      <c r="CU371" t="inlineStr">
        <is>
          <t/>
        </is>
      </c>
    </row>
    <row r="372">
      <c r="A372" s="1" t="str">
        <f>HYPERLINK("https://iate.europa.eu/entry/result/1557091/all", "1557091")</f>
        <v>1557091</v>
      </c>
      <c r="B372" t="inlineStr">
        <is>
          <t>FINANCE</t>
        </is>
      </c>
      <c r="C372" t="inlineStr">
        <is>
          <t>FINANCE|financial institutions and credit|financial services</t>
        </is>
      </c>
      <c r="D372" t="inlineStr">
        <is>
          <t>средства</t>
        </is>
      </c>
      <c r="E372" t="inlineStr">
        <is>
          <t>3</t>
        </is>
      </c>
      <c r="F372" t="inlineStr">
        <is>
          <t/>
        </is>
      </c>
      <c r="G372" t="inlineStr">
        <is>
          <t>peněžní prostředky</t>
        </is>
      </c>
      <c r="H372" t="inlineStr">
        <is>
          <t>3</t>
        </is>
      </c>
      <c r="I372" t="inlineStr">
        <is>
          <t/>
        </is>
      </c>
      <c r="J372" t="inlineStr">
        <is>
          <t>midler</t>
        </is>
      </c>
      <c r="K372" t="inlineStr">
        <is>
          <t>3</t>
        </is>
      </c>
      <c r="L372" t="inlineStr">
        <is>
          <t/>
        </is>
      </c>
      <c r="M372" t="inlineStr">
        <is>
          <t>Gelder|Geldbetrag|Geldmittel</t>
        </is>
      </c>
      <c r="N372" t="inlineStr">
        <is>
          <t>3|3|3</t>
        </is>
      </c>
      <c r="O372" t="inlineStr">
        <is>
          <t>||</t>
        </is>
      </c>
      <c r="P372" t="inlineStr">
        <is>
          <t>χρηματικό ποσό</t>
        </is>
      </c>
      <c r="Q372" t="inlineStr">
        <is>
          <t>3</t>
        </is>
      </c>
      <c r="R372" t="inlineStr">
        <is>
          <t/>
        </is>
      </c>
      <c r="S372" t="inlineStr">
        <is>
          <t>funds</t>
        </is>
      </c>
      <c r="T372" t="inlineStr">
        <is>
          <t>3</t>
        </is>
      </c>
      <c r="U372" t="inlineStr">
        <is>
          <t/>
        </is>
      </c>
      <c r="V372" t="inlineStr">
        <is>
          <t>fondos</t>
        </is>
      </c>
      <c r="W372" t="inlineStr">
        <is>
          <t>3</t>
        </is>
      </c>
      <c r="X372" t="inlineStr">
        <is>
          <t/>
        </is>
      </c>
      <c r="Y372" t="inlineStr">
        <is>
          <t>rahalised vahendid</t>
        </is>
      </c>
      <c r="Z372" t="inlineStr">
        <is>
          <t>3</t>
        </is>
      </c>
      <c r="AA372" t="inlineStr">
        <is>
          <t/>
        </is>
      </c>
      <c r="AB372" t="inlineStr">
        <is>
          <t>varat</t>
        </is>
      </c>
      <c r="AC372" t="inlineStr">
        <is>
          <t>3</t>
        </is>
      </c>
      <c r="AD372" t="inlineStr">
        <is>
          <t/>
        </is>
      </c>
      <c r="AE372" t="inlineStr">
        <is>
          <t>fonds</t>
        </is>
      </c>
      <c r="AF372" t="inlineStr">
        <is>
          <t>3</t>
        </is>
      </c>
      <c r="AG372" t="inlineStr">
        <is>
          <t/>
        </is>
      </c>
      <c r="AH372" t="inlineStr">
        <is>
          <t>cistí</t>
        </is>
      </c>
      <c r="AI372" t="inlineStr">
        <is>
          <t>3</t>
        </is>
      </c>
      <c r="AJ372" t="inlineStr">
        <is>
          <t/>
        </is>
      </c>
      <c r="AK372" t="inlineStr">
        <is>
          <t>novčana sredstva</t>
        </is>
      </c>
      <c r="AL372" t="inlineStr">
        <is>
          <t>3</t>
        </is>
      </c>
      <c r="AM372" t="inlineStr">
        <is>
          <t/>
        </is>
      </c>
      <c r="AN372" t="inlineStr">
        <is>
          <t>pénzeszközök</t>
        </is>
      </c>
      <c r="AO372" t="inlineStr">
        <is>
          <t>4</t>
        </is>
      </c>
      <c r="AP372" t="inlineStr">
        <is>
          <t/>
        </is>
      </c>
      <c r="AQ372" t="inlineStr">
        <is>
          <t>fondi</t>
        </is>
      </c>
      <c r="AR372" t="inlineStr">
        <is>
          <t>3</t>
        </is>
      </c>
      <c r="AS372" t="inlineStr">
        <is>
          <t/>
        </is>
      </c>
      <c r="AT372" t="inlineStr">
        <is>
          <t>lėšos</t>
        </is>
      </c>
      <c r="AU372" t="inlineStr">
        <is>
          <t>3</t>
        </is>
      </c>
      <c r="AV372" t="inlineStr">
        <is>
          <t/>
        </is>
      </c>
      <c r="AW372" t="inlineStr">
        <is>
          <t>līdzekļi|naudas līdzekļi</t>
        </is>
      </c>
      <c r="AX372" t="inlineStr">
        <is>
          <t>2|3</t>
        </is>
      </c>
      <c r="AY372" t="inlineStr">
        <is>
          <t>|</t>
        </is>
      </c>
      <c r="AZ372" t="inlineStr">
        <is>
          <t>fondi</t>
        </is>
      </c>
      <c r="BA372" t="inlineStr">
        <is>
          <t>3</t>
        </is>
      </c>
      <c r="BB372" t="inlineStr">
        <is>
          <t/>
        </is>
      </c>
      <c r="BC372" t="inlineStr">
        <is>
          <t>geldmiddelen</t>
        </is>
      </c>
      <c r="BD372" t="inlineStr">
        <is>
          <t>3</t>
        </is>
      </c>
      <c r="BE372" t="inlineStr">
        <is>
          <t/>
        </is>
      </c>
      <c r="BF372" t="inlineStr">
        <is>
          <t>środki|środki pieniężne</t>
        </is>
      </c>
      <c r="BG372" t="inlineStr">
        <is>
          <t>3|3</t>
        </is>
      </c>
      <c r="BH372" t="inlineStr">
        <is>
          <t>|</t>
        </is>
      </c>
      <c r="BI372" t="inlineStr">
        <is>
          <t>fundos</t>
        </is>
      </c>
      <c r="BJ372" t="inlineStr">
        <is>
          <t>3</t>
        </is>
      </c>
      <c r="BK372" t="inlineStr">
        <is>
          <t/>
        </is>
      </c>
      <c r="BL372" t="inlineStr">
        <is>
          <t>fonduri</t>
        </is>
      </c>
      <c r="BM372" t="inlineStr">
        <is>
          <t>3</t>
        </is>
      </c>
      <c r="BN372" t="inlineStr">
        <is>
          <t/>
        </is>
      </c>
      <c r="BO372" t="inlineStr">
        <is>
          <t>finančné prostriedky</t>
        </is>
      </c>
      <c r="BP372" t="inlineStr">
        <is>
          <t>3</t>
        </is>
      </c>
      <c r="BQ372" t="inlineStr">
        <is>
          <t/>
        </is>
      </c>
      <c r="BR372" t="inlineStr">
        <is>
          <t>denarna sredstva</t>
        </is>
      </c>
      <c r="BS372" t="inlineStr">
        <is>
          <t>3</t>
        </is>
      </c>
      <c r="BT372" t="inlineStr">
        <is>
          <t/>
        </is>
      </c>
      <c r="BU372" t="inlineStr">
        <is>
          <t>medel</t>
        </is>
      </c>
      <c r="BV372" t="inlineStr">
        <is>
          <t>3</t>
        </is>
      </c>
      <c r="BW372" t="inlineStr">
        <is>
          <t/>
        </is>
      </c>
      <c r="BX372" t="inlineStr">
        <is>
          <t>банкноти и монети, безналични пари или електронни пари</t>
        </is>
      </c>
      <c r="BY372" t="inlineStr">
        <is>
          <t>bankovky a mince, bezhotovostní peníze a elektronické peníze ve smyslu čl. 2 odst. 2 směrnice 2009/110/ES</t>
        </is>
      </c>
      <c r="BZ372" t="inlineStr">
        <is>
          <t>sedler og mønter, kontopenge og elektroniske penge</t>
        </is>
      </c>
      <c r="CA372" t="inlineStr">
        <is>
          <t>Banknoten und Münzen, Buchgeld (Giralgeld) &lt;a href="/entry/result/1104549/all" id="ENTRY_TO_ENTRY_CONVERTER" target="_blank"&gt;IATE:1104549&lt;/a&gt; und E-Geld (elektronisches Geld) &lt;a href="/entry/result/906451/all" id="ENTRY_TO_ENTRY_CONVERTER" target="_blank"&gt;IATE:906451&lt;/a&gt;</t>
        </is>
      </c>
      <c r="CB372" t="inlineStr">
        <is>
          <t>ρευστό χρήμα διαθέσιμο για οποιαδήποτε τρέχουσα χρήση</t>
        </is>
      </c>
      <c r="CC372" t="inlineStr">
        <is>
          <t>monetary resources associated with a currency</t>
        </is>
      </c>
      <c r="CD372" t="inlineStr">
        <is>
          <t>Los billetes y monedas, el dinero escritural y el dinero electrónico.</t>
        </is>
      </c>
      <c r="CE372" t="inlineStr">
        <is>
          <t>valuutaga seotud rahalised vahendid</t>
        </is>
      </c>
      <c r="CF372" t="inlineStr">
        <is>
          <t/>
        </is>
      </c>
      <c r="CG372" t="inlineStr">
        <is>
          <t>ressources monétaires liées à une monnaie</t>
        </is>
      </c>
      <c r="CH372" t="inlineStr">
        <is>
          <t/>
        </is>
      </c>
      <c r="CI372" t="inlineStr">
        <is>
          <t>novčanice i kovanice, knjižni novac ili elektronički novac kako je definiran u članku 2. točki 2. Direktive 2009/110/EZ</t>
        </is>
      </c>
      <c r="CJ372" t="inlineStr">
        <is>
          <t>önálló értékkel bíró csereeszköz, elsősorban a felhalmozási funkciója szempontjából vizsgálva</t>
        </is>
      </c>
      <c r="CK372" t="inlineStr">
        <is>
          <t>risorse monetarie associate a una valuta</t>
        </is>
      </c>
      <c r="CL372" t="inlineStr">
        <is>
          <t>banknotai ir monetos, pinigai sąskaitoje arba elektroniniai pinigai</t>
        </is>
      </c>
      <c r="CM372" t="inlineStr">
        <is>
          <t>banknotes un monētas, bezskaidra nauda vai elektroniskā nauda</t>
        </is>
      </c>
      <c r="CN372" t="inlineStr">
        <is>
          <t>karti tal-flus u muniti, flus skritturali jew flus elettroniċi</t>
        </is>
      </c>
      <c r="CO372" t="inlineStr">
        <is>
          <t>bankbiljetten en muntstukken, giraal geld of elektronisch geld</t>
        </is>
      </c>
      <c r="CP372" t="inlineStr">
        <is>
          <t>banknoty i monety, pieniądz w postaci zapisu księgowego oraz pieniądz elektroniczny</t>
        </is>
      </c>
      <c r="CQ372" t="inlineStr">
        <is>
          <t>Notas de banco e moedas, moeda escritural ou moeda eletrónica.</t>
        </is>
      </c>
      <c r="CR372" t="inlineStr">
        <is>
          <t>bancnote și monede, bani scripturali sau monedă electronică</t>
        </is>
      </c>
      <c r="CS372" t="inlineStr">
        <is>
          <t>bankovky a mince, bezhotovostné peniaze alebo elektronické peniaze</t>
        </is>
      </c>
      <c r="CT372" t="inlineStr">
        <is>
          <t>bankovci in kovanci, knjižni denar ali elektronski denar (tj. denarna vrednost, shranjena v elektronski obliki, vključno z magnetno), ki pomeni terjatev do izdajatelja, ki je izdana na podlagi prejema denarnih sredstev za namen izvrševanja plačilnih transakcij in ki jo sprejme fizična ali pravna oseba, ki ni izdajatelj elektronskega denarja</t>
        </is>
      </c>
      <c r="CU372" t="inlineStr">
        <is>
          <t>sedlar och mynt, kontotillgodohavanden eller elektroniska pengar</t>
        </is>
      </c>
    </row>
    <row r="373">
      <c r="A373" s="1" t="str">
        <f>HYPERLINK("https://iate.europa.eu/entry/result/1681561/all", "1681561")</f>
        <v>1681561</v>
      </c>
      <c r="B373" t="inlineStr">
        <is>
          <t>FINANCE</t>
        </is>
      </c>
      <c r="C373" t="inlineStr">
        <is>
          <t>FINANCE</t>
        </is>
      </c>
      <c r="D373" t="inlineStr">
        <is>
          <t>квота</t>
        </is>
      </c>
      <c r="E373" t="inlineStr">
        <is>
          <t>3</t>
        </is>
      </c>
      <c r="F373" t="inlineStr">
        <is>
          <t/>
        </is>
      </c>
      <c r="G373" t="inlineStr">
        <is>
          <t/>
        </is>
      </c>
      <c r="H373" t="inlineStr">
        <is>
          <t/>
        </is>
      </c>
      <c r="I373" t="inlineStr">
        <is>
          <t/>
        </is>
      </c>
      <c r="J373" t="inlineStr">
        <is>
          <t>kvota|kvote</t>
        </is>
      </c>
      <c r="K373" t="inlineStr">
        <is>
          <t>3|3</t>
        </is>
      </c>
      <c r="L373" t="inlineStr">
        <is>
          <t>|</t>
        </is>
      </c>
      <c r="M373" t="inlineStr">
        <is>
          <t>Quote</t>
        </is>
      </c>
      <c r="N373" t="inlineStr">
        <is>
          <t>3</t>
        </is>
      </c>
      <c r="O373" t="inlineStr">
        <is>
          <t/>
        </is>
      </c>
      <c r="P373" t="inlineStr">
        <is>
          <t>ποσοστό|ποσόστωση</t>
        </is>
      </c>
      <c r="Q373" t="inlineStr">
        <is>
          <t>3|3</t>
        </is>
      </c>
      <c r="R373" t="inlineStr">
        <is>
          <t>|</t>
        </is>
      </c>
      <c r="S373" t="inlineStr">
        <is>
          <t>quota</t>
        </is>
      </c>
      <c r="T373" t="inlineStr">
        <is>
          <t>3</t>
        </is>
      </c>
      <c r="U373" t="inlineStr">
        <is>
          <t/>
        </is>
      </c>
      <c r="V373" t="inlineStr">
        <is>
          <t>cuota</t>
        </is>
      </c>
      <c r="W373" t="inlineStr">
        <is>
          <t>3</t>
        </is>
      </c>
      <c r="X373" t="inlineStr">
        <is>
          <t/>
        </is>
      </c>
      <c r="Y373" t="inlineStr">
        <is>
          <t/>
        </is>
      </c>
      <c r="Z373" t="inlineStr">
        <is>
          <t/>
        </is>
      </c>
      <c r="AA373" t="inlineStr">
        <is>
          <t/>
        </is>
      </c>
      <c r="AB373" t="inlineStr">
        <is>
          <t/>
        </is>
      </c>
      <c r="AC373" t="inlineStr">
        <is>
          <t/>
        </is>
      </c>
      <c r="AD373" t="inlineStr">
        <is>
          <t/>
        </is>
      </c>
      <c r="AE373" t="inlineStr">
        <is>
          <t>quota</t>
        </is>
      </c>
      <c r="AF373" t="inlineStr">
        <is>
          <t>3</t>
        </is>
      </c>
      <c r="AG373" t="inlineStr">
        <is>
          <t/>
        </is>
      </c>
      <c r="AH373" t="inlineStr">
        <is>
          <t/>
        </is>
      </c>
      <c r="AI373" t="inlineStr">
        <is>
          <t/>
        </is>
      </c>
      <c r="AJ373" t="inlineStr">
        <is>
          <t/>
        </is>
      </c>
      <c r="AK373" t="inlineStr">
        <is>
          <t/>
        </is>
      </c>
      <c r="AL373" t="inlineStr">
        <is>
          <t/>
        </is>
      </c>
      <c r="AM373" t="inlineStr">
        <is>
          <t/>
        </is>
      </c>
      <c r="AN373" t="inlineStr">
        <is>
          <t/>
        </is>
      </c>
      <c r="AO373" t="inlineStr">
        <is>
          <t/>
        </is>
      </c>
      <c r="AP373" t="inlineStr">
        <is>
          <t/>
        </is>
      </c>
      <c r="AQ373" t="inlineStr">
        <is>
          <t>quota</t>
        </is>
      </c>
      <c r="AR373" t="inlineStr">
        <is>
          <t>3</t>
        </is>
      </c>
      <c r="AS373" t="inlineStr">
        <is>
          <t/>
        </is>
      </c>
      <c r="AT373" t="inlineStr">
        <is>
          <t/>
        </is>
      </c>
      <c r="AU373" t="inlineStr">
        <is>
          <t/>
        </is>
      </c>
      <c r="AV373" t="inlineStr">
        <is>
          <t/>
        </is>
      </c>
      <c r="AW373" t="inlineStr">
        <is>
          <t/>
        </is>
      </c>
      <c r="AX373" t="inlineStr">
        <is>
          <t/>
        </is>
      </c>
      <c r="AY373" t="inlineStr">
        <is>
          <t/>
        </is>
      </c>
      <c r="AZ373" t="inlineStr">
        <is>
          <t/>
        </is>
      </c>
      <c r="BA373" t="inlineStr">
        <is>
          <t/>
        </is>
      </c>
      <c r="BB373" t="inlineStr">
        <is>
          <t/>
        </is>
      </c>
      <c r="BC373" t="inlineStr">
        <is>
          <t>quota</t>
        </is>
      </c>
      <c r="BD373" t="inlineStr">
        <is>
          <t>3</t>
        </is>
      </c>
      <c r="BE373" t="inlineStr">
        <is>
          <t/>
        </is>
      </c>
      <c r="BF373" t="inlineStr">
        <is>
          <t/>
        </is>
      </c>
      <c r="BG373" t="inlineStr">
        <is>
          <t/>
        </is>
      </c>
      <c r="BH373" t="inlineStr">
        <is>
          <t/>
        </is>
      </c>
      <c r="BI373" t="inlineStr">
        <is>
          <t>quota</t>
        </is>
      </c>
      <c r="BJ373" t="inlineStr">
        <is>
          <t>3</t>
        </is>
      </c>
      <c r="BK373" t="inlineStr">
        <is>
          <t/>
        </is>
      </c>
      <c r="BL373" t="inlineStr">
        <is>
          <t/>
        </is>
      </c>
      <c r="BM373" t="inlineStr">
        <is>
          <t/>
        </is>
      </c>
      <c r="BN373" t="inlineStr">
        <is>
          <t/>
        </is>
      </c>
      <c r="BO373" t="inlineStr">
        <is>
          <t/>
        </is>
      </c>
      <c r="BP373" t="inlineStr">
        <is>
          <t/>
        </is>
      </c>
      <c r="BQ373" t="inlineStr">
        <is>
          <t/>
        </is>
      </c>
      <c r="BR373" t="inlineStr">
        <is>
          <t/>
        </is>
      </c>
      <c r="BS373" t="inlineStr">
        <is>
          <t/>
        </is>
      </c>
      <c r="BT373" t="inlineStr">
        <is>
          <t/>
        </is>
      </c>
      <c r="BU373" t="inlineStr">
        <is>
          <t>tullkvot</t>
        </is>
      </c>
      <c r="BV373" t="inlineStr">
        <is>
          <t>3</t>
        </is>
      </c>
      <c r="BW373" t="inlineStr">
        <is>
          <t/>
        </is>
      </c>
      <c r="BX373" t="inlineStr">
        <is>
          <t>Определен брой, количество, процент, дял при разпределяне на нещо.</t>
        </is>
      </c>
      <c r="BY373" t="inlineStr">
        <is>
          <t/>
        </is>
      </c>
      <c r="BZ373" t="inlineStr">
        <is>
          <t/>
        </is>
      </c>
      <c r="CA373" t="inlineStr">
        <is>
          <t/>
        </is>
      </c>
      <c r="CB373" t="inlineStr">
        <is>
          <t/>
        </is>
      </c>
      <c r="CC373" t="inlineStr">
        <is>
          <t/>
        </is>
      </c>
      <c r="CD373" t="inlineStr">
        <is>
          <t/>
        </is>
      </c>
      <c r="CE373" t="inlineStr">
        <is>
          <t/>
        </is>
      </c>
      <c r="CF373" t="inlineStr">
        <is>
          <t/>
        </is>
      </c>
      <c r="CG373" t="inlineStr">
        <is>
          <t>quantité maximale d'un bien qui peut être produite, importée, exportée, sans être soumise à des taxes ou des restrictions de natures diverses</t>
        </is>
      </c>
      <c r="CH373" t="inlineStr">
        <is>
          <t/>
        </is>
      </c>
      <c r="CI373" t="inlineStr">
        <is>
          <t/>
        </is>
      </c>
      <c r="CJ373" t="inlineStr">
        <is>
          <t/>
        </is>
      </c>
      <c r="CK373" t="inlineStr">
        <is>
          <t/>
        </is>
      </c>
      <c r="CL373" t="inlineStr">
        <is>
          <t/>
        </is>
      </c>
      <c r="CM373" t="inlineStr">
        <is>
          <t/>
        </is>
      </c>
      <c r="CN373" t="inlineStr">
        <is>
          <t/>
        </is>
      </c>
      <c r="CO373" t="inlineStr">
        <is>
          <t/>
        </is>
      </c>
      <c r="CP373" t="inlineStr">
        <is>
          <t/>
        </is>
      </c>
      <c r="CQ373" t="inlineStr">
        <is>
          <t/>
        </is>
      </c>
      <c r="CR373" t="inlineStr">
        <is>
          <t/>
        </is>
      </c>
      <c r="CS373" t="inlineStr">
        <is>
          <t/>
        </is>
      </c>
      <c r="CT373" t="inlineStr">
        <is>
          <t/>
        </is>
      </c>
      <c r="CU373" t="inlineStr">
        <is>
          <t/>
        </is>
      </c>
    </row>
    <row r="374">
      <c r="A374" s="1" t="str">
        <f>HYPERLINK("https://iate.europa.eu/entry/result/1682882/all", "1682882")</f>
        <v>1682882</v>
      </c>
      <c r="B374" t="inlineStr">
        <is>
          <t>FINANCE</t>
        </is>
      </c>
      <c r="C374" t="inlineStr">
        <is>
          <t>FINANCE</t>
        </is>
      </c>
      <c r="D374" t="inlineStr">
        <is>
          <t/>
        </is>
      </c>
      <c r="E374" t="inlineStr">
        <is>
          <t/>
        </is>
      </c>
      <c r="F374" t="inlineStr">
        <is>
          <t/>
        </is>
      </c>
      <c r="G374" t="inlineStr">
        <is>
          <t/>
        </is>
      </c>
      <c r="H374" t="inlineStr">
        <is>
          <t/>
        </is>
      </c>
      <c r="I374" t="inlineStr">
        <is>
          <t/>
        </is>
      </c>
      <c r="J374" t="inlineStr">
        <is>
          <t>handel med værdipapirer</t>
        </is>
      </c>
      <c r="K374" t="inlineStr">
        <is>
          <t>3</t>
        </is>
      </c>
      <c r="L374" t="inlineStr">
        <is>
          <t/>
        </is>
      </c>
      <c r="M374" t="inlineStr">
        <is>
          <t>Negoziation|Negotiation|Negoziierung</t>
        </is>
      </c>
      <c r="N374" t="inlineStr">
        <is>
          <t>3|3|3</t>
        </is>
      </c>
      <c r="O374" t="inlineStr">
        <is>
          <t>||</t>
        </is>
      </c>
      <c r="P374" t="inlineStr">
        <is>
          <t>διαπραγμάτευση</t>
        </is>
      </c>
      <c r="Q374" t="inlineStr">
        <is>
          <t>3</t>
        </is>
      </c>
      <c r="R374" t="inlineStr">
        <is>
          <t/>
        </is>
      </c>
      <c r="S374" t="inlineStr">
        <is>
          <t>trading</t>
        </is>
      </c>
      <c r="T374" t="inlineStr">
        <is>
          <t>3</t>
        </is>
      </c>
      <c r="U374" t="inlineStr">
        <is>
          <t/>
        </is>
      </c>
      <c r="V374" t="inlineStr">
        <is>
          <t>compraventa de valores|negociación</t>
        </is>
      </c>
      <c r="W374" t="inlineStr">
        <is>
          <t>3|3</t>
        </is>
      </c>
      <c r="X374" t="inlineStr">
        <is>
          <t>|</t>
        </is>
      </c>
      <c r="Y374" t="inlineStr">
        <is>
          <t/>
        </is>
      </c>
      <c r="Z374" t="inlineStr">
        <is>
          <t/>
        </is>
      </c>
      <c r="AA374" t="inlineStr">
        <is>
          <t/>
        </is>
      </c>
      <c r="AB374" t="inlineStr">
        <is>
          <t>arvopaperikauppa</t>
        </is>
      </c>
      <c r="AC374" t="inlineStr">
        <is>
          <t>2</t>
        </is>
      </c>
      <c r="AD374" t="inlineStr">
        <is>
          <t/>
        </is>
      </c>
      <c r="AE374" t="inlineStr">
        <is>
          <t>négociation</t>
        </is>
      </c>
      <c r="AF374" t="inlineStr">
        <is>
          <t>3</t>
        </is>
      </c>
      <c r="AG374" t="inlineStr">
        <is>
          <t/>
        </is>
      </c>
      <c r="AH374" t="inlineStr">
        <is>
          <t/>
        </is>
      </c>
      <c r="AI374" t="inlineStr">
        <is>
          <t/>
        </is>
      </c>
      <c r="AJ374" t="inlineStr">
        <is>
          <t/>
        </is>
      </c>
      <c r="AK374" t="inlineStr">
        <is>
          <t/>
        </is>
      </c>
      <c r="AL374" t="inlineStr">
        <is>
          <t/>
        </is>
      </c>
      <c r="AM374" t="inlineStr">
        <is>
          <t/>
        </is>
      </c>
      <c r="AN374" t="inlineStr">
        <is>
          <t/>
        </is>
      </c>
      <c r="AO374" t="inlineStr">
        <is>
          <t/>
        </is>
      </c>
      <c r="AP374" t="inlineStr">
        <is>
          <t/>
        </is>
      </c>
      <c r="AQ374" t="inlineStr">
        <is>
          <t>scambio di titoli|negoziazione|contrattazione</t>
        </is>
      </c>
      <c r="AR374" t="inlineStr">
        <is>
          <t>3|3|3</t>
        </is>
      </c>
      <c r="AS374" t="inlineStr">
        <is>
          <t>||</t>
        </is>
      </c>
      <c r="AT374" t="inlineStr">
        <is>
          <t/>
        </is>
      </c>
      <c r="AU374" t="inlineStr">
        <is>
          <t/>
        </is>
      </c>
      <c r="AV374" t="inlineStr">
        <is>
          <t/>
        </is>
      </c>
      <c r="AW374" t="inlineStr">
        <is>
          <t/>
        </is>
      </c>
      <c r="AX374" t="inlineStr">
        <is>
          <t/>
        </is>
      </c>
      <c r="AY374" t="inlineStr">
        <is>
          <t/>
        </is>
      </c>
      <c r="AZ374" t="inlineStr">
        <is>
          <t/>
        </is>
      </c>
      <c r="BA374" t="inlineStr">
        <is>
          <t/>
        </is>
      </c>
      <c r="BB374" t="inlineStr">
        <is>
          <t/>
        </is>
      </c>
      <c r="BC374" t="inlineStr">
        <is>
          <t>verhandeling</t>
        </is>
      </c>
      <c r="BD374" t="inlineStr">
        <is>
          <t>3</t>
        </is>
      </c>
      <c r="BE374" t="inlineStr">
        <is>
          <t/>
        </is>
      </c>
      <c r="BF374" t="inlineStr">
        <is>
          <t>zawieranie transakcji</t>
        </is>
      </c>
      <c r="BG374" t="inlineStr">
        <is>
          <t>3</t>
        </is>
      </c>
      <c r="BH374" t="inlineStr">
        <is>
          <t/>
        </is>
      </c>
      <c r="BI374" t="inlineStr">
        <is>
          <t>negociação</t>
        </is>
      </c>
      <c r="BJ374" t="inlineStr">
        <is>
          <t>3</t>
        </is>
      </c>
      <c r="BK374" t="inlineStr">
        <is>
          <t/>
        </is>
      </c>
      <c r="BL374" t="inlineStr">
        <is>
          <t/>
        </is>
      </c>
      <c r="BM374" t="inlineStr">
        <is>
          <t/>
        </is>
      </c>
      <c r="BN374" t="inlineStr">
        <is>
          <t/>
        </is>
      </c>
      <c r="BO374" t="inlineStr">
        <is>
          <t/>
        </is>
      </c>
      <c r="BP374" t="inlineStr">
        <is>
          <t/>
        </is>
      </c>
      <c r="BQ374" t="inlineStr">
        <is>
          <t/>
        </is>
      </c>
      <c r="BR374" t="inlineStr">
        <is>
          <t/>
        </is>
      </c>
      <c r="BS374" t="inlineStr">
        <is>
          <t/>
        </is>
      </c>
      <c r="BT374" t="inlineStr">
        <is>
          <t/>
        </is>
      </c>
      <c r="BU374" t="inlineStr">
        <is>
          <t>värdepappershandel</t>
        </is>
      </c>
      <c r="BV374" t="inlineStr">
        <is>
          <t>3</t>
        </is>
      </c>
      <c r="BW374" t="inlineStr">
        <is>
          <t/>
        </is>
      </c>
      <c r="BX374" t="inlineStr">
        <is>
          <t/>
        </is>
      </c>
      <c r="BY374" t="inlineStr">
        <is>
          <t/>
        </is>
      </c>
      <c r="BZ374" t="inlineStr">
        <is>
          <t/>
        </is>
      </c>
      <c r="CA374" t="inlineStr">
        <is>
          <t>Ankauf von Dokumenten bzw. von durch Dokumente begleiteten Wechseln (Tratten) durch eine dazu ermächtigte Bank</t>
        </is>
      </c>
      <c r="CB374" t="inlineStr">
        <is>
          <t/>
        </is>
      </c>
      <c r="CC374" t="inlineStr">
        <is>
          <t/>
        </is>
      </c>
      <c r="CD374" t="inlineStr">
        <is>
          <t/>
        </is>
      </c>
      <c r="CE374" t="inlineStr">
        <is>
          <t/>
        </is>
      </c>
      <c r="CF374" t="inlineStr">
        <is>
          <t/>
        </is>
      </c>
      <c r="CG374" t="inlineStr">
        <is>
          <t>échange de titres</t>
        </is>
      </c>
      <c r="CH374" t="inlineStr">
        <is>
          <t/>
        </is>
      </c>
      <c r="CI374" t="inlineStr">
        <is>
          <t/>
        </is>
      </c>
      <c r="CJ374" t="inlineStr">
        <is>
          <t/>
        </is>
      </c>
      <c r="CK374" t="inlineStr">
        <is>
          <t/>
        </is>
      </c>
      <c r="CL374" t="inlineStr">
        <is>
          <t/>
        </is>
      </c>
      <c r="CM374" t="inlineStr">
        <is>
          <t/>
        </is>
      </c>
      <c r="CN374" t="inlineStr">
        <is>
          <t/>
        </is>
      </c>
      <c r="CO374" t="inlineStr">
        <is>
          <t/>
        </is>
      </c>
      <c r="CP374" t="inlineStr">
        <is>
          <t>Obsługa procesów związanych z obrotem zdematerializowanymi papierami wartościowymi obejmuje głównie &lt;b&gt;zawarcie przez inwestorów transakcji (trading)&lt;/b&gt;, której przedmiotem są papiery wartościowe, oraz czynności posttransakcyjne (post-trading activities) [...]</t>
        </is>
      </c>
      <c r="CQ374" t="inlineStr">
        <is>
          <t/>
        </is>
      </c>
      <c r="CR374" t="inlineStr">
        <is>
          <t/>
        </is>
      </c>
      <c r="CS374" t="inlineStr">
        <is>
          <t/>
        </is>
      </c>
      <c r="CT374" t="inlineStr">
        <is>
          <t/>
        </is>
      </c>
      <c r="CU374" t="inlineStr">
        <is>
          <t/>
        </is>
      </c>
    </row>
    <row r="375">
      <c r="A375" s="1" t="str">
        <f>HYPERLINK("https://iate.europa.eu/entry/result/3576180/all", "3576180")</f>
        <v>3576180</v>
      </c>
      <c r="B375" t="inlineStr">
        <is>
          <t>FINANCE</t>
        </is>
      </c>
      <c r="C375" t="inlineStr">
        <is>
          <t>FINANCE|free movement of capital|financial market</t>
        </is>
      </c>
      <c r="D375" t="inlineStr">
        <is>
          <t>първоначално предлагане на монети|ICO</t>
        </is>
      </c>
      <c r="E375" t="inlineStr">
        <is>
          <t>3|3</t>
        </is>
      </c>
      <c r="F375" t="inlineStr">
        <is>
          <t>|</t>
        </is>
      </c>
      <c r="G375" t="inlineStr">
        <is>
          <t>ICO|počáteční nabídka mincí</t>
        </is>
      </c>
      <c r="H375" t="inlineStr">
        <is>
          <t>3|3</t>
        </is>
      </c>
      <c r="I375" t="inlineStr">
        <is>
          <t>|</t>
        </is>
      </c>
      <c r="J375" t="inlineStr">
        <is>
          <t>initial coin offering|ICO</t>
        </is>
      </c>
      <c r="K375" t="inlineStr">
        <is>
          <t>3|3</t>
        </is>
      </c>
      <c r="L375" t="inlineStr">
        <is>
          <t>|</t>
        </is>
      </c>
      <c r="M375" t="inlineStr">
        <is>
          <t>ITO|ICO|Initial Coin Offering|Token-Verkauf|Initial Token Offering</t>
        </is>
      </c>
      <c r="N375" t="inlineStr">
        <is>
          <t>3|3|3|3|3</t>
        </is>
      </c>
      <c r="O375" t="inlineStr">
        <is>
          <t>||||</t>
        </is>
      </c>
      <c r="P375" t="inlineStr">
        <is>
          <t>αρχική προσφορά εικονικού νομίσματος|αρχική προσφορά νομισμάτων</t>
        </is>
      </c>
      <c r="Q375" t="inlineStr">
        <is>
          <t>3|3</t>
        </is>
      </c>
      <c r="R375" t="inlineStr">
        <is>
          <t>|</t>
        </is>
      </c>
      <c r="S375" t="inlineStr">
        <is>
          <t>token sale|initial token offering|ICO|initial coin offering</t>
        </is>
      </c>
      <c r="T375" t="inlineStr">
        <is>
          <t>3|1|3|3</t>
        </is>
      </c>
      <c r="U375" t="inlineStr">
        <is>
          <t>|||</t>
        </is>
      </c>
      <c r="V375" t="inlineStr">
        <is>
          <t>oferta de criptoactivos|OIC|ICO|oferta inicial de criptomonedas</t>
        </is>
      </c>
      <c r="W375" t="inlineStr">
        <is>
          <t>3|3|3|3</t>
        </is>
      </c>
      <c r="X375" t="inlineStr">
        <is>
          <t>preferred|||</t>
        </is>
      </c>
      <c r="Y375" t="inlineStr">
        <is>
          <t>tokenite eelmüük|tokenite esmapakkumine</t>
        </is>
      </c>
      <c r="Z375" t="inlineStr">
        <is>
          <t>3|3</t>
        </is>
      </c>
      <c r="AA375" t="inlineStr">
        <is>
          <t>|</t>
        </is>
      </c>
      <c r="AB375" t="inlineStr">
        <is>
          <t>kryptovaluutan liikkeeseenlasku|uuden virtuaalivaluutan liikkeeseenlasku</t>
        </is>
      </c>
      <c r="AC375" t="inlineStr">
        <is>
          <t>3|3</t>
        </is>
      </c>
      <c r="AD375" t="inlineStr">
        <is>
          <t>|</t>
        </is>
      </c>
      <c r="AE375" t="inlineStr">
        <is>
          <t>vente de jetons|offre initiale de jetons|offre au public de cyberjetons</t>
        </is>
      </c>
      <c r="AF375" t="inlineStr">
        <is>
          <t>3|3|3</t>
        </is>
      </c>
      <c r="AG375" t="inlineStr">
        <is>
          <t>||</t>
        </is>
      </c>
      <c r="AH375" t="inlineStr">
        <is>
          <t>tairiscint tosaigh bonn</t>
        </is>
      </c>
      <c r="AI375" t="inlineStr">
        <is>
          <t>3</t>
        </is>
      </c>
      <c r="AJ375" t="inlineStr">
        <is>
          <t/>
        </is>
      </c>
      <c r="AK375" t="inlineStr">
        <is>
          <t>inicijalna ponuda povezana s kriptovalutama</t>
        </is>
      </c>
      <c r="AL375" t="inlineStr">
        <is>
          <t>3</t>
        </is>
      </c>
      <c r="AM375" t="inlineStr">
        <is>
          <t/>
        </is>
      </c>
      <c r="AN375" t="inlineStr">
        <is>
          <t>elsődleges tokenkibocsátás|ICO</t>
        </is>
      </c>
      <c r="AO375" t="inlineStr">
        <is>
          <t>3|3</t>
        </is>
      </c>
      <c r="AP375" t="inlineStr">
        <is>
          <t>|</t>
        </is>
      </c>
      <c r="AQ375" t="inlineStr">
        <is>
          <t>offerta iniziale di moneta|ICO</t>
        </is>
      </c>
      <c r="AR375" t="inlineStr">
        <is>
          <t>3|3</t>
        </is>
      </c>
      <c r="AS375" t="inlineStr">
        <is>
          <t>|</t>
        </is>
      </c>
      <c r="AT375" t="inlineStr">
        <is>
          <t>pirminis virtualiosios valiutos siūlymas|ICO</t>
        </is>
      </c>
      <c r="AU375" t="inlineStr">
        <is>
          <t>3|3</t>
        </is>
      </c>
      <c r="AV375" t="inlineStr">
        <is>
          <t>|</t>
        </is>
      </c>
      <c r="AW375" t="inlineStr">
        <is>
          <t>&lt;em&gt;ICO&lt;/em&gt;|sākotnējais virtuālās valūtas piedāvājums</t>
        </is>
      </c>
      <c r="AX375" t="inlineStr">
        <is>
          <t>2|2</t>
        </is>
      </c>
      <c r="AY375" t="inlineStr">
        <is>
          <t>|</t>
        </is>
      </c>
      <c r="AZ375" t="inlineStr">
        <is>
          <t>ICO|offerta inizjali tal-muniti​</t>
        </is>
      </c>
      <c r="BA375" t="inlineStr">
        <is>
          <t>3|3</t>
        </is>
      </c>
      <c r="BB375" t="inlineStr">
        <is>
          <t>|</t>
        </is>
      </c>
      <c r="BC375" t="inlineStr">
        <is>
          <t>initial coin offering|ICO|uitgifte van digitale tokens|uitgifte van cryptotokens</t>
        </is>
      </c>
      <c r="BD375" t="inlineStr">
        <is>
          <t>3|3|3|3</t>
        </is>
      </c>
      <c r="BE375" t="inlineStr">
        <is>
          <t>|||</t>
        </is>
      </c>
      <c r="BF375" t="inlineStr">
        <is>
          <t>pierwsza oferta kryptowalutowa|initial coin offering</t>
        </is>
      </c>
      <c r="BG375" t="inlineStr">
        <is>
          <t>3|3</t>
        </is>
      </c>
      <c r="BH375" t="inlineStr">
        <is>
          <t>|</t>
        </is>
      </c>
      <c r="BI375" t="inlineStr">
        <is>
          <t>oferta inicial de moeda virtual|oferta inicial de criptoativos</t>
        </is>
      </c>
      <c r="BJ375" t="inlineStr">
        <is>
          <t>3|3</t>
        </is>
      </c>
      <c r="BK375" t="inlineStr">
        <is>
          <t>|</t>
        </is>
      </c>
      <c r="BL375" t="inlineStr">
        <is>
          <t>ofertă inițială de monede</t>
        </is>
      </c>
      <c r="BM375" t="inlineStr">
        <is>
          <t>3</t>
        </is>
      </c>
      <c r="BN375" t="inlineStr">
        <is>
          <t/>
        </is>
      </c>
      <c r="BO375" t="inlineStr">
        <is>
          <t>ICO|predaj tokenov|prvotná ponuka kryptomeny</t>
        </is>
      </c>
      <c r="BP375" t="inlineStr">
        <is>
          <t>3|3|3</t>
        </is>
      </c>
      <c r="BQ375" t="inlineStr">
        <is>
          <t>||</t>
        </is>
      </c>
      <c r="BR375" t="inlineStr">
        <is>
          <t>ICO|prva ponudba kovancev</t>
        </is>
      </c>
      <c r="BS375" t="inlineStr">
        <is>
          <t>3|3</t>
        </is>
      </c>
      <c r="BT375" t="inlineStr">
        <is>
          <t>|</t>
        </is>
      </c>
      <c r="BU375" t="inlineStr">
        <is>
          <t>inbjudan till finansiering av ny kryptovaluta|initial coin offering|ICO</t>
        </is>
      </c>
      <c r="BV375" t="inlineStr">
        <is>
          <t>2|3|2</t>
        </is>
      </c>
      <c r="BW375" t="inlineStr">
        <is>
          <t>||</t>
        </is>
      </c>
      <c r="BX375" t="inlineStr">
        <is>
          <t>първично предлагане, реализирано чрез продажба на токени, чиято цел е набиране на капитал за осъществяване на проекти или решаване на съответен проблем чрез разработването на конкретна бизнес ниша или модел</t>
        </is>
      </c>
      <c r="BY375" t="inlineStr">
        <is>
          <t>nově vznikající kryptoměny, které jsou v předprodeji za účelem získání či navýšení kapitálu pro nové projekty, obvykle s konkrétní vizí, ale zatím bez výsledného produktu, což je značně rizikové. Projekty jsou však v předprodeji za nízké ceny, jež mohou výrazně vzrůst ihned po zalistování mince na burzu</t>
        </is>
      </c>
      <c r="BZ375" t="inlineStr">
        <is>
          <t>nyudstedelse af en kryptovaluta</t>
        </is>
      </c>
      <c r="CA375" t="inlineStr">
        <is>
          <t>Angebot, bei welchem die Kunden für reales Geld einen zunächst virtuellen Gegenwert, auch Token &lt;a href="/entry/result/3581685/all" id="ENTRY_TO_ENTRY_CONVERTER" target="_blank"&gt;IATE:3581685&lt;/a&gt; genannt, erhalten</t>
        </is>
      </c>
      <c r="CB375" t="inlineStr">
        <is>
          <t>εργαλείο άντλησης κεφαλαίων με τη βοήθεια του οποίου μια εταιρεία ή μεμονωμένο άτομο εκδίδει &lt;a href="https://iate.europa.eu/entry/result/3581685/en-el" target="_blank"&gt;κρυπτοκέρματα &lt;/a&gt;και τα διαθέτει σε &lt;a href="https://iate.europa.eu/entry/result/3563764/en-el" target="_blank"&gt;επενδυτές&lt;/a&gt;</t>
        </is>
      </c>
      <c r="CC375" t="inlineStr">
        <is>
          <t>&lt;p&gt;fundraising tool whereby a company or individual issues crypto-tokens [ &lt;a href="/entry/result/3581685/all" id="ENTRY_TO_ENTRY_CONVERTER" target="_blank"&gt;IATE:3581685&lt;/a&gt; ] and sells them to investors [ &lt;a href="/entry/result/3563764/all" id="ENTRY_TO_ENTRY_CONVERTER" target="_blank"&gt;IATE:3563764&lt;/a&gt; ].&lt;/p&gt;</t>
        </is>
      </c>
      <c r="CD375" t="inlineStr">
        <is>
          <t>Forma de financiación de una empresa o de un proyecto en la cual la empresa emite y ofrece a inversores potenciales —en lugar de acciones— criptoactivos [ &lt;a href="/entry/result/3581681/all" id="ENTRY_TO_ENTRY_CONVERTER" target="_blank"&gt;IATE:3581681&lt;/a&gt; ], que el inversor compra en general con criptomonedas [ &lt;a href="/entry/result/3563764/all" id="ENTRY_TO_ENTRY_CONVERTER" target="_blank"&gt;IATE:3563764&lt;/a&gt; ] y que representan derechos sobre la empresa o el proyecto que se quiere financiar o posibles ganancias derivadas del aumento de valor de los criptoactivos.</t>
        </is>
      </c>
      <c r="CE375" t="inlineStr">
        <is>
          <t>raha kaasamise vahend, kus ettevõtja või eraisik väljastab tokeneid ametliku raha või krüptoraha vastu</t>
        </is>
      </c>
      <c r="CF375" t="inlineStr">
        <is>
          <t>uuden kryptovaluutan tarjoaminen vastineeksi
rahoitukselle</t>
        </is>
      </c>
      <c r="CG375" t="inlineStr">
        <is>
          <t>méthode de mobilisation de fonds en crypto-monnaie dont le but est de soutenir un projet qui n'a pas encore été développé ou mis en œuvre</t>
        </is>
      </c>
      <c r="CH375" t="inlineStr">
        <is>
          <t/>
        </is>
      </c>
      <c r="CI375" t="inlineStr">
        <is>
          <t/>
        </is>
      </c>
      <c r="CJ375" t="inlineStr">
        <is>
          <t>a forrásgyűjtés ún. „érmék” vagy „tokenek” segítségével végrehajtott formája</t>
        </is>
      </c>
      <c r="CK375" t="inlineStr">
        <is>
          <t>metodo non regolamentato che consente a un’impresa di raccogliere fondi mediante un’offerta in criptovaluta [ &lt;a href="/entry/result/3563764/all" id="ENTRY_TO_ENTRY_CONVERTER" target="_blank"&gt;IATE:3563764&lt;/a&gt; ]</t>
        </is>
      </c>
      <c r="CL375" t="inlineStr">
        <is>
          <t>fizinio arba juridinio asmens ar jo filialo pirmą kartą tiesiogiai ar per tarpininką vykdomas siūlymas jo virtualiąją valiutą įsigyti už lėšas arba kitą virtualiąją valiutą siekiant pritraukti kapitalo ar investicijų</t>
        </is>
      </c>
      <c r="CM375" t="inlineStr">
        <is>
          <t>kolektīvās finansēšanas veids,
kur uzņēmums pārdod tikko emitētas VV (virtuālās valūtas) vai žetonus, parasti, lai piesaistītu līdzekļus citu VV
veidā, kurus uzņēmums pēc tam var apmainīt pret citu valūtu (maksāšanas līdzekli), lai finansētu
savu darbību</t>
        </is>
      </c>
      <c r="CN375" t="inlineStr">
        <is>
          <t>mezz mhux irregolat li bih jiġu ġġenerati l-fondi għal impriża ta' kriptomunita</t>
        </is>
      </c>
      <c r="CO375" t="inlineStr">
        <is>
          <t>uitgifte van &lt;a href="https://iate.europa.eu/entry/slideshow/1602060045760/3581685/nl" target="_blank"&gt;digitale tokens/cryptotokens &lt;/a&gt;aan investeerders/beleggers ter financiering van een project of onderneming</t>
        </is>
      </c>
      <c r="CP375" t="inlineStr">
        <is>
          <t>metoda finansowania startupów poprzez sprzedaż zdefiniowanej liczby tzw. tokenów, które opiewają na niektóre kryptowaluty</t>
        </is>
      </c>
      <c r="CQ375" t="inlineStr">
        <is>
          <t>Forma de financiamento de uma empresa ou de um projeto através da qual uma empresa ou um particular emite e oferece aos potenciais investidores criptoativos [ &lt;a href="/entry/result/3581681/all" id="ENTRY_TO_ENTRY_CONVERTER" target="_blank"&gt;IATE:3581681&lt;/a&gt; ] (em vez de ações) que estes compram em geral com criptomoedas [ &lt;a href="/entry/result/3563764/all" id="ENTRY_TO_ENTRY_CONVERTER" target="_blank"&gt;IATE:3563764&lt;/a&gt; ], que representam direitos sobre essa empresa ou projeto.</t>
        </is>
      </c>
      <c r="CR375" t="inlineStr">
        <is>
          <t>mijloc nereglementat prin care fondurile sunt strânse pentru o nouă afacere de criptare</t>
        </is>
      </c>
      <c r="CS375" t="inlineStr">
        <is>
          <t>neregulovaný spôsob získavania kapitálu pre rozvoj firiem podnikajúcich s kryptomenou</t>
        </is>
      </c>
      <c r="CT375" t="inlineStr">
        <is>
          <t>javno dematerializirano zbiranje finančnih sredstev z uporabo kovancev ali žetonov, ki jih podjetje ali posameznik da v prodajo za omejeno časovno obdobje v zameno za pooblastilo ali virtualne valute</t>
        </is>
      </c>
      <c r="CU375" t="inlineStr">
        <is>
          <t/>
        </is>
      </c>
    </row>
    <row r="376">
      <c r="A376" s="1" t="str">
        <f>HYPERLINK("https://iate.europa.eu/entry/result/3573062/all", "3573062")</f>
        <v>3573062</v>
      </c>
      <c r="B376" t="inlineStr">
        <is>
          <t>FINANCE</t>
        </is>
      </c>
      <c r="C376" t="inlineStr">
        <is>
          <t>FINANCE|financing and investment|investment;FINANCE|free movement of capital|financial market</t>
        </is>
      </c>
      <c r="D376" t="inlineStr">
        <is>
          <t/>
        </is>
      </c>
      <c r="E376" t="inlineStr">
        <is>
          <t/>
        </is>
      </c>
      <c r="F376" t="inlineStr">
        <is>
          <t/>
        </is>
      </c>
      <c r="G376" t="inlineStr">
        <is>
          <t/>
        </is>
      </c>
      <c r="H376" t="inlineStr">
        <is>
          <t/>
        </is>
      </c>
      <c r="I376" t="inlineStr">
        <is>
          <t/>
        </is>
      </c>
      <c r="J376" t="inlineStr">
        <is>
          <t/>
        </is>
      </c>
      <c r="K376" t="inlineStr">
        <is>
          <t/>
        </is>
      </c>
      <c r="L376" t="inlineStr">
        <is>
          <t/>
        </is>
      </c>
      <c r="M376" t="inlineStr">
        <is>
          <t>wesentliche Finanzinformationen</t>
        </is>
      </c>
      <c r="N376" t="inlineStr">
        <is>
          <t>3</t>
        </is>
      </c>
      <c r="O376" t="inlineStr">
        <is>
          <t/>
        </is>
      </c>
      <c r="P376" t="inlineStr">
        <is>
          <t/>
        </is>
      </c>
      <c r="Q376" t="inlineStr">
        <is>
          <t/>
        </is>
      </c>
      <c r="R376" t="inlineStr">
        <is>
          <t/>
        </is>
      </c>
      <c r="S376" t="inlineStr">
        <is>
          <t>key financial information</t>
        </is>
      </c>
      <c r="T376" t="inlineStr">
        <is>
          <t>3</t>
        </is>
      </c>
      <c r="U376" t="inlineStr">
        <is>
          <t/>
        </is>
      </c>
      <c r="V376" t="inlineStr">
        <is>
          <t/>
        </is>
      </c>
      <c r="W376" t="inlineStr">
        <is>
          <t/>
        </is>
      </c>
      <c r="X376" t="inlineStr">
        <is>
          <t/>
        </is>
      </c>
      <c r="Y376" t="inlineStr">
        <is>
          <t/>
        </is>
      </c>
      <c r="Z376" t="inlineStr">
        <is>
          <t/>
        </is>
      </c>
      <c r="AA376" t="inlineStr">
        <is>
          <t/>
        </is>
      </c>
      <c r="AB376" t="inlineStr">
        <is>
          <t/>
        </is>
      </c>
      <c r="AC376" t="inlineStr">
        <is>
          <t/>
        </is>
      </c>
      <c r="AD376" t="inlineStr">
        <is>
          <t/>
        </is>
      </c>
      <c r="AE376" t="inlineStr">
        <is>
          <t>informations financières clés</t>
        </is>
      </c>
      <c r="AF376" t="inlineStr">
        <is>
          <t>3</t>
        </is>
      </c>
      <c r="AG376" t="inlineStr">
        <is>
          <t/>
        </is>
      </c>
      <c r="AH376" t="inlineStr">
        <is>
          <t>faisnéis airgeadais bhunriachtanach</t>
        </is>
      </c>
      <c r="AI376" t="inlineStr">
        <is>
          <t>3</t>
        </is>
      </c>
      <c r="AJ376" t="inlineStr">
        <is>
          <t/>
        </is>
      </c>
      <c r="AK376" t="inlineStr">
        <is>
          <t/>
        </is>
      </c>
      <c r="AL376" t="inlineStr">
        <is>
          <t/>
        </is>
      </c>
      <c r="AM376" t="inlineStr">
        <is>
          <t/>
        </is>
      </c>
      <c r="AN376" t="inlineStr">
        <is>
          <t/>
        </is>
      </c>
      <c r="AO376" t="inlineStr">
        <is>
          <t/>
        </is>
      </c>
      <c r="AP376" t="inlineStr">
        <is>
          <t/>
        </is>
      </c>
      <c r="AQ376" t="inlineStr">
        <is>
          <t/>
        </is>
      </c>
      <c r="AR376" t="inlineStr">
        <is>
          <t/>
        </is>
      </c>
      <c r="AS376" t="inlineStr">
        <is>
          <t/>
        </is>
      </c>
      <c r="AT376" t="inlineStr">
        <is>
          <t/>
        </is>
      </c>
      <c r="AU376" t="inlineStr">
        <is>
          <t/>
        </is>
      </c>
      <c r="AV376" t="inlineStr">
        <is>
          <t/>
        </is>
      </c>
      <c r="AW376" t="inlineStr">
        <is>
          <t/>
        </is>
      </c>
      <c r="AX376" t="inlineStr">
        <is>
          <t/>
        </is>
      </c>
      <c r="AY376" t="inlineStr">
        <is>
          <t/>
        </is>
      </c>
      <c r="AZ376" t="inlineStr">
        <is>
          <t>informazzjoni finanzjarja ewlenija</t>
        </is>
      </c>
      <c r="BA376" t="inlineStr">
        <is>
          <t>3</t>
        </is>
      </c>
      <c r="BB376" t="inlineStr">
        <is>
          <t/>
        </is>
      </c>
      <c r="BC376" t="inlineStr">
        <is>
          <t/>
        </is>
      </c>
      <c r="BD376" t="inlineStr">
        <is>
          <t/>
        </is>
      </c>
      <c r="BE376" t="inlineStr">
        <is>
          <t/>
        </is>
      </c>
      <c r="BF376" t="inlineStr">
        <is>
          <t>kluczowe informacje finansowe</t>
        </is>
      </c>
      <c r="BG376" t="inlineStr">
        <is>
          <t>3</t>
        </is>
      </c>
      <c r="BH376" t="inlineStr">
        <is>
          <t/>
        </is>
      </c>
      <c r="BI376" t="inlineStr">
        <is>
          <t/>
        </is>
      </c>
      <c r="BJ376" t="inlineStr">
        <is>
          <t/>
        </is>
      </c>
      <c r="BK376" t="inlineStr">
        <is>
          <t/>
        </is>
      </c>
      <c r="BL376" t="inlineStr">
        <is>
          <t/>
        </is>
      </c>
      <c r="BM376" t="inlineStr">
        <is>
          <t/>
        </is>
      </c>
      <c r="BN376" t="inlineStr">
        <is>
          <t/>
        </is>
      </c>
      <c r="BO376" t="inlineStr">
        <is>
          <t/>
        </is>
      </c>
      <c r="BP376" t="inlineStr">
        <is>
          <t/>
        </is>
      </c>
      <c r="BQ376" t="inlineStr">
        <is>
          <t/>
        </is>
      </c>
      <c r="BR376" t="inlineStr">
        <is>
          <t/>
        </is>
      </c>
      <c r="BS376" t="inlineStr">
        <is>
          <t/>
        </is>
      </c>
      <c r="BT376" t="inlineStr">
        <is>
          <t/>
        </is>
      </c>
      <c r="BU376" t="inlineStr">
        <is>
          <t/>
        </is>
      </c>
      <c r="BV376" t="inlineStr">
        <is>
          <t/>
        </is>
      </c>
      <c r="BW376" t="inlineStr">
        <is>
          <t/>
        </is>
      </c>
      <c r="BX376" t="inlineStr">
        <is>
          <t/>
        </is>
      </c>
      <c r="BY376" t="inlineStr">
        <is>
          <t/>
        </is>
      </c>
      <c r="BZ376" t="inlineStr">
        <is>
          <t/>
        </is>
      </c>
      <c r="CA376" t="inlineStr">
        <is>
          <t>in die Prospektzusammenfassung &lt;a href="/entry/result/3541491/all" id="ENTRY_TO_ENTRY_CONVERTER" target="_blank"&gt;IATE:3541491&lt;/a&gt; aufzunehmende historische Finanzinformationen &lt;a href="/entry/result/3522520/all" id="ENTRY_TO_ENTRY_CONVERTER" target="_blank"&gt;IATE:3522520&lt;/a&gt;</t>
        </is>
      </c>
      <c r="CB376" t="inlineStr">
        <is>
          <t/>
        </is>
      </c>
      <c r="CC376" t="inlineStr">
        <is>
          <t>selection of historical key financial information presented for each financial year of the period covered by the historical financial information, and any subsequent interim financial period ( &lt;a href="/entry/result/3567594/all" id="ENTRY_TO_ENTRY_CONVERTER" target="_blank"&gt;IATE:3567594&lt;/a&gt; ) accompanied by comparative data from the same period in the prior financial year</t>
        </is>
      </c>
      <c r="CD376" t="inlineStr">
        <is>
          <t/>
        </is>
      </c>
      <c r="CE376" t="inlineStr">
        <is>
          <t/>
        </is>
      </c>
      <c r="CF376" t="inlineStr">
        <is>
          <t/>
        </is>
      </c>
      <c r="CG376" t="inlineStr">
        <is>
          <t>sélection d’informations financières historiques clés présentée pour chaque exercice financier de la période couverte par ces informations financières historiques et pour toute &lt;a href="https://iate.europa.eu/entry/result/3567594/fr" target="_blank"&gt;période intermédiaire&lt;/a&gt; ultérieure, accompagnées de données comparatives couvrant la même période de l’exercice financier précédent</t>
        </is>
      </c>
      <c r="CH376" t="inlineStr">
        <is>
          <t/>
        </is>
      </c>
      <c r="CI376" t="inlineStr">
        <is>
          <t/>
        </is>
      </c>
      <c r="CJ376" t="inlineStr">
        <is>
          <t/>
        </is>
      </c>
      <c r="CK376" t="inlineStr">
        <is>
          <t/>
        </is>
      </c>
      <c r="CL376" t="inlineStr">
        <is>
          <t/>
        </is>
      </c>
      <c r="CM376" t="inlineStr">
        <is>
          <t/>
        </is>
      </c>
      <c r="CN376" t="inlineStr">
        <is>
          <t>għażla ta’ informazzjoni finanzjarja ewlenija storika ppreżentata għal kull sena finanzjarja tal-perijodu kopert mill-informazzjoni finanzjarja storika, u kwalunkwe perijodu finanzjarju interim sussegwenti akkumpanjat minn data komparattiva mill-istess perijodu fis-sena finanzjarja preċedenti</t>
        </is>
      </c>
      <c r="CO376" t="inlineStr">
        <is>
          <t/>
        </is>
      </c>
      <c r="CP376" t="inlineStr">
        <is>
          <t>informacje zawarte w podsumowaniu prospektu emisyjnego [ &lt;a href="/entry/result/764454/all" id="ENTRY_TO_ENTRY_CONVERTER" target="_blank"&gt;IATE:764454&lt;/a&gt; ]; informacje te dotyczą emitenta (przedstawia się je dla każdego roku obrotowego) i są potrzebne inwestorom do zrozumienia charakteru emitenta, podmiotu zabezpieczającego i papierów wartościowych</t>
        </is>
      </c>
      <c r="CQ376" t="inlineStr">
        <is>
          <t/>
        </is>
      </c>
      <c r="CR376" t="inlineStr">
        <is>
          <t/>
        </is>
      </c>
      <c r="CS376" t="inlineStr">
        <is>
          <t/>
        </is>
      </c>
      <c r="CT376" t="inlineStr">
        <is>
          <t/>
        </is>
      </c>
      <c r="CU376" t="inlineStr">
        <is>
          <t/>
        </is>
      </c>
    </row>
    <row r="377">
      <c r="A377" s="1" t="str">
        <f>HYPERLINK("https://iate.europa.eu/entry/result/888560/all", "888560")</f>
        <v>888560</v>
      </c>
      <c r="B377" t="inlineStr">
        <is>
          <t>FINANCE</t>
        </is>
      </c>
      <c r="C377" t="inlineStr">
        <is>
          <t>FINANCE|financial institutions and credit;FINANCE|monetary relations;FINANCE|monetary economics</t>
        </is>
      </c>
      <c r="D377" t="inlineStr">
        <is>
          <t>ликвиден риск|риск по отношение на ликвидността</t>
        </is>
      </c>
      <c r="E377" t="inlineStr">
        <is>
          <t>4|3</t>
        </is>
      </c>
      <c r="F377" t="inlineStr">
        <is>
          <t>|</t>
        </is>
      </c>
      <c r="G377" t="inlineStr">
        <is>
          <t>riziko likvidity</t>
        </is>
      </c>
      <c r="H377" t="inlineStr">
        <is>
          <t>3</t>
        </is>
      </c>
      <c r="I377" t="inlineStr">
        <is>
          <t/>
        </is>
      </c>
      <c r="J377" t="inlineStr">
        <is>
          <t>likviditetsrisiko</t>
        </is>
      </c>
      <c r="K377" t="inlineStr">
        <is>
          <t>3</t>
        </is>
      </c>
      <c r="L377" t="inlineStr">
        <is>
          <t/>
        </is>
      </c>
      <c r="M377" t="inlineStr">
        <is>
          <t>Liquiditätsrisiko</t>
        </is>
      </c>
      <c r="N377" t="inlineStr">
        <is>
          <t>3</t>
        </is>
      </c>
      <c r="O377" t="inlineStr">
        <is>
          <t/>
        </is>
      </c>
      <c r="P377" t="inlineStr">
        <is>
          <t>κίνδυνος ρευστότητας</t>
        </is>
      </c>
      <c r="Q377" t="inlineStr">
        <is>
          <t>3</t>
        </is>
      </c>
      <c r="R377" t="inlineStr">
        <is>
          <t/>
        </is>
      </c>
      <c r="S377" t="inlineStr">
        <is>
          <t>liquidity risk</t>
        </is>
      </c>
      <c r="T377" t="inlineStr">
        <is>
          <t>3</t>
        </is>
      </c>
      <c r="U377" t="inlineStr">
        <is>
          <t/>
        </is>
      </c>
      <c r="V377" t="inlineStr">
        <is>
          <t>riesgo de liquidez</t>
        </is>
      </c>
      <c r="W377" t="inlineStr">
        <is>
          <t>3</t>
        </is>
      </c>
      <c r="X377" t="inlineStr">
        <is>
          <t/>
        </is>
      </c>
      <c r="Y377" t="inlineStr">
        <is>
          <t>likviidsusrisk</t>
        </is>
      </c>
      <c r="Z377" t="inlineStr">
        <is>
          <t>4</t>
        </is>
      </c>
      <c r="AA377" t="inlineStr">
        <is>
          <t/>
        </is>
      </c>
      <c r="AB377" t="inlineStr">
        <is>
          <t>maksuvalmiusriski|likviditeettiriski</t>
        </is>
      </c>
      <c r="AC377" t="inlineStr">
        <is>
          <t>2|3</t>
        </is>
      </c>
      <c r="AD377" t="inlineStr">
        <is>
          <t>|</t>
        </is>
      </c>
      <c r="AE377" t="inlineStr">
        <is>
          <t>risque de liquidité|risque d'illiquidité</t>
        </is>
      </c>
      <c r="AF377" t="inlineStr">
        <is>
          <t>3|3</t>
        </is>
      </c>
      <c r="AG377" t="inlineStr">
        <is>
          <t>|</t>
        </is>
      </c>
      <c r="AH377" t="inlineStr">
        <is>
          <t>riosca neamhleachtachta|riosca leachtachta</t>
        </is>
      </c>
      <c r="AI377" t="inlineStr">
        <is>
          <t>4|3</t>
        </is>
      </c>
      <c r="AJ377" t="inlineStr">
        <is>
          <t>preferred|</t>
        </is>
      </c>
      <c r="AK377" t="inlineStr">
        <is>
          <t>likvidnosni rizik</t>
        </is>
      </c>
      <c r="AL377" t="inlineStr">
        <is>
          <t>3</t>
        </is>
      </c>
      <c r="AM377" t="inlineStr">
        <is>
          <t/>
        </is>
      </c>
      <c r="AN377" t="inlineStr">
        <is>
          <t>likviditási kockázat</t>
        </is>
      </c>
      <c r="AO377" t="inlineStr">
        <is>
          <t>4</t>
        </is>
      </c>
      <c r="AP377" t="inlineStr">
        <is>
          <t/>
        </is>
      </c>
      <c r="AQ377" t="inlineStr">
        <is>
          <t>rischio di liquidità</t>
        </is>
      </c>
      <c r="AR377" t="inlineStr">
        <is>
          <t>3</t>
        </is>
      </c>
      <c r="AS377" t="inlineStr">
        <is>
          <t/>
        </is>
      </c>
      <c r="AT377" t="inlineStr">
        <is>
          <t>likvidumo rizika</t>
        </is>
      </c>
      <c r="AU377" t="inlineStr">
        <is>
          <t>4</t>
        </is>
      </c>
      <c r="AV377" t="inlineStr">
        <is>
          <t/>
        </is>
      </c>
      <c r="AW377" t="inlineStr">
        <is>
          <t>likviditātes risks</t>
        </is>
      </c>
      <c r="AX377" t="inlineStr">
        <is>
          <t>3</t>
        </is>
      </c>
      <c r="AY377" t="inlineStr">
        <is>
          <t/>
        </is>
      </c>
      <c r="AZ377" t="inlineStr">
        <is>
          <t>riskju ta' likwidità</t>
        </is>
      </c>
      <c r="BA377" t="inlineStr">
        <is>
          <t>3</t>
        </is>
      </c>
      <c r="BB377" t="inlineStr">
        <is>
          <t/>
        </is>
      </c>
      <c r="BC377" t="inlineStr">
        <is>
          <t>illiquiditeitsrisico|liquiditeitsrisico</t>
        </is>
      </c>
      <c r="BD377" t="inlineStr">
        <is>
          <t>3|3</t>
        </is>
      </c>
      <c r="BE377" t="inlineStr">
        <is>
          <t>|</t>
        </is>
      </c>
      <c r="BF377" t="inlineStr">
        <is>
          <t>ryzyko płynności</t>
        </is>
      </c>
      <c r="BG377" t="inlineStr">
        <is>
          <t>3</t>
        </is>
      </c>
      <c r="BH377" t="inlineStr">
        <is>
          <t/>
        </is>
      </c>
      <c r="BI377" t="inlineStr">
        <is>
          <t>risco de liquidez</t>
        </is>
      </c>
      <c r="BJ377" t="inlineStr">
        <is>
          <t>3</t>
        </is>
      </c>
      <c r="BK377" t="inlineStr">
        <is>
          <t/>
        </is>
      </c>
      <c r="BL377" t="inlineStr">
        <is>
          <t>risc de lichiditate</t>
        </is>
      </c>
      <c r="BM377" t="inlineStr">
        <is>
          <t>3</t>
        </is>
      </c>
      <c r="BN377" t="inlineStr">
        <is>
          <t/>
        </is>
      </c>
      <c r="BO377" t="inlineStr">
        <is>
          <t>riziko likvidity</t>
        </is>
      </c>
      <c r="BP377" t="inlineStr">
        <is>
          <t>3</t>
        </is>
      </c>
      <c r="BQ377" t="inlineStr">
        <is>
          <t/>
        </is>
      </c>
      <c r="BR377" t="inlineStr">
        <is>
          <t>likvidnostno tveganje</t>
        </is>
      </c>
      <c r="BS377" t="inlineStr">
        <is>
          <t>3</t>
        </is>
      </c>
      <c r="BT377" t="inlineStr">
        <is>
          <t/>
        </is>
      </c>
      <c r="BU377" t="inlineStr">
        <is>
          <t>likviditetsrisk</t>
        </is>
      </c>
      <c r="BV377" t="inlineStr">
        <is>
          <t>3</t>
        </is>
      </c>
      <c r="BW377" t="inlineStr">
        <is>
          <t/>
        </is>
      </c>
      <c r="BX377" t="inlineStr">
        <is>
          <t>Вероятността дадено предприятие да не разполага с необходимите за обслужването на изискуемо задължение ликвидни средства.</t>
        </is>
      </c>
      <c r="BY377" t="inlineStr">
        <is>
          <t/>
        </is>
      </c>
      <c r="BZ377" t="inlineStr">
        <is>
          <t>risikoen for at en virksomhed ikke kan skaffe tilstrækkelig likviditet til at kunne betale sine kortfristede forpligtelser</t>
        </is>
      </c>
      <c r="CA377" t="inlineStr">
        <is>
          <t>i.e.S.: Gefahr, dass ein Wirtschaftsteilnehmer seinen gegenwärtigen und künftigen Zahlunsverpflichtungen nicht, nicht mehr vollständig oder nicht fristgerecht nachkommen kann &lt;br&gt; i.w.S.: Risiko, einen Vermögenswert (Wertpapier) nicht oder nur mit Kurszugeständnissen verkaufen zu können oder oder beim sofortigen Kauf einen Aufschlag zahlen zu müssen, weil am Markt keine ausreichende Liquidität (weniger Kaufinteressenten bzw. Verkäufer als notwendig) vorhanden ist</t>
        </is>
      </c>
      <c r="CB377" t="inlineStr">
        <is>
          <t>Ο κίνδυνος που απορρέει από την αδυναμία ενός αντισυμβαλλομένου ή συμμετέχοντος σε σύστημα πληρωμών ή διακανονισμού να εξοφλήσει ολοσχερώς τις υποχρεώσεις του μόλις καταστούν απαιτητές, χωρίς αυτό να σημαίνει ότι είναι αφερέγγυος, εφόσον ενδέχεται να είναι σε θέση να εκπληρώσει τις υποχρεώσεις του σε μεταγενέστερη ημερομηνία.</t>
        </is>
      </c>
      <c r="CC377" t="inlineStr">
        <is>
          <t>1. The risk, in lending operations, that an investment cannot be liquidated during its life without significant costs.&lt;br&gt;2. The risk that markets will not exist for certains transactions or that they can only be executed with delay and wide margins.</t>
        </is>
      </c>
      <c r="CD377" t="inlineStr">
        <is>
          <t>1) Riesgo de que un participante en un sistema de liquidación no liquide una obligación en su totalidad a su debido tiempo. (...) No implica que una entidad de contrapartida sea insolvente, puesto que puede ser capaz de liquidar la obligación exigida algún tiempo después.&lt;br&gt;2) Riesgo de sufrir pérdidas por falta de liquidez &lt;a href="/entry/result/805134/all" id="ENTRY_TO_ENTRY_CONVERTER" target="_blank"&gt;IATE:805134&lt;/a&gt; inmediata para responder a los pagos.</t>
        </is>
      </c>
      <c r="CE377" t="inlineStr">
        <is>
          <t>oht, et kindlustus- ja edasikindlustusandjad ei ole võimelised realiseerima investeeringuid ja muid varasid, et vajaduse korral täita finantskohustusi</t>
        </is>
      </c>
      <c r="CF377" t="inlineStr">
        <is>
          <t>"riski, että vastapuoli ei suorita sitoumustaan täysimääräisenä sen erääntyessä, vaan jonakin määräämättömänä ajankohtana sen jälkeen"</t>
        </is>
      </c>
      <c r="CG377" t="inlineStr">
        <is>
          <t>risque de ne pas trouver rapidement, suite à l'étroitesse du marché, de contrepartie à un ordre d'achat ou de vente d'un instrument financier à un prix proche de sa valeur réelle</t>
        </is>
      </c>
      <c r="CH377" t="inlineStr">
        <is>
          <t/>
        </is>
      </c>
      <c r="CI377" t="inlineStr">
        <is>
          <t>rizik da protustranka, bilo da se radi o sudioniku ili drugom subjektu, neće imati dovoljno novčanih sredstava za ispunjenje svojih financijskih obveza po njihovom dospijeću, iako će možda imati dovoljno novčanih sredstava da to učini u budućnosti</t>
        </is>
      </c>
      <c r="CJ377" t="inlineStr">
        <is>
          <t>Annak a kockázata, hogy a bank nem rendelkezik elegendő forrással a jogos fizetési igények azonnali teljesítéséhez.</t>
        </is>
      </c>
      <c r="CK377" t="inlineStr">
        <is>
          <t>Rischio che una controparte (o un partecipante a un sistema di regolamento) non regoli per l'intero valore la propria obbligazione alla scadenza. Non implica l'inadempienza della controparte (o del partecipante) poiché questa potrebbe essere in grado di regolare la sua obbligazione successivamente.</t>
        </is>
      </c>
      <c r="CL377" t="inlineStr">
        <is>
          <t>rizika, kad draudimo ir perdraudimo įmonės nesugebės realizuoti investicijų ir kito turto, kad įvykdytų savo finansinius įsipareigojimus suėjus terminui</t>
        </is>
      </c>
      <c r="CM377" t="inlineStr">
        <is>
          <t/>
        </is>
      </c>
      <c r="CN377" t="inlineStr">
        <is>
          <t/>
        </is>
      </c>
      <c r="CO377" t="inlineStr">
        <is>
          <t>risico dat beleggingen niet tegen een normale marktprijs of in het geheel niet kunnen worden verkocht of aangekocht vanwege een gebrek aan voldoende kopers of verkopers</t>
        </is>
      </c>
      <c r="CP377" t="inlineStr">
        <is>
          <t/>
        </is>
      </c>
      <c r="CQ377" t="inlineStr">
        <is>
          <t>Diminuição (real ou apercebida) da capacidade de um banco assegurar o financiamento dos activos e cumprir as suas obrigações à medida que se tornam exigíveis.</t>
        </is>
      </c>
      <c r="CR377" t="inlineStr">
        <is>
          <t>riscul ca un participant la sistem să nu dispună de suficiente fonduri sau instrumente financiare care să îi permită să își respecte obligațiile asumate de acesta la scadență, dar totuși să fie capabil să o facă într-un moment ulterior</t>
        </is>
      </c>
      <c r="CS377" t="inlineStr">
        <is>
          <t>riziko vyplývajúce z neschopnosti banky splniť svoje záväzky v čase ich splatnosti</t>
        </is>
      </c>
      <c r="CT377" t="inlineStr">
        <is>
          <t>vrsta &lt;a href="https://iate.europa.eu/entry/result/876026/sl" target="_blank"&gt;poravnalnega tveganja&lt;/a&gt; izgube zaradi začasne nerazpoložljivosti denarnih sredstev, ki nastane, ko dolžnik ne poravna svojih obveznosti v celoti v dogovorjenem času</t>
        </is>
      </c>
      <c r="CU377" t="inlineStr">
        <is>
          <t>Risken för att ett företag får svårigheter att fullgöra förpliktelser som sammanhänger med finansiella skulder som regleras med kontanter eller annan finansiell tillgång</t>
        </is>
      </c>
    </row>
    <row r="378">
      <c r="A378" s="1" t="str">
        <f>HYPERLINK("https://iate.europa.eu/entry/result/3570712/all", "3570712")</f>
        <v>3570712</v>
      </c>
      <c r="B378" t="inlineStr">
        <is>
          <t>BUSINESS AND COMPETITION;FINANCE</t>
        </is>
      </c>
      <c r="C378" t="inlineStr">
        <is>
          <t>BUSINESS AND COMPETITION|legal form of organisations|organisation;FINANCE|financial institutions and credit</t>
        </is>
      </c>
      <c r="D378" t="inlineStr">
        <is>
          <t>инструменти на собственост</t>
        </is>
      </c>
      <c r="E378" t="inlineStr">
        <is>
          <t>4</t>
        </is>
      </c>
      <c r="F378" t="inlineStr">
        <is>
          <t/>
        </is>
      </c>
      <c r="G378" t="inlineStr">
        <is>
          <t>nástroje účasti</t>
        </is>
      </c>
      <c r="H378" t="inlineStr">
        <is>
          <t>3</t>
        </is>
      </c>
      <c r="I378" t="inlineStr">
        <is>
          <t/>
        </is>
      </c>
      <c r="J378" t="inlineStr">
        <is>
          <t>ejerskabsinstrument</t>
        </is>
      </c>
      <c r="K378" t="inlineStr">
        <is>
          <t>3</t>
        </is>
      </c>
      <c r="L378" t="inlineStr">
        <is>
          <t/>
        </is>
      </c>
      <c r="M378" t="inlineStr">
        <is>
          <t>Eigentumstitel</t>
        </is>
      </c>
      <c r="N378" t="inlineStr">
        <is>
          <t>3</t>
        </is>
      </c>
      <c r="O378" t="inlineStr">
        <is>
          <t/>
        </is>
      </c>
      <c r="P378" t="inlineStr">
        <is>
          <t>μέσα ιδιοκτησίας</t>
        </is>
      </c>
      <c r="Q378" t="inlineStr">
        <is>
          <t>3</t>
        </is>
      </c>
      <c r="R378" t="inlineStr">
        <is>
          <t/>
        </is>
      </c>
      <c r="S378" t="inlineStr">
        <is>
          <t>instruments of ownership</t>
        </is>
      </c>
      <c r="T378" t="inlineStr">
        <is>
          <t>3</t>
        </is>
      </c>
      <c r="U378" t="inlineStr">
        <is>
          <t/>
        </is>
      </c>
      <c r="V378" t="inlineStr">
        <is>
          <t>instrumentos de propiedad|instrumentos de capital</t>
        </is>
      </c>
      <c r="W378" t="inlineStr">
        <is>
          <t>3|3</t>
        </is>
      </c>
      <c r="X378" t="inlineStr">
        <is>
          <t>preferred|</t>
        </is>
      </c>
      <c r="Y378" t="inlineStr">
        <is>
          <t>omandiõiguse instrument</t>
        </is>
      </c>
      <c r="Z378" t="inlineStr">
        <is>
          <t>3</t>
        </is>
      </c>
      <c r="AA378" t="inlineStr">
        <is>
          <t/>
        </is>
      </c>
      <c r="AB378" t="inlineStr">
        <is>
          <t>omistusinstrumentit</t>
        </is>
      </c>
      <c r="AC378" t="inlineStr">
        <is>
          <t>3</t>
        </is>
      </c>
      <c r="AD378" t="inlineStr">
        <is>
          <t/>
        </is>
      </c>
      <c r="AE378" t="inlineStr">
        <is>
          <t>titres de propriété</t>
        </is>
      </c>
      <c r="AF378" t="inlineStr">
        <is>
          <t>3</t>
        </is>
      </c>
      <c r="AG378" t="inlineStr">
        <is>
          <t/>
        </is>
      </c>
      <c r="AH378" t="inlineStr">
        <is>
          <t>ionstraimí úinéireachta</t>
        </is>
      </c>
      <c r="AI378" t="inlineStr">
        <is>
          <t>3</t>
        </is>
      </c>
      <c r="AJ378" t="inlineStr">
        <is>
          <t/>
        </is>
      </c>
      <c r="AK378" t="inlineStr">
        <is>
          <t/>
        </is>
      </c>
      <c r="AL378" t="inlineStr">
        <is>
          <t/>
        </is>
      </c>
      <c r="AM378" t="inlineStr">
        <is>
          <t/>
        </is>
      </c>
      <c r="AN378" t="inlineStr">
        <is>
          <t>tulajdonviszonyt megtestesítő instrumentumok</t>
        </is>
      </c>
      <c r="AO378" t="inlineStr">
        <is>
          <t>3</t>
        </is>
      </c>
      <c r="AP378" t="inlineStr">
        <is>
          <t/>
        </is>
      </c>
      <c r="AQ378" t="inlineStr">
        <is>
          <t>titoli di proprietà</t>
        </is>
      </c>
      <c r="AR378" t="inlineStr">
        <is>
          <t>2</t>
        </is>
      </c>
      <c r="AS378" t="inlineStr">
        <is>
          <t/>
        </is>
      </c>
      <c r="AT378" t="inlineStr">
        <is>
          <t>nuosavybės priemonės</t>
        </is>
      </c>
      <c r="AU378" t="inlineStr">
        <is>
          <t>3</t>
        </is>
      </c>
      <c r="AV378" t="inlineStr">
        <is>
          <t/>
        </is>
      </c>
      <c r="AW378" t="inlineStr">
        <is>
          <t>īpašumtiesību instrumenti</t>
        </is>
      </c>
      <c r="AX378" t="inlineStr">
        <is>
          <t>3</t>
        </is>
      </c>
      <c r="AY378" t="inlineStr">
        <is>
          <t/>
        </is>
      </c>
      <c r="AZ378" t="inlineStr">
        <is>
          <t>strumenti ta’ sjieda</t>
        </is>
      </c>
      <c r="BA378" t="inlineStr">
        <is>
          <t>3</t>
        </is>
      </c>
      <c r="BB378" t="inlineStr">
        <is>
          <t/>
        </is>
      </c>
      <c r="BC378" t="inlineStr">
        <is>
          <t>eigendomsinstrument</t>
        </is>
      </c>
      <c r="BD378" t="inlineStr">
        <is>
          <t>3</t>
        </is>
      </c>
      <c r="BE378" t="inlineStr">
        <is>
          <t/>
        </is>
      </c>
      <c r="BF378" t="inlineStr">
        <is>
          <t>instrumenty właścicielskie</t>
        </is>
      </c>
      <c r="BG378" t="inlineStr">
        <is>
          <t>3</t>
        </is>
      </c>
      <c r="BH378" t="inlineStr">
        <is>
          <t/>
        </is>
      </c>
      <c r="BI378" t="inlineStr">
        <is>
          <t>instrumentos de propriedade</t>
        </is>
      </c>
      <c r="BJ378" t="inlineStr">
        <is>
          <t>3</t>
        </is>
      </c>
      <c r="BK378" t="inlineStr">
        <is>
          <t/>
        </is>
      </c>
      <c r="BL378" t="inlineStr">
        <is>
          <t>instrument de proprietate</t>
        </is>
      </c>
      <c r="BM378" t="inlineStr">
        <is>
          <t>3</t>
        </is>
      </c>
      <c r="BN378" t="inlineStr">
        <is>
          <t/>
        </is>
      </c>
      <c r="BO378" t="inlineStr">
        <is>
          <t>nástroje vlastníctva</t>
        </is>
      </c>
      <c r="BP378" t="inlineStr">
        <is>
          <t>3</t>
        </is>
      </c>
      <c r="BQ378" t="inlineStr">
        <is>
          <t/>
        </is>
      </c>
      <c r="BR378" t="inlineStr">
        <is>
          <t>lastniški instrumenti</t>
        </is>
      </c>
      <c r="BS378" t="inlineStr">
        <is>
          <t>3</t>
        </is>
      </c>
      <c r="BT378" t="inlineStr">
        <is>
          <t/>
        </is>
      </c>
      <c r="BU378" t="inlineStr">
        <is>
          <t/>
        </is>
      </c>
      <c r="BV378" t="inlineStr">
        <is>
          <t/>
        </is>
      </c>
      <c r="BW378" t="inlineStr">
        <is>
          <t/>
        </is>
      </c>
      <c r="BX378" t="inlineStr">
        <is>
          <t>акции, други инструменти, които дават право на собственост, инструменти, които могат да бъдат преобразувани в акции или други инструменти на собственост или дават право на придобиване на такива, и инструменти, които представляват права в акции или други инструменти на собственост</t>
        </is>
      </c>
      <c r="BY378" t="inlineStr">
        <is>
          <t>akcie, jiné nástroje, jež udělují vlastnický podíl, nástroje, jež jsou přeměnitelné na akcie nebo na jiné nástroje účasti nebo jež udělují právo na nabytí akcií nebo jiných nástroje účasti, a nástroje představující podíly na akciích nebo na jiných nástrojích účasti</t>
        </is>
      </c>
      <c r="BZ378" t="inlineStr">
        <is>
          <t>aktier, andre instrumenter, der overdrager ejerskab, instrumenter, der kan konverteres til eller giver ret til at erhverve aktier eller andre ejerskabsinstrumenter, og instrumenter, der repræsenterer aktieinteresser eller andre ejerskabsinteresser</t>
        </is>
      </c>
      <c r="CA378" t="inlineStr">
        <is>
          <t>Anteile, andere Instrumente zur Übertragung von Eigentumsrechten, Instrumente, die in Anteile oder Eigentumstitel umgewandelt werden können oder ein Recht auf den Erwerb von Anteilen oder anderen Eigentumstiteln begründen, und Instrumente, die einen Rechtsanspruch auf Anteile oder andere Eigentumstitel darstellen</t>
        </is>
      </c>
      <c r="CB378" t="inlineStr">
        <is>
          <t>μετοχές, άλλα μέσα που εκχωρούν δικαιώματα ιδιοκτησίας, μέσα που είναι μετατρέψιμα σε ή παρέχουν το δικαίωμα απόκτησης μετοχών ή άλλα μέσα ιδιοκτησίας, και μέσα που αντιπροσωπεύουν δικαιώματα επί μετοχών ή άλλων μέσων ιδιοκτησίας</t>
        </is>
      </c>
      <c r="CC378" t="inlineStr">
        <is>
          <t>shares, other instruments that confer ownership, instruments that are convertible into or give the right to acquire shares or other instruments of ownership, and instruments representing interests in shares or other instruments of ownership</t>
        </is>
      </c>
      <c r="CD378" t="inlineStr">
        <is>
          <t>Acciones, otros instrumentos que confieren capital, instrumentos que son convertibles en acciones o en instrumentos de capital o que dan derecho a adquirir acciones u otros intrsumentos de capital, e instrumentos que representan intereses en acciones u otros instrumentos de capital.</t>
        </is>
      </c>
      <c r="CE378" t="inlineStr">
        <is>
          <t>aktsia, osa, muu omandiõigust tõendav instrument või instrument, mis on konverteeritav aktsiateks, osadeks või muudeks omandiõiguse instrumentideks või annab õiguse omandada aktsiaid, osi või muid omandiõiguse instrumente, ning instrument, mis väljendab osalust aktsiates, osades või muudes omandiõiguse instrumentides</t>
        </is>
      </c>
      <c r="CF378" t="inlineStr">
        <is>
          <t>osakkeet, muut omistusoikeuteen oikeuttavat instrumentit, osakkeiksi tai muiksi omistusinstrumenteiksi muunnettavat tai tällaisen osto-oikeuden antavat instrumentit sekä omistusyhteyttä osakkeisiin tai muihin omistusinstrumentteihin edustavat instrumentit</t>
        </is>
      </c>
      <c r="CG378" t="inlineStr">
        <is>
          <t>actions, autres titres conférant un droit de propriété, titres convertibles en actions ou en autres titres de propriété ou donnant le droit d’en acquérir, et titres représentatifs de droits sur des actions ou d’autres titres de propriété</t>
        </is>
      </c>
      <c r="CH378" t="inlineStr">
        <is>
          <t/>
        </is>
      </c>
      <c r="CI378" t="inlineStr">
        <is>
          <t/>
        </is>
      </c>
      <c r="CJ378" t="inlineStr">
        <is>
          <t>részvények, tulajdonjogot
biztosító egyéb instrumentumok, részvényekre vagy tulajdonviszonyt megtestesítő egyéb instrumentumokra átváltható
vagy ilyenek megszerzésére jogosító instrumentumok, valamint részvényekben vagy
tulajdonviszonyt megtestesítő egyéb instrumentumokban részesedést
képviselő instrumentumok</t>
        </is>
      </c>
      <c r="CK378" t="inlineStr">
        <is>
          <t>azioni, altri titoli che conferiscono la proprietà, titoli convertibili in - o che conferiscono il diritto di acquisire - azioni o altri titoli di proprietà, e strumenti che rappresentano partecipazioni azionarie o altri titoli di proprietà</t>
        </is>
      </c>
      <c r="CL378" t="inlineStr">
        <is>
          <t>akcijos, kitos priemonės, kuriomis suteikiama nuosavybė, priemonės, kurias galima konvertuoti į akcijas ar kitas nuosavybės priemones arba kurios suteikia teisę jų įsigyti, ir priemonės, sudarančios akcijų ar kitų nuosavybės priemonių paketą</t>
        </is>
      </c>
      <c r="CM378" t="inlineStr">
        <is>
          <t>akcijas, citi instrumenti, ar ko piešķir īpašumtiesības, instrumenti, kurus var konvertēt akcijās vai īpašumtiesību instrumentos vai kuri dod tiesības iegādāties akcijas vai citus īpašumtiesību instrumentus, un instrumenti, kas apliecina līdzdalības daļas akcijās vai citos īpašumtiesību instrumentos</t>
        </is>
      </c>
      <c r="CN378" t="inlineStr">
        <is>
          <t>ishma, strumenti oħrajn li jikkonferixxu sjieda, strumenti li jistgħu jiġu kkonvertiti jew jagħtu d-dritt li jiġu akkwistati ishma jew strumenti ta’ sjieda oħrajn, u strumenti li jirrappreżentaw interessi f’ishma jew strumenti ta’ sjieda oħrajn</t>
        </is>
      </c>
      <c r="CO378" t="inlineStr">
        <is>
          <t>aandeel, ander instrument dat recht geeft op eigendom, instrument dat kan worden omgezet in of recht geven op de verwerving van aandelen of andere eigendomsinstrumenten, of instrument dat belangen in aandelen of andere eigendomsinstrumenten vertegenwoordigt</t>
        </is>
      </c>
      <c r="CP378" t="inlineStr">
        <is>
          <t>akcje, inne instrumenty nadające prawa własności, instrumenty, które są zamienne na akcje lub instrumenty właścicielskie bądź dają prawo do nabycia akcji lub innych instrumentów właścicielskich, oraz instrumenty reprezentujące prawa do akcji lub innych instrumentów właścicielskich</t>
        </is>
      </c>
      <c r="CQ378" t="inlineStr">
        <is>
          <t>Ações, outros instrumentos que conferem direitos de propriedade, instrumentos convertíveis em ações ou que conferem o direito de adquirir ações ou outros instrumentos de propriedade, e instrumentos que representam interesses em ações ou noutros instrumentos de propriedade.</t>
        </is>
      </c>
      <c r="CR378" t="inlineStr">
        <is>
          <t>acțiuni, alte instrumente care conferă dreptul de proprietate, instrumente care dau dreptul de a achiziționa acțiuni sau alte instrumente de proprietate sau care pot fi convertite în acestea și instrumente reprezentând participații în acțiuni sau în alte instrumente de proprietate</t>
        </is>
      </c>
      <c r="CS378" t="inlineStr">
        <is>
          <t>akcie, iné nástroje, ktorými sa zveruje vlastníctvo, nástroje, ktoré sa môžu konvertovať na akcie alebo nástroje vlastníctva, alebo ktoré poskytujú právo na nadobudnutie akcií alebo iných nástrojov vlastníctva, a nástroje predstavujúce podiely na akciách alebo iných nástrojoch vlastníctva</t>
        </is>
      </c>
      <c r="CT378" t="inlineStr">
        <is>
          <t>delnice, drugi instrumenti, s katerimi se prenese lastništvo, instrumenti, ki jih je mogoče konvertirati v delnice ali druge lastniške instrumente ali dajejo pravico za njihovo pridobitev, in instrumenti, ki predstavljajo deleže v delnicah ali drugih lastniških instrumentih</t>
        </is>
      </c>
      <c r="CU378" t="inlineStr">
        <is>
          <t/>
        </is>
      </c>
    </row>
    <row r="379">
      <c r="A379" s="1" t="str">
        <f>HYPERLINK("https://iate.europa.eu/entry/result/3573628/all", "3573628")</f>
        <v>3573628</v>
      </c>
      <c r="B379" t="inlineStr">
        <is>
          <t>FINANCE;LAW</t>
        </is>
      </c>
      <c r="C379" t="inlineStr">
        <is>
          <t>FINANCE|financial institutions and credit;LAW</t>
        </is>
      </c>
      <c r="D379" t="inlineStr">
        <is>
          <t>учредителен акт за попечителство</t>
        </is>
      </c>
      <c r="E379" t="inlineStr">
        <is>
          <t>3</t>
        </is>
      </c>
      <c r="F379" t="inlineStr">
        <is>
          <t/>
        </is>
      </c>
      <c r="G379" t="inlineStr">
        <is>
          <t>svěřenecká listina</t>
        </is>
      </c>
      <c r="H379" t="inlineStr">
        <is>
          <t>2</t>
        </is>
      </c>
      <c r="I379" t="inlineStr">
        <is>
          <t/>
        </is>
      </c>
      <c r="J379" t="inlineStr">
        <is>
          <t>fundats</t>
        </is>
      </c>
      <c r="K379" t="inlineStr">
        <is>
          <t>3</t>
        </is>
      </c>
      <c r="L379" t="inlineStr">
        <is>
          <t/>
        </is>
      </c>
      <c r="M379" t="inlineStr">
        <is>
          <t>Treuhandurkunde</t>
        </is>
      </c>
      <c r="N379" t="inlineStr">
        <is>
          <t>3</t>
        </is>
      </c>
      <c r="O379" t="inlineStr">
        <is>
          <t/>
        </is>
      </c>
      <c r="P379" t="inlineStr">
        <is>
          <t>έγγραφο καταπιστεύματος</t>
        </is>
      </c>
      <c r="Q379" t="inlineStr">
        <is>
          <t>3</t>
        </is>
      </c>
      <c r="R379" t="inlineStr">
        <is>
          <t/>
        </is>
      </c>
      <c r="S379" t="inlineStr">
        <is>
          <t>trust deed|instrument</t>
        </is>
      </c>
      <c r="T379" t="inlineStr">
        <is>
          <t>3|3</t>
        </is>
      </c>
      <c r="U379" t="inlineStr">
        <is>
          <t>|</t>
        </is>
      </c>
      <c r="V379" t="inlineStr">
        <is>
          <t>escritura de fideicomiso</t>
        </is>
      </c>
      <c r="W379" t="inlineStr">
        <is>
          <t>3</t>
        </is>
      </c>
      <c r="X379" t="inlineStr">
        <is>
          <t/>
        </is>
      </c>
      <c r="Y379" t="inlineStr">
        <is>
          <t>usaldusleping</t>
        </is>
      </c>
      <c r="Z379" t="inlineStr">
        <is>
          <t>3</t>
        </is>
      </c>
      <c r="AA379" t="inlineStr">
        <is>
          <t/>
        </is>
      </c>
      <c r="AB379" t="inlineStr">
        <is>
          <t>perustamiskirja</t>
        </is>
      </c>
      <c r="AC379" t="inlineStr">
        <is>
          <t>3</t>
        </is>
      </c>
      <c r="AD379" t="inlineStr">
        <is>
          <t/>
        </is>
      </c>
      <c r="AE379" t="inlineStr">
        <is>
          <t>acte constitutif de fiducie|acte constitutif du trust|trust deed|acte de fiducie</t>
        </is>
      </c>
      <c r="AF379" t="inlineStr">
        <is>
          <t>3|3|3|3</t>
        </is>
      </c>
      <c r="AG379" t="inlineStr">
        <is>
          <t>|||</t>
        </is>
      </c>
      <c r="AH379" t="inlineStr">
        <is>
          <t>gníomhas iontaobhais</t>
        </is>
      </c>
      <c r="AI379" t="inlineStr">
        <is>
          <t>3</t>
        </is>
      </c>
      <c r="AJ379" t="inlineStr">
        <is>
          <t/>
        </is>
      </c>
      <c r="AK379" t="inlineStr">
        <is>
          <t>ugovor o punomoći</t>
        </is>
      </c>
      <c r="AL379" t="inlineStr">
        <is>
          <t>2</t>
        </is>
      </c>
      <c r="AM379" t="inlineStr">
        <is>
          <t/>
        </is>
      </c>
      <c r="AN379" t="inlineStr">
        <is>
          <t>bizalmi vagyonkezelési megállapodás</t>
        </is>
      </c>
      <c r="AO379" t="inlineStr">
        <is>
          <t>3</t>
        </is>
      </c>
      <c r="AP379" t="inlineStr">
        <is>
          <t/>
        </is>
      </c>
      <c r="AQ379" t="inlineStr">
        <is>
          <t>atto di costituzione del trust|atto istitutivo del trust|scrittura fiduciaria</t>
        </is>
      </c>
      <c r="AR379" t="inlineStr">
        <is>
          <t>3|3|3</t>
        </is>
      </c>
      <c r="AS379" t="inlineStr">
        <is>
          <t>||</t>
        </is>
      </c>
      <c r="AT379" t="inlineStr">
        <is>
          <t>patikos dokumentas</t>
        </is>
      </c>
      <c r="AU379" t="inlineStr">
        <is>
          <t>3</t>
        </is>
      </c>
      <c r="AV379" t="inlineStr">
        <is>
          <t/>
        </is>
      </c>
      <c r="AW379" t="inlineStr">
        <is>
          <t>trasta līgums</t>
        </is>
      </c>
      <c r="AX379" t="inlineStr">
        <is>
          <t>3</t>
        </is>
      </c>
      <c r="AY379" t="inlineStr">
        <is>
          <t/>
        </is>
      </c>
      <c r="AZ379" t="inlineStr">
        <is>
          <t>att kostituttiv tat-trust</t>
        </is>
      </c>
      <c r="BA379" t="inlineStr">
        <is>
          <t>3</t>
        </is>
      </c>
      <c r="BB379" t="inlineStr">
        <is>
          <t/>
        </is>
      </c>
      <c r="BC379" t="inlineStr">
        <is>
          <t>trustakte</t>
        </is>
      </c>
      <c r="BD379" t="inlineStr">
        <is>
          <t>3</t>
        </is>
      </c>
      <c r="BE379" t="inlineStr">
        <is>
          <t/>
        </is>
      </c>
      <c r="BF379" t="inlineStr">
        <is>
          <t>umowa powiernicza</t>
        </is>
      </c>
      <c r="BG379" t="inlineStr">
        <is>
          <t>3</t>
        </is>
      </c>
      <c r="BH379" t="inlineStr">
        <is>
          <t/>
        </is>
      </c>
      <c r="BI379" t="inlineStr">
        <is>
          <t>ato constitutivo do fideicomisso|ato constitutivo do &lt;i&gt;trust&lt;/i&gt;</t>
        </is>
      </c>
      <c r="BJ379" t="inlineStr">
        <is>
          <t>3|3</t>
        </is>
      </c>
      <c r="BK379" t="inlineStr">
        <is>
          <t>|</t>
        </is>
      </c>
      <c r="BL379" t="inlineStr">
        <is>
          <t/>
        </is>
      </c>
      <c r="BM379" t="inlineStr">
        <is>
          <t/>
        </is>
      </c>
      <c r="BN379" t="inlineStr">
        <is>
          <t/>
        </is>
      </c>
      <c r="BO379" t="inlineStr">
        <is>
          <t>trustová zmluva</t>
        </is>
      </c>
      <c r="BP379" t="inlineStr">
        <is>
          <t>3</t>
        </is>
      </c>
      <c r="BQ379" t="inlineStr">
        <is>
          <t/>
        </is>
      </c>
      <c r="BR379" t="inlineStr">
        <is>
          <t>akt o ustanovitvi skrbniškega sklada</t>
        </is>
      </c>
      <c r="BS379" t="inlineStr">
        <is>
          <t>3</t>
        </is>
      </c>
      <c r="BT379" t="inlineStr">
        <is>
          <t/>
        </is>
      </c>
      <c r="BU379" t="inlineStr">
        <is>
          <t>trusturkund|trustavtal</t>
        </is>
      </c>
      <c r="BV379" t="inlineStr">
        <is>
          <t>3|3</t>
        </is>
      </c>
      <c r="BW379" t="inlineStr">
        <is>
          <t>|</t>
        </is>
      </c>
      <c r="BX379" t="inlineStr">
        <is>
          <t/>
        </is>
      </c>
      <c r="BY379" t="inlineStr">
        <is>
          <t/>
        </is>
      </c>
      <c r="BZ379" t="inlineStr">
        <is>
          <t/>
        </is>
      </c>
      <c r="CA379" t="inlineStr">
        <is>
          <t/>
        </is>
      </c>
      <c r="CB379" t="inlineStr">
        <is>
          <t/>
        </is>
      </c>
      <c r="CC379" t="inlineStr">
        <is>
          <t>document which sets out the details of a trust</t>
        </is>
      </c>
      <c r="CD379" t="inlineStr">
        <is>
          <t/>
        </is>
      </c>
      <c r="CE379" t="inlineStr">
        <is>
          <t>dokument, milles sätestatakse usaldusfondi üksikasjad</t>
        </is>
      </c>
      <c r="CF379" t="inlineStr">
        <is>
          <t/>
        </is>
      </c>
      <c r="CG379" t="inlineStr">
        <is>
          <t>document déterminant le droit applicable au trust, les pouvoirs plus ou moins larges des trustees, les règles d'administration des actifs, la durée maximale du trust et la distribution finale des actifs</t>
        </is>
      </c>
      <c r="CH379" t="inlineStr">
        <is>
          <t/>
        </is>
      </c>
      <c r="CI379" t="inlineStr">
        <is>
          <t/>
        </is>
      </c>
      <c r="CJ379" t="inlineStr">
        <is>
          <t>bizalmi vagyonkezelés feltételeit részletező dokumentum</t>
        </is>
      </c>
      <c r="CK379" t="inlineStr">
        <is>
          <t>documento che contiene le regole e i termini del trust</t>
        </is>
      </c>
      <c r="CL379" t="inlineStr">
        <is>
          <t/>
        </is>
      </c>
      <c r="CM379" t="inlineStr">
        <is>
          <t/>
        </is>
      </c>
      <c r="CN379" t="inlineStr">
        <is>
          <t>dokument li jistabbilixxi r-regoli u t-termini ta' trust</t>
        </is>
      </c>
      <c r="CO379" t="inlineStr">
        <is>
          <t>document waarin de details worden vastgelegd van een trust waarin vermogen is ondergebracht</t>
        </is>
      </c>
      <c r="CP379" t="inlineStr">
        <is>
          <t>umowa zawarta między powiernikiem a powierzającym, określająca prawa i obowiązki stron dotyczące zakresu i sposobu wykonywania powiernictwa</t>
        </is>
      </c>
      <c r="CQ379" t="inlineStr">
        <is>
          <t/>
        </is>
      </c>
      <c r="CR379" t="inlineStr">
        <is>
          <t/>
        </is>
      </c>
      <c r="CS379" t="inlineStr">
        <is>
          <t/>
        </is>
      </c>
      <c r="CT379" t="inlineStr">
        <is>
          <t/>
        </is>
      </c>
      <c r="CU379" t="inlineStr">
        <is>
          <t/>
        </is>
      </c>
    </row>
    <row r="380">
      <c r="A380" s="1" t="str">
        <f>HYPERLINK("https://iate.europa.eu/entry/result/3591759/all", "3591759")</f>
        <v>3591759</v>
      </c>
      <c r="B380" t="inlineStr">
        <is>
          <t>FINANCE</t>
        </is>
      </c>
      <c r="C380" t="inlineStr">
        <is>
          <t>FINANCE|financial institutions and credit|financial services;FINANCE|free movement of capital|financial market</t>
        </is>
      </c>
      <c r="D380" t="inlineStr">
        <is>
          <t/>
        </is>
      </c>
      <c r="E380" t="inlineStr">
        <is>
          <t/>
        </is>
      </c>
      <c r="F380" t="inlineStr">
        <is>
          <t/>
        </is>
      </c>
      <c r="G380" t="inlineStr">
        <is>
          <t/>
        </is>
      </c>
      <c r="H380" t="inlineStr">
        <is>
          <t/>
        </is>
      </c>
      <c r="I380" t="inlineStr">
        <is>
          <t/>
        </is>
      </c>
      <c r="J380" t="inlineStr">
        <is>
          <t/>
        </is>
      </c>
      <c r="K380" t="inlineStr">
        <is>
          <t/>
        </is>
      </c>
      <c r="L380" t="inlineStr">
        <is>
          <t/>
        </is>
      </c>
      <c r="M380" t="inlineStr">
        <is>
          <t/>
        </is>
      </c>
      <c r="N380" t="inlineStr">
        <is>
          <t/>
        </is>
      </c>
      <c r="O380" t="inlineStr">
        <is>
          <t/>
        </is>
      </c>
      <c r="P380" t="inlineStr">
        <is>
          <t/>
        </is>
      </c>
      <c r="Q380" t="inlineStr">
        <is>
          <t/>
        </is>
      </c>
      <c r="R380" t="inlineStr">
        <is>
          <t/>
        </is>
      </c>
      <c r="S380" t="inlineStr">
        <is>
          <t>custody and administration of crypto-assets|custody and administration of crypto-assets on behalf of third parties</t>
        </is>
      </c>
      <c r="T380" t="inlineStr">
        <is>
          <t>3|3</t>
        </is>
      </c>
      <c r="U380" t="inlineStr">
        <is>
          <t>|</t>
        </is>
      </c>
      <c r="V380" t="inlineStr">
        <is>
          <t/>
        </is>
      </c>
      <c r="W380" t="inlineStr">
        <is>
          <t/>
        </is>
      </c>
      <c r="X380" t="inlineStr">
        <is>
          <t/>
        </is>
      </c>
      <c r="Y380" t="inlineStr">
        <is>
          <t/>
        </is>
      </c>
      <c r="Z380" t="inlineStr">
        <is>
          <t/>
        </is>
      </c>
      <c r="AA380" t="inlineStr">
        <is>
          <t/>
        </is>
      </c>
      <c r="AB380" t="inlineStr">
        <is>
          <t>kryptovarojen säilyttäminen ja hallinnointi</t>
        </is>
      </c>
      <c r="AC380" t="inlineStr">
        <is>
          <t>3</t>
        </is>
      </c>
      <c r="AD380" t="inlineStr">
        <is>
          <t/>
        </is>
      </c>
      <c r="AE380" t="inlineStr">
        <is>
          <t/>
        </is>
      </c>
      <c r="AF380" t="inlineStr">
        <is>
          <t/>
        </is>
      </c>
      <c r="AG380" t="inlineStr">
        <is>
          <t/>
        </is>
      </c>
      <c r="AH380" t="inlineStr">
        <is>
          <t/>
        </is>
      </c>
      <c r="AI380" t="inlineStr">
        <is>
          <t/>
        </is>
      </c>
      <c r="AJ380" t="inlineStr">
        <is>
          <t/>
        </is>
      </c>
      <c r="AK380" t="inlineStr">
        <is>
          <t/>
        </is>
      </c>
      <c r="AL380" t="inlineStr">
        <is>
          <t/>
        </is>
      </c>
      <c r="AM380" t="inlineStr">
        <is>
          <t/>
        </is>
      </c>
      <c r="AN380" t="inlineStr">
        <is>
          <t/>
        </is>
      </c>
      <c r="AO380" t="inlineStr">
        <is>
          <t/>
        </is>
      </c>
      <c r="AP380" t="inlineStr">
        <is>
          <t/>
        </is>
      </c>
      <c r="AQ380" t="inlineStr">
        <is>
          <t/>
        </is>
      </c>
      <c r="AR380" t="inlineStr">
        <is>
          <t/>
        </is>
      </c>
      <c r="AS380" t="inlineStr">
        <is>
          <t/>
        </is>
      </c>
      <c r="AT380" t="inlineStr">
        <is>
          <t/>
        </is>
      </c>
      <c r="AU380" t="inlineStr">
        <is>
          <t/>
        </is>
      </c>
      <c r="AV380" t="inlineStr">
        <is>
          <t/>
        </is>
      </c>
      <c r="AW380" t="inlineStr">
        <is>
          <t/>
        </is>
      </c>
      <c r="AX380" t="inlineStr">
        <is>
          <t/>
        </is>
      </c>
      <c r="AY380" t="inlineStr">
        <is>
          <t/>
        </is>
      </c>
      <c r="AZ380" t="inlineStr">
        <is>
          <t/>
        </is>
      </c>
      <c r="BA380" t="inlineStr">
        <is>
          <t/>
        </is>
      </c>
      <c r="BB380" t="inlineStr">
        <is>
          <t/>
        </is>
      </c>
      <c r="BC380" t="inlineStr">
        <is>
          <t/>
        </is>
      </c>
      <c r="BD380" t="inlineStr">
        <is>
          <t/>
        </is>
      </c>
      <c r="BE380" t="inlineStr">
        <is>
          <t/>
        </is>
      </c>
      <c r="BF380" t="inlineStr">
        <is>
          <t/>
        </is>
      </c>
      <c r="BG380" t="inlineStr">
        <is>
          <t/>
        </is>
      </c>
      <c r="BH380" t="inlineStr">
        <is>
          <t/>
        </is>
      </c>
      <c r="BI380" t="inlineStr">
        <is>
          <t>custódia e administração de criptoativos por conta de terceiros</t>
        </is>
      </c>
      <c r="BJ380" t="inlineStr">
        <is>
          <t>3</t>
        </is>
      </c>
      <c r="BK380" t="inlineStr">
        <is>
          <t/>
        </is>
      </c>
      <c r="BL380" t="inlineStr">
        <is>
          <t/>
        </is>
      </c>
      <c r="BM380" t="inlineStr">
        <is>
          <t/>
        </is>
      </c>
      <c r="BN380" t="inlineStr">
        <is>
          <t/>
        </is>
      </c>
      <c r="BO380" t="inlineStr">
        <is>
          <t/>
        </is>
      </c>
      <c r="BP380" t="inlineStr">
        <is>
          <t/>
        </is>
      </c>
      <c r="BQ380" t="inlineStr">
        <is>
          <t/>
        </is>
      </c>
      <c r="BR380" t="inlineStr">
        <is>
          <t/>
        </is>
      </c>
      <c r="BS380" t="inlineStr">
        <is>
          <t/>
        </is>
      </c>
      <c r="BT380" t="inlineStr">
        <is>
          <t/>
        </is>
      </c>
      <c r="BU380" t="inlineStr">
        <is>
          <t/>
        </is>
      </c>
      <c r="BV380" t="inlineStr">
        <is>
          <t/>
        </is>
      </c>
      <c r="BW380" t="inlineStr">
        <is>
          <t/>
        </is>
      </c>
      <c r="BX380" t="inlineStr">
        <is>
          <t/>
        </is>
      </c>
      <c r="BY380" t="inlineStr">
        <is>
          <t/>
        </is>
      </c>
      <c r="BZ380" t="inlineStr">
        <is>
          <t/>
        </is>
      </c>
      <c r="CA380" t="inlineStr">
        <is>
          <t/>
        </is>
      </c>
      <c r="CB380" t="inlineStr">
        <is>
          <t/>
        </is>
      </c>
      <c r="CC380" t="inlineStr">
        <is>
          <t>safekeeping or controlling, on behalf of third
parties, &lt;a href="https://iate.europa.eu/entry/result/3581681" target="_blank"&gt;crypto-assets&lt;/a&gt; or the means of access to such crypto-assets, where
applicable in the form of private cryptographic keys</t>
        </is>
      </c>
      <c r="CD380" t="inlineStr">
        <is>
          <t/>
        </is>
      </c>
      <c r="CE380" t="inlineStr">
        <is>
          <t/>
        </is>
      </c>
      <c r="CF380" t="inlineStr">
        <is>
          <t>&lt;a href="https://iate.europa.eu/entry/result/3581681" target="_blank"&gt;kryptovarojen&lt;/a&gt; tai niihin pääsykeinon,
mahdollisesti yksityisten salausavainten muodossa, säilyttämistä tai valvomista
kolmansien osapuolten puolesta</t>
        </is>
      </c>
      <c r="CG380" t="inlineStr">
        <is>
          <t/>
        </is>
      </c>
      <c r="CH380" t="inlineStr">
        <is>
          <t/>
        </is>
      </c>
      <c r="CI380" t="inlineStr">
        <is>
          <t/>
        </is>
      </c>
      <c r="CJ380" t="inlineStr">
        <is>
          <t/>
        </is>
      </c>
      <c r="CK380" t="inlineStr">
        <is>
          <t/>
        </is>
      </c>
      <c r="CL380" t="inlineStr">
        <is>
          <t/>
        </is>
      </c>
      <c r="CM380" t="inlineStr">
        <is>
          <t/>
        </is>
      </c>
      <c r="CN380" t="inlineStr">
        <is>
          <t/>
        </is>
      </c>
      <c r="CO380" t="inlineStr">
        <is>
          <t/>
        </is>
      </c>
      <c r="CP380" t="inlineStr">
        <is>
          <t/>
        </is>
      </c>
      <c r="CQ380" t="inlineStr">
        <is>
          <t>Conservação ou controlo, por conta de terceiros, de criptoativos ou dos meios de acesso a esses criptoativos, quando aplicável sob a forma de chaves criptográficas privadas.</t>
        </is>
      </c>
      <c r="CR380" t="inlineStr">
        <is>
          <t/>
        </is>
      </c>
      <c r="CS380" t="inlineStr">
        <is>
          <t/>
        </is>
      </c>
      <c r="CT380" t="inlineStr">
        <is>
          <t/>
        </is>
      </c>
      <c r="CU380" t="inlineStr">
        <is>
          <t/>
        </is>
      </c>
    </row>
    <row r="381">
      <c r="A381" s="1" t="str">
        <f>HYPERLINK("https://iate.europa.eu/entry/result/3567721/all", "3567721")</f>
        <v>3567721</v>
      </c>
      <c r="B381" t="inlineStr">
        <is>
          <t>FINANCE</t>
        </is>
      </c>
      <c r="C381" t="inlineStr">
        <is>
          <t>FINANCE|free movement of capital</t>
        </is>
      </c>
      <c r="D381" t="inlineStr">
        <is>
          <t>квалифициран инвеститор</t>
        </is>
      </c>
      <c r="E381" t="inlineStr">
        <is>
          <t>3</t>
        </is>
      </c>
      <c r="F381" t="inlineStr">
        <is>
          <t/>
        </is>
      </c>
      <c r="G381" t="inlineStr">
        <is>
          <t>kvalifikovaný investor</t>
        </is>
      </c>
      <c r="H381" t="inlineStr">
        <is>
          <t>3</t>
        </is>
      </c>
      <c r="I381" t="inlineStr">
        <is>
          <t/>
        </is>
      </c>
      <c r="J381" t="inlineStr">
        <is>
          <t>kvalificeret investor</t>
        </is>
      </c>
      <c r="K381" t="inlineStr">
        <is>
          <t>3</t>
        </is>
      </c>
      <c r="L381" t="inlineStr">
        <is>
          <t/>
        </is>
      </c>
      <c r="M381" t="inlineStr">
        <is>
          <t>qualifizierter Anleger</t>
        </is>
      </c>
      <c r="N381" t="inlineStr">
        <is>
          <t>3</t>
        </is>
      </c>
      <c r="O381" t="inlineStr">
        <is>
          <t/>
        </is>
      </c>
      <c r="P381" t="inlineStr">
        <is>
          <t>ειδικός επενδυτής</t>
        </is>
      </c>
      <c r="Q381" t="inlineStr">
        <is>
          <t>3</t>
        </is>
      </c>
      <c r="R381" t="inlineStr">
        <is>
          <t/>
        </is>
      </c>
      <c r="S381" t="inlineStr">
        <is>
          <t>qualified investor</t>
        </is>
      </c>
      <c r="T381" t="inlineStr">
        <is>
          <t>3</t>
        </is>
      </c>
      <c r="U381" t="inlineStr">
        <is>
          <t/>
        </is>
      </c>
      <c r="V381" t="inlineStr">
        <is>
          <t>inversor cualificado</t>
        </is>
      </c>
      <c r="W381" t="inlineStr">
        <is>
          <t>3</t>
        </is>
      </c>
      <c r="X381" t="inlineStr">
        <is>
          <t/>
        </is>
      </c>
      <c r="Y381" t="inlineStr">
        <is>
          <t>kutseline investor</t>
        </is>
      </c>
      <c r="Z381" t="inlineStr">
        <is>
          <t>3</t>
        </is>
      </c>
      <c r="AA381" t="inlineStr">
        <is>
          <t/>
        </is>
      </c>
      <c r="AB381" t="inlineStr">
        <is>
          <t>kokenut sijoittaja</t>
        </is>
      </c>
      <c r="AC381" t="inlineStr">
        <is>
          <t>3</t>
        </is>
      </c>
      <c r="AD381" t="inlineStr">
        <is>
          <t/>
        </is>
      </c>
      <c r="AE381" t="inlineStr">
        <is>
          <t>investisseur qualifié</t>
        </is>
      </c>
      <c r="AF381" t="inlineStr">
        <is>
          <t>3</t>
        </is>
      </c>
      <c r="AG381" t="inlineStr">
        <is>
          <t/>
        </is>
      </c>
      <c r="AH381" t="inlineStr">
        <is>
          <t>infheisteoir cáilithe</t>
        </is>
      </c>
      <c r="AI381" t="inlineStr">
        <is>
          <t>3</t>
        </is>
      </c>
      <c r="AJ381" t="inlineStr">
        <is>
          <t/>
        </is>
      </c>
      <c r="AK381" t="inlineStr">
        <is>
          <t>kvalificiran ulagatelj</t>
        </is>
      </c>
      <c r="AL381" t="inlineStr">
        <is>
          <t>3</t>
        </is>
      </c>
      <c r="AM381" t="inlineStr">
        <is>
          <t/>
        </is>
      </c>
      <c r="AN381" t="inlineStr">
        <is>
          <t>minősített befektető</t>
        </is>
      </c>
      <c r="AO381" t="inlineStr">
        <is>
          <t>4</t>
        </is>
      </c>
      <c r="AP381" t="inlineStr">
        <is>
          <t/>
        </is>
      </c>
      <c r="AQ381" t="inlineStr">
        <is>
          <t>investitore qualificato</t>
        </is>
      </c>
      <c r="AR381" t="inlineStr">
        <is>
          <t>3</t>
        </is>
      </c>
      <c r="AS381" t="inlineStr">
        <is>
          <t/>
        </is>
      </c>
      <c r="AT381" t="inlineStr">
        <is>
          <t>profesionalusis investuotojas</t>
        </is>
      </c>
      <c r="AU381" t="inlineStr">
        <is>
          <t>3</t>
        </is>
      </c>
      <c r="AV381" t="inlineStr">
        <is>
          <t/>
        </is>
      </c>
      <c r="AW381" t="inlineStr">
        <is>
          <t>kvalificēts ieguldītājs</t>
        </is>
      </c>
      <c r="AX381" t="inlineStr">
        <is>
          <t>3</t>
        </is>
      </c>
      <c r="AY381" t="inlineStr">
        <is>
          <t/>
        </is>
      </c>
      <c r="AZ381" t="inlineStr">
        <is>
          <t>investitur kwalifikat</t>
        </is>
      </c>
      <c r="BA381" t="inlineStr">
        <is>
          <t>3</t>
        </is>
      </c>
      <c r="BB381" t="inlineStr">
        <is>
          <t/>
        </is>
      </c>
      <c r="BC381" t="inlineStr">
        <is>
          <t>gekwalificeerde belegger</t>
        </is>
      </c>
      <c r="BD381" t="inlineStr">
        <is>
          <t>3</t>
        </is>
      </c>
      <c r="BE381" t="inlineStr">
        <is>
          <t/>
        </is>
      </c>
      <c r="BF381" t="inlineStr">
        <is>
          <t>inwestor kwalifikowany</t>
        </is>
      </c>
      <c r="BG381" t="inlineStr">
        <is>
          <t>3</t>
        </is>
      </c>
      <c r="BH381" t="inlineStr">
        <is>
          <t/>
        </is>
      </c>
      <c r="BI381" t="inlineStr">
        <is>
          <t>investidor qualificado</t>
        </is>
      </c>
      <c r="BJ381" t="inlineStr">
        <is>
          <t>3</t>
        </is>
      </c>
      <c r="BK381" t="inlineStr">
        <is>
          <t/>
        </is>
      </c>
      <c r="BL381" t="inlineStr">
        <is>
          <t>investitor calificat</t>
        </is>
      </c>
      <c r="BM381" t="inlineStr">
        <is>
          <t>3</t>
        </is>
      </c>
      <c r="BN381" t="inlineStr">
        <is>
          <t/>
        </is>
      </c>
      <c r="BO381" t="inlineStr">
        <is>
          <t>kvalifikovaný investor</t>
        </is>
      </c>
      <c r="BP381" t="inlineStr">
        <is>
          <t>3</t>
        </is>
      </c>
      <c r="BQ381" t="inlineStr">
        <is>
          <t/>
        </is>
      </c>
      <c r="BR381" t="inlineStr">
        <is>
          <t>dobro poučeni vlagatelj</t>
        </is>
      </c>
      <c r="BS381" t="inlineStr">
        <is>
          <t>3</t>
        </is>
      </c>
      <c r="BT381" t="inlineStr">
        <is>
          <t/>
        </is>
      </c>
      <c r="BU381" t="inlineStr">
        <is>
          <t>kvalificerad investerare</t>
        </is>
      </c>
      <c r="BV381" t="inlineStr">
        <is>
          <t>3</t>
        </is>
      </c>
      <c r="BW381" t="inlineStr">
        <is>
          <t/>
        </is>
      </c>
      <c r="BX381" t="inlineStr">
        <is>
          <t>всяко лице или субект, което е посочено в приложение II, раздел I, точки 1—4 към Директива 2014/65/ЕС [ &lt;a href="https://iate.europa.eu/entry/result/3568318/bg" target="_blank"&gt;ДПФИ II&lt;/a&gt; ], и всяко лице или субект, което при поискване се третира като професионален клиенти в съответствие с раздел II от посоченото приложение, или се смята, че е приемлива насрещна страна в съответствие с член 30 от Директива 2014/65/ЕС, освен ако не е сключило писмено споразумение да бъде третирано като непрофесионален клиент в съответствие с раздел I, четвърта алинея на посоченото приложение</t>
        </is>
      </c>
      <c r="BY381" t="inlineStr">
        <is>
          <t>osoby nebo subjekty (…), s
nimiž je na žádost zacházeno jako s profesionálními zákazníky (…) nebo které
jsou uznány jako způsobilé protistrany (…), pokud neuzavřely dohodu o tom, že s
nimi bude zacházeno jako s neprofesionálními zákazníky (…)</t>
        </is>
      </c>
      <c r="BZ381" t="inlineStr">
        <is>
          <t>person eller enhed, der er opført i bilag II, afsnit I, punkt 1-4, til direktiv 2014/65/EU, og person eller enhed, der på anmodning behandles som professionel kunde i henhold til nævnte bilags afsnit II eller er anerkendt som godkendt modpart i henhold til artikel 30 i direktiv 2014/65/EU, medmindre vedkommende har indgået en aftale om at blive behandlet som ikkeprofessionel kunde i henhold til nævnte bilags afsnit I, stk. 4</t>
        </is>
      </c>
      <c r="CA381" t="inlineStr">
        <is>
          <t>Personen oder Stellen, die in Anhang II Abschnitt I Nummern 1 bis 4 der Richtlinie 2014/65/EU [MiFID 2 &lt;a href="/entry/result/3568318/all" id="ENTRY_TO_ENTRY_CONVERTER" target="_blank"&gt;IATE:3568318&lt;/a&gt; ] aufgeführt sind, sowie Personen oder Stellen, die gemäß Anhang II Abschnitt II der Richtlinie 2014/65/EU auf Antrag als professionelle Kunden behandelt werden oder die gemäß Artikel 30 der Richtlinie 2014/65/EU als geeignete Gegenparteien anerkannt wurden und nicht eine Behandlung als nichtprofessionelle Kunden beantragt haben</t>
        </is>
      </c>
      <c r="CB381" t="inlineStr">
        <is>
          <t>&lt;div&gt;&lt;div&gt;&lt;div&gt;&lt;div&gt;&lt;div&gt;&lt;div&gt;ως «&lt;b&gt;ειδικοί επενδυτές&lt;/b&gt;» νοούνται φυσικά πρόσωπα ή οντότητες που αναφέρονται στο παράρτημα ΙΙ τμήμα Ι σημεία 1) έως 4) της οδηγίας 2014/65/ΕΕ και φυσικά πρόσωπα ή οντότητες που, κατόπιν αιτήματός τους, αντιμετωπίζονται ως επαγγελματίες πελάτες σύμφωνα με το τμήμα ΙΙ του εν λόγω παραρτήματος ή αναγνωρίζονται ως επιλέξιμοι αντισυμβαλλόμενοι σύμφωνα με το άρθρο 30 της οδηγίας 2014/65/ΕΕ, εκτός εάν έχουν συνάψει συμφωνία να αντιμετωπίζονται ως μη επαγγελματίες πελάτες, σύμφωνα με το τέταρτο εδάφιο του τμήματος Ι του εν λόγω παραρτήματος. Για τους σκοπούς εφαρμογής της πρώτης περιόδου του παρόντος στοιχείου, οι επενδυτικές εταιρείες και τα πιστωτικά ιδρύματα γνωστοποιούν, κατόπιν αιτήματος του εκδότη, την ταξινόμηση των πελατών τους στον εκδότη, υπό την προϋπόθεση ότι συμμορφώνονται με τους σχετικούς νόμους περί προστασίας των δεδομένων προσωπικού χαρακτήρα·&lt;/div&gt;&lt;/div&gt;&lt;/div&gt;&lt;/div&gt;&lt;/div&gt;&lt;/div&gt;</t>
        </is>
      </c>
      <c r="CC381" t="inlineStr">
        <is>
          <t>any person or entity listed in points (1) to (4) of Section I of Annex II to Directive 2014/65/EU [&lt;a href="https://iate.europa.eu/entry/result/3568318/en" target="_blank"&gt;&lt;i&gt;MiFID 2&lt;/i&gt;&lt;/a&gt;], and any person or entity who is, on request, treated as a professional client in accordance with Section II of Annex II to Directive 2014/65/EU, or recognised as an eligible counterparty in accordance with Article 30 of Directive 2014/65/EU unless they have entered into an agreement to be treated as non-professional clients in accordance with the fourth paragraph of Section I of that Annex</t>
        </is>
      </c>
      <c r="CD381" t="inlineStr">
        <is>
          <t>A efectos de la Directiva (UE) 217/1129, toda persona física o jurídica enumerada en el anexo II, sección I, puntos 1 a 4, de la Directiva 2014/65/UE, así como toda persona o entidad que, a petición propia, es tratada como cliente profesional de conformidad con la sección II, de dicho anexo, o que es reconocida como contraparte elegible de conformidad con su artículo 30, a menos que haya celebrado a un acuerdo para ser tratada como cliente no profesional de conformidad con la sección I, apartado cuarto, de dicho anexo.</t>
        </is>
      </c>
      <c r="CE381" t="inlineStr">
        <is>
          <t>direktiivi 2014/65/EL II lisa I jao punktides 1–4 loetletud isikud või üksused ja isikud või üksused, keda taotluse korral käsitatakse kutseliste klientidena vastavalt kõnealuse lisa II jaole või keda tunnistatakse võrdsete vastaspooltena vastavalt direktiivi 2014/65/EL artiklile 30, välja arvatud juhul, kui nad on sõlminud lepingu selle kohta, et neid koheldaks mittekutseliste klientidena vastavalt kõnealuse lisa I jao neljandale punktile</t>
        </is>
      </c>
      <c r="CF381" t="inlineStr">
        <is>
          <t>direktiivin 2014/65/EU liitteessä II olevan I jakson 1–4 kohdassa luetellut henkilöt tai yhteisöt ja henkilöt tai yhteisöt, joita kohdellaan pyynnöstä ammattimaisina asiakkaina direktiivin 2014/65/EU liitteessä II olevan II jakson mukaisesti, tai joita pidetään hyväksyttävinä vastapuolina direktiivin 2004/65/EU 30 artiklan mukaisesti, jolleivät ne ole pyytäneet, että niitä kohdellaan muina kuin ammattimaisina asiakkaina</t>
        </is>
      </c>
      <c r="CG381" t="inlineStr">
        <is>
          <t>les personnes ou les entités qui sont énumérées à l’annexe II, section I, points 1) à 4), de la directive 2014/65/UE et les personnes ou entités qui sont traitées à leur propre demande comme des clients professionnels, conformément à la section II de ladite annexe, ou qui sont reconnues en tant que contreparties éligibles conformément à l’article 30 de la directive 2014/65/UE, à moins qu’elles n’aient conclu un accord pour être traitées comme des clients non professionnels conformément à la section I, quatrième alinéa, de ladite annexe</t>
        </is>
      </c>
      <c r="CH381" t="inlineStr">
        <is>
          <t>daoine nó eintitis a liostaítear i bpointe (1) go pointe (4) de Roinn I d'Iarscríbhinn II a ghabhann le Treoir 2014/65/AE, agus daoine nó eintitis a gcaitear leo, arna iarraidh sin dóibh, mar chliaint ghairmiúla i gcomhréir le Roinn II d'Iarscríbhinn II a ghabhann le Treoir 2014/65/AE, nó atá aitheanta mar chontrapháirteanna cáilithe i gcomhréir le hAirteagal 30 de Threoir 2014/65/AE, ach amháin má d'iarr siad go gcaithfí leo mar chliaint neamhghairmiúla</t>
        </is>
      </c>
      <c r="CI381" t="inlineStr">
        <is>
          <t>osoba ili subjekt koji su navedeni u točkama od 1. do 4. odjeljka I. 
Priloga II. Direktivi 2014/65/EU te osoba ili subjekt s kojima se na 
zahtjev postupa kao s profesionalnim klijentima u skladu s odjeljkom II.
 tog priloga ili su priznati kao kvalificirani nalogodavatelji u skladu s
 člankom 30. Direktive 2014/65/EU, osim ako su sklopili sporazum da se s
 njima postupa kao s malim ulagateljima u skladu s četvrtim stavkom 
odjeljka I. tog priloga</t>
        </is>
      </c>
      <c r="CJ381" t="inlineStr">
        <is>
          <t>a 2014/65/EU irányelv II. melléklete I. szakaszának (1)–(4) pontjában felsorolt személy vagy szervezet, valamint azon személy vagy szervezet, akit vagy amelyet kérelemre az említett melléklet II. szakaszának megfelelő szakmai ügyfélnek tekintenek, illetve akit vagy amelyet a 2014/65/EU irányelv 30. cikkének megfelelően elfogadható partnerként elismernek, kivéve, ha úgy állapodtak meg, hogy az említett melléklet I. szakaszának negyedik bekezdésével összhangban ne kezeljék szakmai ügyfélként</t>
        </is>
      </c>
      <c r="CK381" t="inlineStr">
        <is>
          <t>persona o soggetto di cui all’allegato II, sezione I, punti da 1 a 4, della direttiva 2014/65/UE e persona o soggetto che sia, su richiesta, trattato come cliente professionale conformemente alla sezione II di tale allegato, o che sia riconosciuto come controparte qualificata ai sensi dell’articolo 30 della direttiva 2014/65/UE, a meno che abbia convenuto di essere trattato come cliente non professionale, conformemente al quarto paragrafo della sezione I di tale allegato</t>
        </is>
      </c>
      <c r="CL381" t="inlineStr">
        <is>
          <t>asmuo arba subjektas, nurodytas Direktyvos 2014/65/ES II priedo I skirsnio 1–4 punktuose, ir asmuo arba subjektas, paties prašymu pagal to priedo II skirsnį laikomas profesionaliuoju klientu arba pagal Direktyvos 2014/65/ES 30 straipsnį pripažįstamas tinkama sandorio šalimi, nebent būtų sudaręs susitarimą būti laikomu neprofesionaliuoju klientu pagal to priedo I skirsnio ketvirtą pastraipą</t>
        </is>
      </c>
      <c r="CM381" t="inlineStr">
        <is>
          <t>personas vai vienības, kuras aprakstītas Direktīvas 2014/65/ES II pielikuma I iedaļas 1.–4. punktā, un personas vai vienības, pret kurām pēc pieprasījuma izturas kā pret profesionāliem klientiem saskaņā ar minētā pielikuma II iedaļu vai kuras saskaņā ar Direktīvas 2014/65/ES 30. pantu atzītas par atbilstīgiem darījumu partneriem, ja vien tās nav vienojušās par to, ka pret tām izturēsies kā pret neprofesionāliem klientiem saskaņā ar minētā pielikuma I iedaļas ceturto daļu</t>
        </is>
      </c>
      <c r="CN381" t="inlineStr">
        <is>
          <t>kwalunkwe persuna jew entità elenkata fil-punti (1) sa (4) tat-Taqsima I tal-Anness II għad-Direttiva 2014/65/UE [MiFID 2 - &lt;a href="/entry/result/3568318/all" id="ENTRY_TO_ENTRY_CONVERTER" target="_blank"&gt;IATE:3568318&lt;/a&gt;], u kwalunkwe persuna jew entità li, fuq talba, hija ttrattata bħala klijent professjonali f'konformità mat-Taqsima II tal-Anness II għad-Direttiva 2014/65/UE, jew rikonoxxuta bħala kontroparti eliġibbli f'konformità mal-Artikolu 30 tad-Direttiva 2014/65/UE sakemm ma tkunx daħlet fi ftehim li tiġi ttrattata bħala klijent mhux professjonali f'konformità mar-raba' paragrafu tat-Taqsima I ta' dak l-Anness</t>
        </is>
      </c>
      <c r="CO381" t="inlineStr">
        <is>
          <t>persoon of entiteit die wordt genoemd in afdeling I, punten 1 tot en met 4, van bijlage II bij Richtlijn 2014/65/EU, en persoon of entiteit die op verzoek als professionele cliënten wordt behandeld in overeenstemming met afdeling II van bijlage II bij Richtlijn 2014/65/EU, of die als in aanmerking komende tegenpartijen in de zin van artikel 30 van Richtlijn 2014/65/EU wordt erkend, tenzij deze persoon of entiteit heeft verzocht om als niet-professionele cliënt te worden behandeld</t>
        </is>
      </c>
      <c r="CP381" t="inlineStr">
        <is>
          <t>osoby lub podmioty, które są wymienione w sekcji I pkt 1–4 załącznika II do dyrektywy 2014/65/UE, oraz osoby lub podmioty, które są traktowane na ich wniosek jako klienci profesjonalni zgodnie z sekcją II tego załącznika, lub uznawane za uprawnionych kontrahentów zgodnie z art. 30 dyrektywy 2014/65/UE, chyba że przystąpiły one do porozumienia, aby nie traktować ich jako klientów profesjonalnych zgodnie z sekcją I akapit czwarty tego załącznika</t>
        </is>
      </c>
      <c r="CQ381" t="inlineStr">
        <is>
          <t>Qualquer pessoa ou entidade elencada no anexo II, secção I, pontos 1 a 4, da Diretiva 2014/65/UE, e qualquer pessoa ou entidade que, mediante pedido, seja tratada como cliente profissional nos termos desse anexo II, secção II, ou reconhecida como
contraparte elegível nos termos do artigo 30.º da Diretiva 2014/65/UE,
salvo se tiver celebrado um acordo para ter um tratamento como cliente não
profissional nos termos desse anexo II, secção I, ponto 4.</t>
        </is>
      </c>
      <c r="CR381" t="inlineStr">
        <is>
          <t>persoanele sau entitățile care sunt enumerate în secțiunea I punctele 1-4 din anexa II la Directiva 2014/65/UE, precum și persoanele sau entitățile care sunt tratate, la cerere, drept clienți profesionali în conformitate cu secțiunea II din anexa respectivă sau care sunt recunoscute drept contrapărți eligibile în conformitate cu articolul 30 din Directiva 2014/65/UE, cu excepția cazului în care au încheiat un acord să fie tratate drept clienți neprofesionali în conformitate cu secțiunea I al patrulea punct din anexa respectivă</t>
        </is>
      </c>
      <c r="CS381" t="inlineStr">
        <is>
          <t>osoba alebo subjekt, ktorý je uvedený v oddiele I bodoch 1 až 4 prílohy II k smernici 2014/65/EÚ, a osoba alebo subjekt, s ktorým sa na požiadanie zaobchádza ako s profesionálnym klientom v súlade s oddielom II uvedenej prílohy, alebo ktorý je uznaný za spôsobilú protistranu v súlade článkom 30 smernice 2014/65/EÚ, pokiaľ neuzavrel dohodu v tom zmysle, že sa s ním má zaobchádzať ako s neprofesionálnym klientom v súlade s oddielom I štvrtým odsekom uvedenej prílohy</t>
        </is>
      </c>
      <c r="CT381" t="inlineStr">
        <is>
          <t>oseba ali subjekt, naveden v točkah 1 do 4 oddelka I Priloge II k Direktivi 2014/65/EU [MiFID 2 - &lt;a href="/entry/result/3568318/all" id="ENTRY_TO_ENTRY_CONVERTER" target="_blank"&gt;IATE:3568318&lt;/a&gt;], in oseba ali subjekt, ki se na zahtevo obravnava kot profesionalna stranka v skladu z oddelkom II navedene priloge ali pa je priznan kot primerna nasprotna stranka v skladu s členom 30 Direktive 2014/65/EU, razen če so sklenili pogodbo, da se obravnavajo kot neprofesionalne stranke v skladu s četrtim odstavkom oddelka I navedene priloge</t>
        </is>
      </c>
      <c r="CU381" t="inlineStr">
        <is>
          <t/>
        </is>
      </c>
    </row>
    <row r="382">
      <c r="A382" s="1" t="str">
        <f>HYPERLINK("https://iate.europa.eu/entry/result/906451/all", "906451")</f>
        <v>906451</v>
      </c>
      <c r="B382" t="inlineStr">
        <is>
          <t>FINANCE;EDUCATION AND COMMUNICATIONS</t>
        </is>
      </c>
      <c r="C382" t="inlineStr">
        <is>
          <t>FINANCE|monetary economics;EDUCATION AND COMMUNICATIONS|information technology and data processing</t>
        </is>
      </c>
      <c r="D382" t="inlineStr">
        <is>
          <t>електронни пари</t>
        </is>
      </c>
      <c r="E382" t="inlineStr">
        <is>
          <t>3</t>
        </is>
      </c>
      <c r="F382" t="inlineStr">
        <is>
          <t/>
        </is>
      </c>
      <c r="G382" t="inlineStr">
        <is>
          <t>elektronické peníze</t>
        </is>
      </c>
      <c r="H382" t="inlineStr">
        <is>
          <t>3</t>
        </is>
      </c>
      <c r="I382" t="inlineStr">
        <is>
          <t/>
        </is>
      </c>
      <c r="J382" t="inlineStr">
        <is>
          <t>elektroniske penge|e-penge</t>
        </is>
      </c>
      <c r="K382" t="inlineStr">
        <is>
          <t>4|4</t>
        </is>
      </c>
      <c r="L382" t="inlineStr">
        <is>
          <t>|</t>
        </is>
      </c>
      <c r="M382" t="inlineStr">
        <is>
          <t>E-Geld|elektronisches Geld</t>
        </is>
      </c>
      <c r="N382" t="inlineStr">
        <is>
          <t>3|3</t>
        </is>
      </c>
      <c r="O382" t="inlineStr">
        <is>
          <t>|</t>
        </is>
      </c>
      <c r="P382" t="inlineStr">
        <is>
          <t>ηλεκτρονικό χρήμα</t>
        </is>
      </c>
      <c r="Q382" t="inlineStr">
        <is>
          <t>3</t>
        </is>
      </c>
      <c r="R382" t="inlineStr">
        <is>
          <t/>
        </is>
      </c>
      <c r="S382" t="inlineStr">
        <is>
          <t>digital money|electronic currency|digicash|e-money|electronic money|electronic cash|e-cash|e-money</t>
        </is>
      </c>
      <c r="T382" t="inlineStr">
        <is>
          <t>1|1|1|3|3|1|1|1</t>
        </is>
      </c>
      <c r="U382" t="inlineStr">
        <is>
          <t>|||||||</t>
        </is>
      </c>
      <c r="V382" t="inlineStr">
        <is>
          <t>dinero electrónico</t>
        </is>
      </c>
      <c r="W382" t="inlineStr">
        <is>
          <t>3</t>
        </is>
      </c>
      <c r="X382" t="inlineStr">
        <is>
          <t/>
        </is>
      </c>
      <c r="Y382" t="inlineStr">
        <is>
          <t>e-raha</t>
        </is>
      </c>
      <c r="Z382" t="inlineStr">
        <is>
          <t>3</t>
        </is>
      </c>
      <c r="AA382" t="inlineStr">
        <is>
          <t/>
        </is>
      </c>
      <c r="AB382" t="inlineStr">
        <is>
          <t>sähköinen raha</t>
        </is>
      </c>
      <c r="AC382" t="inlineStr">
        <is>
          <t>3</t>
        </is>
      </c>
      <c r="AD382" t="inlineStr">
        <is>
          <t/>
        </is>
      </c>
      <c r="AE382" t="inlineStr">
        <is>
          <t>argent électronique|monnaie électronique</t>
        </is>
      </c>
      <c r="AF382" t="inlineStr">
        <is>
          <t>3|3</t>
        </is>
      </c>
      <c r="AG382" t="inlineStr">
        <is>
          <t>|</t>
        </is>
      </c>
      <c r="AH382" t="inlineStr">
        <is>
          <t>ríomh-airgead</t>
        </is>
      </c>
      <c r="AI382" t="inlineStr">
        <is>
          <t>3</t>
        </is>
      </c>
      <c r="AJ382" t="inlineStr">
        <is>
          <t/>
        </is>
      </c>
      <c r="AK382" t="inlineStr">
        <is>
          <t>elektronički novac</t>
        </is>
      </c>
      <c r="AL382" t="inlineStr">
        <is>
          <t>3</t>
        </is>
      </c>
      <c r="AM382" t="inlineStr">
        <is>
          <t/>
        </is>
      </c>
      <c r="AN382" t="inlineStr">
        <is>
          <t>elektronikus pénz</t>
        </is>
      </c>
      <c r="AO382" t="inlineStr">
        <is>
          <t>4</t>
        </is>
      </c>
      <c r="AP382" t="inlineStr">
        <is>
          <t/>
        </is>
      </c>
      <c r="AQ382" t="inlineStr">
        <is>
          <t>moneta elettronica|moneta digitale</t>
        </is>
      </c>
      <c r="AR382" t="inlineStr">
        <is>
          <t>3|3</t>
        </is>
      </c>
      <c r="AS382" t="inlineStr">
        <is>
          <t>|</t>
        </is>
      </c>
      <c r="AT382" t="inlineStr">
        <is>
          <t>elektroniniai pinigai</t>
        </is>
      </c>
      <c r="AU382" t="inlineStr">
        <is>
          <t>3</t>
        </is>
      </c>
      <c r="AV382" t="inlineStr">
        <is>
          <t/>
        </is>
      </c>
      <c r="AW382" t="inlineStr">
        <is>
          <t>elektroniskā nauda|e-nauda</t>
        </is>
      </c>
      <c r="AX382" t="inlineStr">
        <is>
          <t>4|3</t>
        </is>
      </c>
      <c r="AY382" t="inlineStr">
        <is>
          <t>|</t>
        </is>
      </c>
      <c r="AZ382" t="inlineStr">
        <is>
          <t>flus elettroniċi</t>
        </is>
      </c>
      <c r="BA382" t="inlineStr">
        <is>
          <t>3</t>
        </is>
      </c>
      <c r="BB382" t="inlineStr">
        <is>
          <t/>
        </is>
      </c>
      <c r="BC382" t="inlineStr">
        <is>
          <t>elektronisch geld|e-geld</t>
        </is>
      </c>
      <c r="BD382" t="inlineStr">
        <is>
          <t>3|3</t>
        </is>
      </c>
      <c r="BE382" t="inlineStr">
        <is>
          <t>|</t>
        </is>
      </c>
      <c r="BF382" t="inlineStr">
        <is>
          <t>pieniądz elektroniczny|e-pieniądz</t>
        </is>
      </c>
      <c r="BG382" t="inlineStr">
        <is>
          <t>3|3</t>
        </is>
      </c>
      <c r="BH382" t="inlineStr">
        <is>
          <t>|</t>
        </is>
      </c>
      <c r="BI382" t="inlineStr">
        <is>
          <t>dinheiro eletrónico|moeda eletrónica</t>
        </is>
      </c>
      <c r="BJ382" t="inlineStr">
        <is>
          <t>4|4</t>
        </is>
      </c>
      <c r="BK382" t="inlineStr">
        <is>
          <t>|</t>
        </is>
      </c>
      <c r="BL382" t="inlineStr">
        <is>
          <t>monedă electronică</t>
        </is>
      </c>
      <c r="BM382" t="inlineStr">
        <is>
          <t>3</t>
        </is>
      </c>
      <c r="BN382" t="inlineStr">
        <is>
          <t/>
        </is>
      </c>
      <c r="BO382" t="inlineStr">
        <is>
          <t>elektronické peniaze</t>
        </is>
      </c>
      <c r="BP382" t="inlineStr">
        <is>
          <t>3</t>
        </is>
      </c>
      <c r="BQ382" t="inlineStr">
        <is>
          <t/>
        </is>
      </c>
      <c r="BR382" t="inlineStr">
        <is>
          <t>elektronski denar|e-denar</t>
        </is>
      </c>
      <c r="BS382" t="inlineStr">
        <is>
          <t>3|3</t>
        </is>
      </c>
      <c r="BT382" t="inlineStr">
        <is>
          <t>|</t>
        </is>
      </c>
      <c r="BU382" t="inlineStr">
        <is>
          <t>elektroniska pengar|e-pengar</t>
        </is>
      </c>
      <c r="BV382" t="inlineStr">
        <is>
          <t>3|3</t>
        </is>
      </c>
      <c r="BW382" t="inlineStr">
        <is>
          <t>|</t>
        </is>
      </c>
      <c r="BX382" t="inlineStr">
        <is>
          <t>"електронни пари" означава парична стойност, представена чрез претенция към издателя, която: i) се съхранява на електронно средство; ii) се издава срещу получаване на средства на стойност, не по-малка от тази на издадената парична стойност; iii) се приема за разплащателно средство от предприятия, различни от издателя.</t>
        </is>
      </c>
      <c r="BY382" t="inlineStr">
        <is>
          <t>elektronicky, a to i magneticky, uchovávaná peněžní hodnota vyjádřená pohledávkou za vydavatelem, vydaná proti přijetí peněžních prostředků za účelem provádění platebních transakcí vymezených v čl. 4 bodě 5 směrnice 2007/64/ES a přijímaná jinou fyzickou či právnickou osobou, než je vydavatel elektronických peněz</t>
        </is>
      </c>
      <c r="BZ382" t="inlineStr">
        <is>
          <t>""
&lt;b&gt;Elektroniske penge&lt;/b&gt;": en elektronisk eller magnetisk lagret pengeværdi som repræsenteret ved et krav på udstederen, der er udstedt efter modtagelse af midler med henblik på at gennemføre betalingstransaktioner som defineret i artikel 4, nr. 5, i direktiv 2007/64/EF, og som accepteres af en anden fysisk eller juridisk person end udstederen af elektroniske penge."
&lt;br&gt;"
&lt;b&gt;Elektroniske penge&lt;/b&gt; defineres i § 308, stk. 1, i lov om finansiel virksomhed: ”Ved elektroniske penge forstås en pengeværdi, som er repræsenteret ved et krav på udstederen, der er lagret på et elektronisk medium…""</t>
        </is>
      </c>
      <c r="CA382" t="inlineStr">
        <is>
          <t>elektronisch (auch magnetisch) gespeicherter monetärer Wert in Form einer Forderung gegenüber dem Emittenten, der gegen Zahlung eines Geldbetrags ausgestellt wird, um damit Zahlungsvorgänge durchzuführen, und der auch von anderen natürlichen oder juristischen Personen als dem E-Geld-Emittenten angenommen wird</t>
        </is>
      </c>
      <c r="CB382" t="inlineStr">
        <is>
          <t>Κατά τη νέα βάση ( &lt;a href="http://eur-lex.europa.eu/legal-content/EL/TXT/?uri=CELEX:32009L0110" target="_blank"&gt;CELEX:32009L0110/EL&lt;/a&gt; ), "ως "ηλεκτρονικό χρήμα" νοείται οιαδήποτε αποθηκευμένη σε ηλεκτρονικό, μεταξύ άλλων και μαγνητικό υπόθεμα νομισματική αξία αντιπροσωπευόμενη από απαίτηση έναντι του εκδότη ηλεκτρονικού χρήματος, έχει εκδοθεί κατόπιν παραλαβής χρηματικού ποσού για τον σκοπό της πραγματοποίησης πράξεων πληρωμών όπως ορίζονται στο άρθρο 4 σημείο 5) της οδηγίας 2007/64/ΕΚ και η οποία γίνεται δεκτή από άλλα φυσικά ή νομικά πρόσωπα πέραν του εκδότη·"</t>
        </is>
      </c>
      <c r="CC382" t="inlineStr">
        <is>
          <t>prepaid monetary value stored on a portable electronic device or remotely at a server for the purpose of making payments, usually of small amounts, to third persons for purchases of goods and services</t>
        </is>
      </c>
      <c r="CD382" t="inlineStr">
        <is>
          <t>&lt;p&gt;Representación digital de un valor monetario denominado en moneda fiduciaria [ &lt;a href="/entry/result/1239755/all" id="ENTRY_TO_ENTRY_CONVERTER" target="_blank"&gt;IATE:1239755&lt;/a&gt; ], que:&lt;/p&gt;
&lt;p&gt;- se almacena por medios electrónicos o magnéticos&lt;/p&gt;
&lt;p&gt;- representa un crédito sobre el emisor [ &lt;a href="/entry/result/156848/all" id="ENTRY_TO_ENTRY_CONVERTER" target="_blank"&gt;IATE:156848&lt;/a&gt; ] &lt;/p&gt;
&lt;p&gt; - se emite al recibo de fondos con el propósito de efectuar operaciones de pago [ &lt;a href="/entry/result/879168/all" id="ENTRY_TO_ENTRY_CONVERTER" target="_blank"&gt;IATE:879168&lt;/a&gt; ]&lt;/p&gt;
&lt;p&gt;- y es aceptado por personas físicas o jurídicas distintas del emisor de dinero electrónico.&lt;/p&gt;</t>
        </is>
      </c>
      <c r="CE382" t="inlineStr">
        <is>
          <t>Vt EN definitsiooni</t>
        </is>
      </c>
      <c r="CF382" t="inlineStr">
        <is>
          <t>raha-arvo, joka on talletettu sähköiselle tietovälineelle ja jota voi käyttää maksamiseen yhdessä tai useammassa yrityksessä tai muussa organisaatiossa. Sähköistä rahaa voi olla esimerkiksi toimikortilla. Sähköisellä rahalla tehtyjä ostoksia ei välttämättä voi suoraan yhdistää ostajaan kuten pankki- ja luottokorteilla ostaessa tapahtuu.</t>
        </is>
      </c>
      <c r="CG382" t="inlineStr">
        <is>
          <t>tout mode de paiement dont la valeur monétaire, qui est représentée sous forme numérique, est stockée sur support électronique</t>
        </is>
      </c>
      <c r="CH382" t="inlineStr">
        <is>
          <t/>
        </is>
      </c>
      <c r="CI382" t="inlineStr">
        <is>
          <t>elektronički, uključujući i magnetski, pohranjena novčana vrijednost koja je izdana nakon primitka novčanih sredstava u svrhu izvršavanja platnih transakcija u smislu zakona kojim se uređuje platni promet i koju prihvaća fizička ili pravna osoba koja nije izdavatelj tog elektroničkog novca, a koja čini novčano potraživanje prema izdavatelju</t>
        </is>
      </c>
      <c r="CJ382" t="inlineStr">
        <is>
          <t>A kibocsátóval szembeni követelés által megtestesített, elektronikusan tárolt – ideértve a mágneses tárolást is – monetáris érték, amelyet pénzeszköz átvételével bocsátanak ki a 2007/64/EK irányelv 4. cikkének 5. pontjában meghatározott fizetési műveletek teljesítése céljából, és amelyet az elektronikuspénz-kibocsátón kívül más természetes vagy jogi személy is elfogad.</t>
        </is>
      </c>
      <c r="CK382" t="inlineStr">
        <is>
          <t>valore monetario memorizzato elettronicamente, ivi inclusa la memorizzazione magnetica, rappresentato da un credito nei confronti dell’emittente che sia emesso dietro ricevimento di fondi per effettuare operazioni di pagamento ai sensi dell’articolo 4, punto 5), della direttiva 2007/64/CE e che sia accettato da persone fisiche o giuridiche diverse dall’emittente di moneta elettronica</t>
        </is>
      </c>
      <c r="CL382" t="inlineStr">
        <is>
          <t>pretenziją emitentui atitinkanti pinigų vertė — kurie:
&lt;br&gt;a) saugomi elektroniniame įtaise;
&lt;br&gt;b) išleidžiami gavus lėšas, kurių vertės dydis ne mažesnis kaip išduota pinigų vertė;
&lt;br&gt;ir c) priimami kaip mokėjimo priemonė tarp subjektų, kurie nėra emitentai</t>
        </is>
      </c>
      <c r="CM382" t="inlineStr">
        <is>
          <t>Elektroniski, tostarp magnētiski, tehniskā ierīcē uzglabāta monetāra vērtība, ko var plaši izmantot, lai norēķinātos par precēm un pakalpojumiem</t>
        </is>
      </c>
      <c r="CN382" t="inlineStr">
        <is>
          <t>ħażna elettronika ta' valur monetarju fuq apparat tekniku li jista' jintuża fuq skala wiesgħa għal ħlasijiet lil entitajiet li mhumiex dawk li ħarġuha mingħajr il-ħtieġa tal-involviment ta' kontijiet bankarji fit-transazzjoni, iżda bħala strument imħallas minn qabel mill-pussessur</t>
        </is>
      </c>
      <c r="CO382" t="inlineStr">
        <is>
          <t>"elektronische opslagvorm van monetaire waarden op een technische drager, die algemeen kan worden gebruikt als een betaalmiddel aan toonder waarin van tevoren waarde is opgeslagen, voor betalingen aan ondernemingen andere dan de emitterende instelling zonder dat er bij de transactie noodzakelijk bankrekeningen betrokken zijn"</t>
        </is>
      </c>
      <c r="CP382" t="inlineStr">
        <is>
          <t>wartość pieniężna stanowiąca elektroniczny odpowiednik znaków pieniężnych, która spełnia łącznie następujące warunki:
&lt;br&gt;a) jest przechowywana na elektronicznych nośnikach informacji,
&lt;br&gt;b) jest wydawana do dyspozycji na podstawie umowy w zamian za środki pieniężne o nominalnej wartości nie mniejszej niż ta wartość,
&lt;br&gt;c) jest przyjmowana jako środek płatniczy przez przedsiębiorców innych niż wydający ją do dyspozycji,
&lt;br&gt;d) na żądanie jest wymieniana przez wydawcę na środki pieniężne</t>
        </is>
      </c>
      <c r="CQ382" t="inlineStr">
        <is>
          <t>Modo de pagamento cujo valor monetário, representado em forma digital, é armazenado num suporte electrónico.</t>
        </is>
      </c>
      <c r="CR382" t="inlineStr">
        <is>
          <t>valoare monetară stocată electronic, inclusiv magnetic, reprezentând o creanță asupra emitentului, emisă la primirea fondurilor în scopul efectuării de operațiuni de plată și care este acceptată de o persoană, alta decât emitentul de monedă electronică</t>
        </is>
      </c>
      <c r="CS382" t="inlineStr">
        <is>
          <t>peňažná hodnota uchovávaná elektronicky vrátane magnetického záznamu, predstavujúca záväzok vydavateľa vystavený pri prijatí peňazí na účel vykonávania platobných transakcií v zmysle definície v článku 4 bode 5 smernice 2007/64/ES, prijímaná aj inými fyzickými alebo právnickými osobami, než je vydavateľ elektronických peňazí</t>
        </is>
      </c>
      <c r="CT382" t="inlineStr">
        <is>
          <t>Elektronski nadomestek za kovance in bankovce, elektronski zapis v napravi, kakršna je kartica s čipom ali računalniški pomnilnik. Gre za denar, ki nima fizične oblike, ima pa vse druge lastnosti gotovine.</t>
        </is>
      </c>
      <c r="CU382" t="inlineStr">
        <is>
          <t>"varje elektroniskt eller magnetiskt lagrat penningvärde i form av en fordran på utgivaren som ges ut mot erhållande av medel i syfte att genomföra betalningstransaktioner i enlighet med artikel 4.5 i direktiv 2007/64/EG och som godtas av en annan fysisk eller juridisk person än utgivaren av elektroniska pengar"</t>
        </is>
      </c>
    </row>
    <row r="383">
      <c r="A383" s="1" t="str">
        <f>HYPERLINK("https://iate.europa.eu/entry/result/767771/all", "767771")</f>
        <v>767771</v>
      </c>
      <c r="B383" t="inlineStr">
        <is>
          <t>FINANCE</t>
        </is>
      </c>
      <c r="C383" t="inlineStr">
        <is>
          <t>FINANCE|financial institutions and credit</t>
        </is>
      </c>
      <c r="D383" t="inlineStr">
        <is>
          <t>пруденциален надзор|надзор за благоразумие</t>
        </is>
      </c>
      <c r="E383" t="inlineStr">
        <is>
          <t>4|3</t>
        </is>
      </c>
      <c r="F383" t="inlineStr">
        <is>
          <t>preferred|</t>
        </is>
      </c>
      <c r="G383" t="inlineStr">
        <is>
          <t>obezřetnostní dohled</t>
        </is>
      </c>
      <c r="H383" t="inlineStr">
        <is>
          <t>4</t>
        </is>
      </c>
      <c r="I383" t="inlineStr">
        <is>
          <t/>
        </is>
      </c>
      <c r="J383" t="inlineStr">
        <is>
          <t>forsigtighedstilsyn|tilsyn|tilsynsvirksomhed</t>
        </is>
      </c>
      <c r="K383" t="inlineStr">
        <is>
          <t>3|3|3</t>
        </is>
      </c>
      <c r="L383" t="inlineStr">
        <is>
          <t>||</t>
        </is>
      </c>
      <c r="M383" t="inlineStr">
        <is>
          <t>Beaufsichtigung|Aufsicht</t>
        </is>
      </c>
      <c r="N383" t="inlineStr">
        <is>
          <t>3|3</t>
        </is>
      </c>
      <c r="O383" t="inlineStr">
        <is>
          <t>|</t>
        </is>
      </c>
      <c r="P383" t="inlineStr">
        <is>
          <t>προληπτικός έλεγχος|προληπτική εποπτεία</t>
        </is>
      </c>
      <c r="Q383" t="inlineStr">
        <is>
          <t>3|3</t>
        </is>
      </c>
      <c r="R383" t="inlineStr">
        <is>
          <t>|</t>
        </is>
      </c>
      <c r="S383" t="inlineStr">
        <is>
          <t>prudential supervision|prudential control</t>
        </is>
      </c>
      <c r="T383" t="inlineStr">
        <is>
          <t>4|3</t>
        </is>
      </c>
      <c r="U383" t="inlineStr">
        <is>
          <t>|</t>
        </is>
      </c>
      <c r="V383" t="inlineStr">
        <is>
          <t>control prudencial|supervisión prudencial</t>
        </is>
      </c>
      <c r="W383" t="inlineStr">
        <is>
          <t>3|4</t>
        </is>
      </c>
      <c r="X383" t="inlineStr">
        <is>
          <t>|</t>
        </is>
      </c>
      <c r="Y383" t="inlineStr">
        <is>
          <t>usaldatavusnõuete täitmise järelevalve|usaldatavusnormatiivide järgimise kontrollimine|usaldatavusnõuete järgimise kontrollimine|usaldatavusnormatiivide täitmise järelevalve|usaldatavusnormatiivide täitmise kontrollimine|usaldatavusnõuete täitmise kontrollimine</t>
        </is>
      </c>
      <c r="Z383" t="inlineStr">
        <is>
          <t>3|3|3|3|3|3</t>
        </is>
      </c>
      <c r="AA383" t="inlineStr">
        <is>
          <t>preferred|||||</t>
        </is>
      </c>
      <c r="AB383" t="inlineStr">
        <is>
          <t>toiminnan vakauden valvonta|vakavaraisuusvalvonta</t>
        </is>
      </c>
      <c r="AC383" t="inlineStr">
        <is>
          <t>3|3</t>
        </is>
      </c>
      <c r="AD383" t="inlineStr">
        <is>
          <t>|</t>
        </is>
      </c>
      <c r="AE383" t="inlineStr">
        <is>
          <t>surveillance prudentielle|contrôle prudentiel</t>
        </is>
      </c>
      <c r="AF383" t="inlineStr">
        <is>
          <t>3|3</t>
        </is>
      </c>
      <c r="AG383" t="inlineStr">
        <is>
          <t>|</t>
        </is>
      </c>
      <c r="AH383" t="inlineStr">
        <is>
          <t>maoirseacht stuamachta|rialú stuamachta</t>
        </is>
      </c>
      <c r="AI383" t="inlineStr">
        <is>
          <t>3|3</t>
        </is>
      </c>
      <c r="AJ383" t="inlineStr">
        <is>
          <t>|</t>
        </is>
      </c>
      <c r="AK383" t="inlineStr">
        <is>
          <t>bonitetni nadzor</t>
        </is>
      </c>
      <c r="AL383" t="inlineStr">
        <is>
          <t>3</t>
        </is>
      </c>
      <c r="AM383" t="inlineStr">
        <is>
          <t/>
        </is>
      </c>
      <c r="AN383" t="inlineStr">
        <is>
          <t>prudenciális felügyelet</t>
        </is>
      </c>
      <c r="AO383" t="inlineStr">
        <is>
          <t>4</t>
        </is>
      </c>
      <c r="AP383" t="inlineStr">
        <is>
          <t/>
        </is>
      </c>
      <c r="AQ383" t="inlineStr">
        <is>
          <t>vigilanza prudenziale</t>
        </is>
      </c>
      <c r="AR383" t="inlineStr">
        <is>
          <t>3</t>
        </is>
      </c>
      <c r="AS383" t="inlineStr">
        <is>
          <t/>
        </is>
      </c>
      <c r="AT383" t="inlineStr">
        <is>
          <t>prudencinė priežiūra|rizikos ribojimu pagrįsta priežiūra|rizikos ribojimo principais pagrįsta priežiūra|rizikos ribojimo kontrolė</t>
        </is>
      </c>
      <c r="AU383" t="inlineStr">
        <is>
          <t>3|3|3|2</t>
        </is>
      </c>
      <c r="AV383" t="inlineStr">
        <is>
          <t>preferred|||</t>
        </is>
      </c>
      <c r="AW383" t="inlineStr">
        <is>
          <t>prudenciālā uzraudzība|konsultatīva uzraudzība|uzraudzība|piesardzīga uzraudzība</t>
        </is>
      </c>
      <c r="AX383" t="inlineStr">
        <is>
          <t>3|3|3|2</t>
        </is>
      </c>
      <c r="AY383" t="inlineStr">
        <is>
          <t>preferred|||</t>
        </is>
      </c>
      <c r="AZ383" t="inlineStr">
        <is>
          <t>superviżjoni prudenzjali|sorveljanza prudenzjali|kontroll prudenzjali</t>
        </is>
      </c>
      <c r="BA383" t="inlineStr">
        <is>
          <t>3|3|3</t>
        </is>
      </c>
      <c r="BB383" t="inlineStr">
        <is>
          <t>||</t>
        </is>
      </c>
      <c r="BC383" t="inlineStr">
        <is>
          <t>prudentieel toezicht|bedrijfseconomisch toezicht</t>
        </is>
      </c>
      <c r="BD383" t="inlineStr">
        <is>
          <t>3|3</t>
        </is>
      </c>
      <c r="BE383" t="inlineStr">
        <is>
          <t>preferred|</t>
        </is>
      </c>
      <c r="BF383" t="inlineStr">
        <is>
          <t>nadzór ostrożnościowy</t>
        </is>
      </c>
      <c r="BG383" t="inlineStr">
        <is>
          <t>3</t>
        </is>
      </c>
      <c r="BH383" t="inlineStr">
        <is>
          <t/>
        </is>
      </c>
      <c r="BI383" t="inlineStr">
        <is>
          <t>supervisão cautelar|supervisão prudencial|controlo prudencial</t>
        </is>
      </c>
      <c r="BJ383" t="inlineStr">
        <is>
          <t>3|3|3</t>
        </is>
      </c>
      <c r="BK383" t="inlineStr">
        <is>
          <t>||</t>
        </is>
      </c>
      <c r="BL383" t="inlineStr">
        <is>
          <t>control prudențial|supraveghere prudențială</t>
        </is>
      </c>
      <c r="BM383" t="inlineStr">
        <is>
          <t>3|3</t>
        </is>
      </c>
      <c r="BN383" t="inlineStr">
        <is>
          <t>|</t>
        </is>
      </c>
      <c r="BO383" t="inlineStr">
        <is>
          <t>prudenciálny dohľad|dohľad nad obozretným podnikaním|prudenciálna kontrola</t>
        </is>
      </c>
      <c r="BP383" t="inlineStr">
        <is>
          <t>3|2|2</t>
        </is>
      </c>
      <c r="BQ383" t="inlineStr">
        <is>
          <t>preferred||</t>
        </is>
      </c>
      <c r="BR383" t="inlineStr">
        <is>
          <t>bonitetni nadzor|nadzor skrbnega in varnega poslovanja|nadzor preudarnosti, varnosti in smotrnosti poslovanja</t>
        </is>
      </c>
      <c r="BS383" t="inlineStr">
        <is>
          <t>3|3|3</t>
        </is>
      </c>
      <c r="BT383" t="inlineStr">
        <is>
          <t>||</t>
        </is>
      </c>
      <c r="BU383" t="inlineStr">
        <is>
          <t>tillsyn</t>
        </is>
      </c>
      <c r="BV383" t="inlineStr">
        <is>
          <t>3</t>
        </is>
      </c>
      <c r="BW383" t="inlineStr">
        <is>
          <t/>
        </is>
      </c>
      <c r="BX383" t="inlineStr">
        <is>
          <t/>
        </is>
      </c>
      <c r="BY383" t="inlineStr">
        <is>
          <t>dohled nad plněním podmínek pro získání licence a jiného oprávnění pro vstup a vykonávání činnosti na finančním trhu a ukládání sankcí za nedodržení plnění těchto podmínek</t>
        </is>
      </c>
      <c r="BZ383" t="inlineStr">
        <is>
          <t/>
        </is>
      </c>
      <c r="CA383" t="inlineStr">
        <is>
          <t>Überwachung u. Regelung durch gesetzlich vorgesehene Behörden im Einklang mit den geltenden Aufsichtsvorschriften &lt;a href="/entry/result/143365/all" id="ENTRY_TO_ENTRY_CONVERTER" target="_blank"&gt;IATE:143365&lt;/a&gt;</t>
        </is>
      </c>
      <c r="CB383" t="inlineStr">
        <is>
          <t/>
        </is>
      </c>
      <c r="CC383" t="inlineStr">
        <is>
          <t>external oversight of financial institutions aimed at determining and enforcing compliance with prudential regulation [ &lt;a href="/entry/result/143365/all" id="ENTRY_TO_ENTRY_CONVERTER" target="_blank"&gt;IATE:143365&lt;/a&gt; ]</t>
        </is>
      </c>
      <c r="CD383" t="inlineStr">
        <is>
          <t>Control ejercido por las autoridades competentes (generalmente los bancos centrales) sobre las entidades financieras con el fin de asegurarse del cumplimiento de la regulación prudencial. Se encamina en particular a garantizar la estabilidad del sistema financiero velando por que dichas entidades mantengan en todo momento una solvencia y liquidez suficientes y no asuman riesgos excesivos.</t>
        </is>
      </c>
      <c r="CE383" t="inlineStr">
        <is>
          <t/>
        </is>
      </c>
      <c r="CF383" t="inlineStr">
        <is>
          <t>Rahoituslaitosten riskinoton valvonta.</t>
        </is>
      </c>
      <c r="CG383" t="inlineStr">
        <is>
          <t>ensemble des dispositifs mis en œuvre par les autorités de surveillance de la sphère bancaire et financière (banques centrales, organes de réglementation et de contrôle, instances internationales de concertation et de consultation) en vue de maintenir la stabilité de cette dernière</t>
        </is>
      </c>
      <c r="CH383" t="inlineStr">
        <is>
          <t/>
        </is>
      </c>
      <c r="CI383" t="inlineStr">
        <is>
          <t>nadzor koji provodi središnja banka ili ovlašteno tijelo s ciljem sprečavanja, odnosno smanjivanja insolventnosti pojedinih financijskih institucija</t>
        </is>
      </c>
      <c r="CJ383" t="inlineStr">
        <is>
          <t>a pénzügyi intézmények külső felügyelete, amelynek célja annak biztosítása, hogy az intézmények folyamatosan megfeleljenek a 
&lt;i&gt;prudenciális szabályozásban&lt;/i&gt; [ &lt;a href="/entry/result/143365/all" id="ENTRY_TO_ENTRY_CONVERTER" target="_blank"&gt;IATE:143365&lt;/a&gt; ] (többek között az azonnali fizetőképességre, illetve a felvállalt kockázatok szavatoló tőkével való fedezettségére vonatkozóan) előírt követelményeknek</t>
        </is>
      </c>
      <c r="CK383" t="inlineStr">
        <is>
          <t>Vigilanza che gli Stati membri esercitano sugli enti creditizi e altre istituzioni finanziarie. In questo contesto è fondamentale il ruolo della BCE che fornisce, al riguardo, pareri e consulenze agli SM. In un contesto più generale la v.p. è un aspetto della politica di vigilanza sugli intermediari finanziari consistente nell'insieme di provvedimenti volti a salvaguardare in via preventiva la solidità delle istituzioni e del sistema attraverso la fissazione di prescrizioni e raccomandazioni in termini di adeguatezza patrimoniale, di esposizione al rischio,ecc.</t>
        </is>
      </c>
      <c r="CL383" t="inlineStr">
        <is>
          <t>finansų įstaigų veiklos išorės priežiūra, kuria siekiama nustatyti, ar jos laikosi prudencinio reguliavimo (&lt;a href="/entry/result/143365/all" id="ENTRY_TO_ENTRY_CONVERTER" target="_blank"&gt;IATE:143365&lt;/a&gt; ) reikalavimų, ir užtikrinti jų vykdymą</t>
        </is>
      </c>
      <c r="CM383" t="inlineStr">
        <is>
          <t>kredītiestāžu uzraudzība, kuras mērķis ir panākt atbilstību prudenciālajam regulējumam ( &lt;a href="/entry/result/143365/all" id="ENTRY_TO_ENTRY_CONVERTER" target="_blank"&gt;IATE:143365&lt;/a&gt; )</t>
        </is>
      </c>
      <c r="CN383" t="inlineStr">
        <is>
          <t>is-superviżjoni ta' istituzzjonijiet finanzjarji fejn l-awtorità sorveljanti tiżgura li d-depożituri jkunu protetti billi l-istituzzjoni konċernata jkollha finanzi fis-sod</t>
        </is>
      </c>
      <c r="CO383" t="inlineStr">
        <is>
          <t>toezicht op de soliditeit van financiële ondernemingen en de stabiliteit van de financiële sector, mede om te controleren en af te dwingen dat de "prudentiële regelgeving", &lt;a href="/entry/result/143365/all" id="ENTRY_TO_ENTRY_CONVERTER" target="_blank"&gt;IATE:143365&lt;/a&gt; , wordt nageleefd</t>
        </is>
      </c>
      <c r="CP383" t="inlineStr">
        <is>
          <t>kontrola przestrzegania przez instytucje finansowe regulacji ostrożnościowych [ &lt;a href="/entry/result/3542239/all" id="ENTRY_TO_ENTRY_CONVERTER" target="_blank"&gt;IATE:3542239&lt;/a&gt; ]</t>
        </is>
      </c>
      <c r="CQ383" t="inlineStr">
        <is>
          <t>Supervisão das instituições de crédito e sociedades financeiras, regulando e monitorizando a sua atividade, com o objetivo de acautelar a estabilidade e a solidez do sistema financeiro e a confiança no mesmo. 
&lt;br&gt;Em Portugal, a entidade que exerce as funções de supervisão prudencial é o Banco de Portugal.</t>
        </is>
      </c>
      <c r="CR383" t="inlineStr">
        <is>
          <t/>
        </is>
      </c>
      <c r="CS383" t="inlineStr">
        <is>
          <t/>
        </is>
      </c>
      <c r="CT383" t="inlineStr">
        <is>
          <t/>
        </is>
      </c>
      <c r="CU383" t="inlineStr">
        <is>
          <t/>
        </is>
      </c>
    </row>
    <row r="384">
      <c r="A384" s="1" t="str">
        <f>HYPERLINK("https://iate.europa.eu/entry/result/904256/all", "904256")</f>
        <v>904256</v>
      </c>
      <c r="B384" t="inlineStr">
        <is>
          <t>FINANCE</t>
        </is>
      </c>
      <c r="C384" t="inlineStr">
        <is>
          <t>FINANCE|financing and investment|investment;FINANCE|free movement of capital|financial market</t>
        </is>
      </c>
      <c r="D384" t="inlineStr">
        <is>
          <t>фючърсен договор|фючърс</t>
        </is>
      </c>
      <c r="E384" t="inlineStr">
        <is>
          <t>4|4</t>
        </is>
      </c>
      <c r="F384" t="inlineStr">
        <is>
          <t>|</t>
        </is>
      </c>
      <c r="G384" t="inlineStr">
        <is>
          <t>futures</t>
        </is>
      </c>
      <c r="H384" t="inlineStr">
        <is>
          <t>3</t>
        </is>
      </c>
      <c r="I384" t="inlineStr">
        <is>
          <t/>
        </is>
      </c>
      <c r="J384" t="inlineStr">
        <is>
          <t>futureskontrakt|future|futurekontrakt</t>
        </is>
      </c>
      <c r="K384" t="inlineStr">
        <is>
          <t>3|3|3</t>
        </is>
      </c>
      <c r="L384" t="inlineStr">
        <is>
          <t>||</t>
        </is>
      </c>
      <c r="M384" t="inlineStr">
        <is>
          <t>Future|Terminkontrakt</t>
        </is>
      </c>
      <c r="N384" t="inlineStr">
        <is>
          <t>3|3</t>
        </is>
      </c>
      <c r="O384" t="inlineStr">
        <is>
          <t>|</t>
        </is>
      </c>
      <c r="P384" t="inlineStr">
        <is>
          <t>συμβόλαιο μελλοντικής εκπλήρωσης|ΣΜΕ</t>
        </is>
      </c>
      <c r="Q384" t="inlineStr">
        <is>
          <t>3|3</t>
        </is>
      </c>
      <c r="R384" t="inlineStr">
        <is>
          <t>|</t>
        </is>
      </c>
      <c r="S384" t="inlineStr">
        <is>
          <t>future|futures contract</t>
        </is>
      </c>
      <c r="T384" t="inlineStr">
        <is>
          <t>4|4</t>
        </is>
      </c>
      <c r="U384" t="inlineStr">
        <is>
          <t>|</t>
        </is>
      </c>
      <c r="V384" t="inlineStr">
        <is>
          <t>futuro|contrato de futuros</t>
        </is>
      </c>
      <c r="W384" t="inlineStr">
        <is>
          <t>3|3</t>
        </is>
      </c>
      <c r="X384" t="inlineStr">
        <is>
          <t>|</t>
        </is>
      </c>
      <c r="Y384" t="inlineStr">
        <is>
          <t>futuur|futuurleping</t>
        </is>
      </c>
      <c r="Z384" t="inlineStr">
        <is>
          <t>3|3</t>
        </is>
      </c>
      <c r="AA384" t="inlineStr">
        <is>
          <t>|</t>
        </is>
      </c>
      <c r="AB384" t="inlineStr">
        <is>
          <t>futuurisopimus|futuuri</t>
        </is>
      </c>
      <c r="AC384" t="inlineStr">
        <is>
          <t>3|3</t>
        </is>
      </c>
      <c r="AD384" t="inlineStr">
        <is>
          <t>|</t>
        </is>
      </c>
      <c r="AE384" t="inlineStr">
        <is>
          <t>contrat à terme|contrat future|future|contrat à terme ferme</t>
        </is>
      </c>
      <c r="AF384" t="inlineStr">
        <is>
          <t>3|3|3|3</t>
        </is>
      </c>
      <c r="AG384" t="inlineStr">
        <is>
          <t>|||</t>
        </is>
      </c>
      <c r="AH384" t="inlineStr">
        <is>
          <t>conradh todhchaíochtaí|todhchaíocht</t>
        </is>
      </c>
      <c r="AI384" t="inlineStr">
        <is>
          <t>3|3</t>
        </is>
      </c>
      <c r="AJ384" t="inlineStr">
        <is>
          <t>|</t>
        </is>
      </c>
      <c r="AK384" t="inlineStr">
        <is>
          <t>budućnosnica|ročnica|budućnosni ugovor</t>
        </is>
      </c>
      <c r="AL384" t="inlineStr">
        <is>
          <t>3|3|3</t>
        </is>
      </c>
      <c r="AM384" t="inlineStr">
        <is>
          <t>||</t>
        </is>
      </c>
      <c r="AN384" t="inlineStr">
        <is>
          <t>tőzsdei határidős ügylet</t>
        </is>
      </c>
      <c r="AO384" t="inlineStr">
        <is>
          <t>3</t>
        </is>
      </c>
      <c r="AP384" t="inlineStr">
        <is>
          <t/>
        </is>
      </c>
      <c r="AQ384" t="inlineStr">
        <is>
          <t>contratto futures|contratto a termine ordinario|contratto future|future</t>
        </is>
      </c>
      <c r="AR384" t="inlineStr">
        <is>
          <t>2|3|3|3</t>
        </is>
      </c>
      <c r="AS384" t="inlineStr">
        <is>
          <t>|||</t>
        </is>
      </c>
      <c r="AT384" t="inlineStr">
        <is>
          <t>ateities sandoris</t>
        </is>
      </c>
      <c r="AU384" t="inlineStr">
        <is>
          <t>4</t>
        </is>
      </c>
      <c r="AV384" t="inlineStr">
        <is>
          <t/>
        </is>
      </c>
      <c r="AW384" t="inlineStr">
        <is>
          <t>regulētā tirgū tirgots nākotnes līgums|biržā tirgots nākotnes līgums</t>
        </is>
      </c>
      <c r="AX384" t="inlineStr">
        <is>
          <t>3|2</t>
        </is>
      </c>
      <c r="AY384" t="inlineStr">
        <is>
          <t>preferred|</t>
        </is>
      </c>
      <c r="AZ384" t="inlineStr">
        <is>
          <t>futur|kuntratt tal-futuri</t>
        </is>
      </c>
      <c r="BA384" t="inlineStr">
        <is>
          <t>3|3</t>
        </is>
      </c>
      <c r="BB384" t="inlineStr">
        <is>
          <t>|</t>
        </is>
      </c>
      <c r="BC384" t="inlineStr">
        <is>
          <t>future|futurecontract</t>
        </is>
      </c>
      <c r="BD384" t="inlineStr">
        <is>
          <t>2|2</t>
        </is>
      </c>
      <c r="BE384" t="inlineStr">
        <is>
          <t>|</t>
        </is>
      </c>
      <c r="BF384" t="inlineStr">
        <is>
          <t>kontrakt terminowy futures|kontrakt terminowy typu future</t>
        </is>
      </c>
      <c r="BG384" t="inlineStr">
        <is>
          <t>3|3</t>
        </is>
      </c>
      <c r="BH384" t="inlineStr">
        <is>
          <t>|</t>
        </is>
      </c>
      <c r="BI384" t="inlineStr">
        <is>
          <t>futuro</t>
        </is>
      </c>
      <c r="BJ384" t="inlineStr">
        <is>
          <t>2</t>
        </is>
      </c>
      <c r="BK384" t="inlineStr">
        <is>
          <t/>
        </is>
      </c>
      <c r="BL384" t="inlineStr">
        <is>
          <t>contract futures</t>
        </is>
      </c>
      <c r="BM384" t="inlineStr">
        <is>
          <t>3</t>
        </is>
      </c>
      <c r="BN384" t="inlineStr">
        <is>
          <t/>
        </is>
      </c>
      <c r="BO384" t="inlineStr">
        <is>
          <t>futurita|futures</t>
        </is>
      </c>
      <c r="BP384" t="inlineStr">
        <is>
          <t>3|3</t>
        </is>
      </c>
      <c r="BQ384" t="inlineStr">
        <is>
          <t>|preferred</t>
        </is>
      </c>
      <c r="BR384" t="inlineStr">
        <is>
          <t>standardizirana terminska pogodba|terminska pogodba</t>
        </is>
      </c>
      <c r="BS384" t="inlineStr">
        <is>
          <t>3|3</t>
        </is>
      </c>
      <c r="BT384" t="inlineStr">
        <is>
          <t>|</t>
        </is>
      </c>
      <c r="BU384" t="inlineStr">
        <is>
          <t>future|termin|futurekontrakt</t>
        </is>
      </c>
      <c r="BV384" t="inlineStr">
        <is>
          <t>3|3|3</t>
        </is>
      </c>
      <c r="BW384" t="inlineStr">
        <is>
          <t>||</t>
        </is>
      </c>
      <c r="BX384" t="inlineStr">
        <is>
          <t>стандартизиран договор (сделка) за покупко-продажба на стоки (или активи) на предварително определени цени, но с бъдещ срок на доставка и последващо плащане; поради риска от неблагоприятно изменение на цените и понасяне на загуби всяка от страните внася значителен депозит по маржин сметката на обслужващия ги брокер, чийто размерът е определен от борсовия правилник и правилника на клиринговата къща</t>
        </is>
      </c>
      <c r="BY384" t="inlineStr">
        <is>
          <t>dohoda, na jejímž základě dochází ke koupi (resp. prodeji) standardizovaného množství určitého standardizovaného finančního nástroje za předem dohodnutou termínovou cenu ke standardizovanému termínu v budoucnosti</t>
        </is>
      </c>
      <c r="BZ384" t="inlineStr">
        <is>
          <t>standardiseret gensidig aftale om fremtidigt køb eller salg af et underliggende aktiv til en aftalt kurs på et fast fremtidigt tidspunkt</t>
        </is>
      </c>
      <c r="CA384" t="inlineStr">
        <is>
          <t>standardisiertes Termingeschäft &lt;a href="/entry/result/1071817/all" id="ENTRY_TO_ENTRY_CONVERTER" target="_blank"&gt;IATE:1071817&lt;/a&gt; , das an einer Börse gehandelt wird</t>
        </is>
      </c>
      <c r="CB384" t="inlineStr">
        <is>
          <t>Συμβάσεις προθεσμιακών αγορών ή πωλήσεων. Σύστημα αγοράς ή πώλησης εμπορευμάτων, με συμβόλαια που προβλέπουν την παράδοση ορισμένης ποσότητας και ποιότητας, σε ορισμένη τιμή και σε ορισμένη ημερομηνία. Συνηθίζεται στο εμπόριο δημητριακών, καφέ, βαμβακιού, ζάχαρης, καθώς και στις αγοραπωλησίες χρεωγράφων και συναλλάγματος. Τα συμβόλαια αυτά είναι τίτλοι μεταβιβάσιμοι και διαπραγματεύσιμοι και μπορεί να αλλάξουν πολλά χέρια μέχρι την ημερομηνία παράδοσης του εμπορεύματος.</t>
        </is>
      </c>
      <c r="CC384" t="inlineStr">
        <is>
          <t>derivative contract [ &lt;a href="/entry/result/856223/all" id="ENTRY_TO_ENTRY_CONVERTER" target="_blank"&gt;IATE:856223&lt;/a&gt; ] fixing the rate or level of a future financial transaction by committing the holders to take or make delivery of a given amount of an underlying commodity, whether physical or financial, at a specified price on a fixed future date</t>
        </is>
      </c>
      <c r="CD384" t="inlineStr">
        <is>
          <t>Contrato negociado en un mercado organizado, en el que se establece la compraventa de un instrumento financiero en una fecha futura y a un precio fijo.</t>
        </is>
      </c>
      <c r="CE384" t="inlineStr">
        <is>
          <t>pooltevaheline leping, mis kohustab kokkulepitud alusvara ostma või müüma varem kokkulepitud ajal ja varem kokkulepitud kohas ja kindla hinnaga; futuuri puhul on tegemist tuletisinstrumendiga, mille hind kujuneb vastavalt alusvara (tooraine, väärtpaber, börsiindeks vms) hinna liikumisele</t>
        </is>
      </c>
      <c r="CF384" t="inlineStr">
        <is>
          <t>"sopimus arvopapereiden tai hyödykkeiden ostosta tai myynnistä ennalta sovittuun hintaan tiettynä tulevana ajankohtana"</t>
        </is>
      </c>
      <c r="CG384" t="inlineStr">
        <is>
          <t>contrat standardisé, se négociant exclusivement sur des marchés officiels et régulés, par lequel l'acheteur ou le vendeur s'engage à vendre ou à acheter une certaine quantité d'un bien à une date déterminée et à un prix fixé à l'avance</t>
        </is>
      </c>
      <c r="CH384" t="inlineStr">
        <is>
          <t/>
        </is>
      </c>
      <c r="CI384" t="inlineStr">
        <is>
          <t>ugovor kojim se utvrđuje buduća cijena koja će se platiti za određenu robu (ili bilo koju vezanu imovinu) po dospijeću</t>
        </is>
      </c>
      <c r="CJ384" t="inlineStr">
        <is>
          <t>standardizált 
&lt;i&gt;származtatott termék&lt;/i&gt; [ &lt;a href="/entry/result/856223/all" id="ENTRY_TO_ENTRY_CONVERTER" target="_blank"&gt;IATE:856223&lt;/a&gt; ] tőzsdei lebonyolítással, amelynek keretében előre meghatározott alapterméket előre meghatározott időpontban és áron értékesítenek</t>
        </is>
      </c>
      <c r="CK384" t="inlineStr">
        <is>
          <t>contratto con il quale due parti contraenti si accordano sulla compravendita di una determinata merce, stabilendo oggi il prezzo e la quantità della merce in oggetto, ma rimandando la consegna della stessa ad una data futura prestabilita nel contratto stesso</t>
        </is>
      </c>
      <c r="CL384" t="inlineStr">
        <is>
          <t>1) sandoris, kuriame nurodoma data, kada turi būti pristatytas arba gautas tam tikras kiekis konkretaus materialaus arba nematerialaus produkto; 
&lt;br&gt;2) apyvartinis taršos leidimas (ATL), parduodamas aukcione kaip finansinė priemonė pagal Komisijos reglamento (EB) Nr. 1287/2006 38 straipsnio 3 dalį, pristatomas vėlesnę sutartą dieną už galutinę aukciono kainą &amp;lt;...&amp;gt; ir už kurį dėl svyruojančios maržos kainų svyravimų rizika padengiama pinigais</t>
        </is>
      </c>
      <c r="CM384" t="inlineStr">
        <is>
          <t>atvasinātais līgums par noteikta daudzuma preču, valūtas vai vērtspapīru pirkšanu vai pārdošanu kādā nākotnes datumā par līgumā norunātu cenu</t>
        </is>
      </c>
      <c r="CN384" t="inlineStr">
        <is>
          <t>ftehim legali, li normalment isir fis-swali tan-negozjar ta' kambju ta' futuri, biex jinxtraw jew jinbigħu strumenti finanzjarji jew komoditajiet partikolari bi prezz predeterminat f'data speċifikata fil-futur</t>
        </is>
      </c>
      <c r="CO384" t="inlineStr">
        <is>
          <t>gestandaardiseerde termijncontracten die op een beurs worden verhandeld en betrekking hebben op valuta's, obligaties, goud, olie enzovoort</t>
        </is>
      </c>
      <c r="CP384" t="inlineStr">
        <is>
          <t>kontrakt terminowy, który jest zawierany na wyspecjalizowanej giełdzie ze standardowymi warunkami i rozliczeniami na rachunku marży</t>
        </is>
      </c>
      <c r="CQ384" t="inlineStr">
        <is>
          <t>Instrumento derivado, que tem por base um ativo financeiro ou uma matéria-prima ou mercadoria, negociável num mercado organizado, consubstanciado num contrato em que as partes se obrigam a comprar ou a vender esse ativo ou essa matéria-prima ou mercadoria em quantidade e qualidade normalizadas, numa data futura e num local prefixados, a um preço acordado no presente. A este instrumento financeiro - contrariamente ao que sucede com o "contrato a prazo" ( 
&lt;i&gt;forward&lt;/i&gt;) - está associado um sistema de margens/depósitos de garantia diários que permite reduzir os riscos de incumprimento do contrato.</t>
        </is>
      </c>
      <c r="CR384" t="inlineStr">
        <is>
          <t>un angajament standardizat între doi parteneri, un vânzător și un cumpărător, de a vinde, respectiv de a cumpara un anumit activ (devize, acțiuni, alte titluri financiare sau mărfuri și titluri pe mărfuri), la un preț stabilit în momentul încheierii tranzacției și cu executarea contractului la o dată viitoare numită scadență</t>
        </is>
      </c>
      <c r="CS384" t="inlineStr">
        <is>
          <t>zmluva medzi dvomi stranami, ktorá im dáva právo a súčasne povinnosť kúpiť alebo predať k stanovenému termínu v budúcnosti štandardizované množstvo komodity za vopred dohodnutú cenu</t>
        </is>
      </c>
      <c r="CT384" t="inlineStr">
        <is>
          <t>standardizirani izvedeni finančni instrument za nakup oz. prodajo vrednostnega papirja, blaga, tuje valute ali drugih finančnih instrumentov po dogovorjeni ceni na določen datum v prihodnosti. S temi finančnimi instrumenti se trguje na organiziranem trgu.</t>
        </is>
      </c>
      <c r="CU384" t="inlineStr">
        <is>
          <t>avtal där båda parterna kommer överens om överlåtelse av en viss vara, vid en bestämd tidpunkt i framtiden och till ett pris som bestäms vid avtalets ingående</t>
        </is>
      </c>
    </row>
    <row r="385">
      <c r="A385" s="1" t="str">
        <f>HYPERLINK("https://iate.europa.eu/entry/result/3580257/all", "3580257")</f>
        <v>3580257</v>
      </c>
      <c r="B385" t="inlineStr">
        <is>
          <t>FINANCE;EDUCATION AND COMMUNICATIONS</t>
        </is>
      </c>
      <c r="C385" t="inlineStr">
        <is>
          <t>FINANCE|financing and investment|financing;EDUCATION AND COMMUNICATIONS|information technology and data processing|computer system|information technology applications</t>
        </is>
      </c>
      <c r="D385" t="inlineStr">
        <is>
          <t>токен за услуги|потребителски токен</t>
        </is>
      </c>
      <c r="E385" t="inlineStr">
        <is>
          <t>3|3</t>
        </is>
      </c>
      <c r="F385" t="inlineStr">
        <is>
          <t>|</t>
        </is>
      </c>
      <c r="G385" t="inlineStr">
        <is>
          <t>utility token</t>
        </is>
      </c>
      <c r="H385" t="inlineStr">
        <is>
          <t>2</t>
        </is>
      </c>
      <c r="I385" t="inlineStr">
        <is>
          <t/>
        </is>
      </c>
      <c r="J385" t="inlineStr">
        <is>
          <t>utility token</t>
        </is>
      </c>
      <c r="K385" t="inlineStr">
        <is>
          <t>2</t>
        </is>
      </c>
      <c r="L385" t="inlineStr">
        <is>
          <t/>
        </is>
      </c>
      <c r="M385" t="inlineStr">
        <is>
          <t>Nutzungstoken|Utility-Token|App-Token|Verbrauchstoken</t>
        </is>
      </c>
      <c r="N385" t="inlineStr">
        <is>
          <t>3|3|3|3</t>
        </is>
      </c>
      <c r="O385" t="inlineStr">
        <is>
          <t>|||</t>
        </is>
      </c>
      <c r="P385" t="inlineStr">
        <is>
          <t>ψηφιακό κέρμα αγοράς υπηρεσιών</t>
        </is>
      </c>
      <c r="Q385" t="inlineStr">
        <is>
          <t>2</t>
        </is>
      </c>
      <c r="R385" t="inlineStr">
        <is>
          <t>proposed</t>
        </is>
      </c>
      <c r="S385" t="inlineStr">
        <is>
          <t>utility token|consumer token</t>
        </is>
      </c>
      <c r="T385" t="inlineStr">
        <is>
          <t>3|3</t>
        </is>
      </c>
      <c r="U385" t="inlineStr">
        <is>
          <t>|</t>
        </is>
      </c>
      <c r="V385" t="inlineStr">
        <is>
          <t>criptoficha de consumo</t>
        </is>
      </c>
      <c r="W385" t="inlineStr">
        <is>
          <t>3</t>
        </is>
      </c>
      <c r="X385" t="inlineStr">
        <is>
          <t/>
        </is>
      </c>
      <c r="Y385" t="inlineStr">
        <is>
          <t>tarbetoken|kasutustoken</t>
        </is>
      </c>
      <c r="Z385" t="inlineStr">
        <is>
          <t>2|3</t>
        </is>
      </c>
      <c r="AA385" t="inlineStr">
        <is>
          <t>|</t>
        </is>
      </c>
      <c r="AB385" t="inlineStr">
        <is>
          <t>hyödyketoken</t>
        </is>
      </c>
      <c r="AC385" t="inlineStr">
        <is>
          <t>3</t>
        </is>
      </c>
      <c r="AD385" t="inlineStr">
        <is>
          <t/>
        </is>
      </c>
      <c r="AE385" t="inlineStr">
        <is>
          <t>jeton utilitaire|jeton d'utilité</t>
        </is>
      </c>
      <c r="AF385" t="inlineStr">
        <is>
          <t>3|3</t>
        </is>
      </c>
      <c r="AG385" t="inlineStr">
        <is>
          <t>|</t>
        </is>
      </c>
      <c r="AH385" t="inlineStr">
        <is>
          <t>comhartha tomhaltóra|comhartha fóntais</t>
        </is>
      </c>
      <c r="AI385" t="inlineStr">
        <is>
          <t>3|2</t>
        </is>
      </c>
      <c r="AJ385" t="inlineStr">
        <is>
          <t>|</t>
        </is>
      </c>
      <c r="AK385" t="inlineStr">
        <is>
          <t/>
        </is>
      </c>
      <c r="AL385" t="inlineStr">
        <is>
          <t/>
        </is>
      </c>
      <c r="AM385" t="inlineStr">
        <is>
          <t/>
        </is>
      </c>
      <c r="AN385" t="inlineStr">
        <is>
          <t>felhasználói token|haszontoken</t>
        </is>
      </c>
      <c r="AO385" t="inlineStr">
        <is>
          <t>3|3</t>
        </is>
      </c>
      <c r="AP385" t="inlineStr">
        <is>
          <t>|</t>
        </is>
      </c>
      <c r="AQ385" t="inlineStr">
        <is>
          <t>utility token</t>
        </is>
      </c>
      <c r="AR385" t="inlineStr">
        <is>
          <t>3</t>
        </is>
      </c>
      <c r="AS385" t="inlineStr">
        <is>
          <t/>
        </is>
      </c>
      <c r="AT385" t="inlineStr">
        <is>
          <t>produkto žetonas</t>
        </is>
      </c>
      <c r="AU385" t="inlineStr">
        <is>
          <t>3</t>
        </is>
      </c>
      <c r="AV385" t="inlineStr">
        <is>
          <t/>
        </is>
      </c>
      <c r="AW385" t="inlineStr">
        <is>
          <t>patēriņa funkcijas žetons|patēriņa žetons</t>
        </is>
      </c>
      <c r="AX385" t="inlineStr">
        <is>
          <t>2|2</t>
        </is>
      </c>
      <c r="AY385" t="inlineStr">
        <is>
          <t>|</t>
        </is>
      </c>
      <c r="AZ385" t="inlineStr">
        <is>
          <t>token ta' utilità|token tal-konsumatur</t>
        </is>
      </c>
      <c r="BA385" t="inlineStr">
        <is>
          <t>3|3</t>
        </is>
      </c>
      <c r="BB385" t="inlineStr">
        <is>
          <t>|</t>
        </is>
      </c>
      <c r="BC385" t="inlineStr">
        <is>
          <t>gebruikstoken</t>
        </is>
      </c>
      <c r="BD385" t="inlineStr">
        <is>
          <t>3</t>
        </is>
      </c>
      <c r="BE385" t="inlineStr">
        <is>
          <t/>
        </is>
      </c>
      <c r="BF385" t="inlineStr">
        <is>
          <t>token użytkowy</t>
        </is>
      </c>
      <c r="BG385" t="inlineStr">
        <is>
          <t>3</t>
        </is>
      </c>
      <c r="BH385" t="inlineStr">
        <is>
          <t/>
        </is>
      </c>
      <c r="BI385" t="inlineStr">
        <is>
          <t>criptoficha de serviços|ficha digital de serviços|criptoficha de consumo</t>
        </is>
      </c>
      <c r="BJ385" t="inlineStr">
        <is>
          <t>3|3|3</t>
        </is>
      </c>
      <c r="BK385" t="inlineStr">
        <is>
          <t>||</t>
        </is>
      </c>
      <c r="BL385" t="inlineStr">
        <is>
          <t/>
        </is>
      </c>
      <c r="BM385" t="inlineStr">
        <is>
          <t/>
        </is>
      </c>
      <c r="BN385" t="inlineStr">
        <is>
          <t/>
        </is>
      </c>
      <c r="BO385" t="inlineStr">
        <is>
          <t>utility token|úžitkový token</t>
        </is>
      </c>
      <c r="BP385" t="inlineStr">
        <is>
          <t>2|2</t>
        </is>
      </c>
      <c r="BQ385" t="inlineStr">
        <is>
          <t>|</t>
        </is>
      </c>
      <c r="BR385" t="inlineStr">
        <is>
          <t>uporabniški žeton|storitveni žeton</t>
        </is>
      </c>
      <c r="BS385" t="inlineStr">
        <is>
          <t>3|3</t>
        </is>
      </c>
      <c r="BT385" t="inlineStr">
        <is>
          <t>|</t>
        </is>
      </c>
      <c r="BU385" t="inlineStr">
        <is>
          <t/>
        </is>
      </c>
      <c r="BV385" t="inlineStr">
        <is>
          <t/>
        </is>
      </c>
      <c r="BW385" t="inlineStr">
        <is>
          <t/>
        </is>
      </c>
      <c r="BX385" t="inlineStr">
        <is>
          <t>криптожетон &lt;a href="/entry/result/3581685/all" id="ENTRY_TO_ENTRY_CONVERTER" target="_blank"&gt;IATE:3581685&lt;/a&gt;, емитиран от дружество или частно лице, който предоставя на притежателя си достъп до продукт или услуга, предоставяни пряко от емитента на токена</t>
        </is>
      </c>
      <c r="BY385" t="inlineStr">
        <is>
          <t>&lt;a href="https://iate.europa.eu/entry/result/3581685/cs" target="_blank"&gt;kryptotoken &lt;/a&gt;vytvořený v rámci konkrétní decentralizované sítě, který vlastníkovi
umožňuje využívat funkce této sítě nebo v rámci ní platit za určité služby či
produkty</t>
        </is>
      </c>
      <c r="BZ385" t="inlineStr">
        <is>
          <t>token udstedt af en virksomhed eller en privatperson, som giver ret til at købe virksomhedens produkt
eller service i
fremtiden</t>
        </is>
      </c>
      <c r="CA385" t="inlineStr">
        <is>
          <t>Token &lt;a href="/entry/result/3581685/all" id="ENTRY_TO_ENTRY_CONVERTER" target="_blank"&gt;IATE:3581685&lt;/a&gt;, der
Zugang zu einer digitalen Nutzung oder Dienstleistung vermitteln soll, welche
auf oder unter Benutzung einer Blockchain-Infrastruktur (siehe &lt;a href="/entry/result/3567231/all" id="ENTRY_TO_ENTRY_CONVERTER" target="_blank"&gt;IATE:3567231&lt;/a&gt;) erbracht wird</t>
        </is>
      </c>
      <c r="CB385" t="inlineStr">
        <is>
          <t>είδος κρυπτοστοιχείου που προορίζεται για την παροχή ψηφιακής πρόσβασης σε προϊόν ή υπηρεσία, διαθέσιμο σε DLT, και γίνεται αποδεκτό μόνον από τον εκδότη του εν λόγω ψηφιακού κέρματος</t>
        </is>
      </c>
      <c r="CC385" t="inlineStr">
        <is>
          <t>crypto-token [ &lt;a href="/entry/result/3581685/all" id="ENTRY_TO_ENTRY_CONVERTER" target="_blank"&gt;IATE:3581685&lt;/a&gt; ] issued by a company or individual that grants the token holder some functional utility, such as access to a product or service provided directly by the token issuer</t>
        </is>
      </c>
      <c r="CD385" t="inlineStr">
        <is>
          <t>&lt;a href="https://iate.europa.eu/entry/result/3581685/es" target="_blank"&gt;Criptoficha&lt;/a&gt; emitida por una empresa o un particular para obtener fondos con los que financiar un proyecto, y que da a su tenedor derecho a acceder a un servicio o recibir un producto.</t>
        </is>
      </c>
      <c r="CE385" t="inlineStr">
        <is>
          <t>token, mis võimaldab juurdepääsu konkreetsele tootele või
teenusele, mida sageli pakutakse hajusraamatu platvormi kasutades,
kuid mida ei aktsepteerita kui
maksevahendit</t>
        </is>
      </c>
      <c r="CF385" t="inlineStr">
        <is>
          <t>&lt;a href="https://iate.europa.eu/entry/result/3581681" target="_blank"&gt;kryptovara&lt;/a&gt;tyyppi, jonka tarkoituksena on
tarjota digitaalinen oikeus &lt;a href="https://iate.europa.eu/entry/result/3571877" target="_blank"&gt;hajautetun tilikirjan teknologian (DLT)&lt;/a&gt; kautta saatavilla olevaan tavaraan
tai palveluun ja jonka ainoastaan kyseisen tokenin liikkeeseenlaskija hyväksyy</t>
        </is>
      </c>
      <c r="CG385" t="inlineStr">
        <is>
          <t>catégorie
de jetons ayant une ou plusieurs fonctions particulières, comme celle de
permettre à son détenteur d'accéder à des services ou à des actifs basés sur la
technologie de la chaîne de blocs, ou d'acheter de tels services ou actifs</t>
        </is>
      </c>
      <c r="CH385" t="inlineStr">
        <is>
          <t/>
        </is>
      </c>
      <c r="CI385" t="inlineStr">
        <is>
          <t/>
        </is>
      </c>
      <c r="CJ385" t="inlineStr">
        <is>
          <t>vállalkozás vagy magánszemély által kibocsátott &lt;a href="https://iate.europa.eu/entry/result/3581685/hu" target="_blank"&gt;kriptotoken&lt;/a&gt;, amelyet a birtokosa valamilyen valós termékre vagy szolgáltatásra válthat be a jövőben</t>
        </is>
      </c>
      <c r="CK385" t="inlineStr">
        <is>
          <t>tipo di cripto-attività destinato a fornire l'accesso digitale a un
 bene o a un servizio, disponibile mediante &lt;a href="https://iate.europa.eu/entry/slideshow/1624268479331/3571877/en-it" target="_blank"&gt;DLT&lt;/a&gt;, e che è accettato solo
 dall'emittente di tale &lt;i&gt;&lt;a href="https://iate.europa.eu/entry/slideshow/1624268479331/3571877/en-it" target="_blank"&gt;token&lt;/a&gt;&lt;/i&gt;</t>
        </is>
      </c>
      <c r="CL385" t="inlineStr">
        <is>
          <t>žetonai, suteikiantys teisę jų turėtojams ateityje gauti šių žetonų leidėjų sukurtų prekių ar paslaugų arba lengvatinėmis sąlygomis įsigyti šių prekių ar pasinaudoti paslaugomis</t>
        </is>
      </c>
      <c r="CM385" t="inlineStr">
        <is>
          <t>&lt;a href="https://iate.europa.eu/entry/result/3581685/lv" target="_blank"&gt;kriptožetons&lt;/a&gt;, kas to turētājiem piešķir funkcionālu lietderību, piemēram, piekļuvi produktam vai pakalpojumam, ko tieši sniedz žetona izsniedzējs</t>
        </is>
      </c>
      <c r="CN385" t="inlineStr">
        <is>
          <t>&lt;a href="https://iate.europa.eu/entry/result/3581685/mt" target="_blank"&gt;token&lt;/a&gt; maħruġ minn kumpanija jew individwu li jagħti lid-detentur tat-token xi utilità funzjonali, bħal aċċess għal prodott jew servizz ipprovdut direttament mill-emittent tat-token</t>
        </is>
      </c>
      <c r="CO385" t="inlineStr">
        <is>
          <t>door een bedrijf of particulier uitgegeven &lt;a href="https://iate.europa.eu/entry/slideshow/1602060045760/3581685/nl" target="_blank"&gt;cryptotoken &lt;/a&gt;dat de houder een bepaalde functionaliteit biedt, zoals toegang tot een rechtstreeks door de emittent van het token geleverde product of dienst</t>
        </is>
      </c>
      <c r="CP385" t="inlineStr">
        <is>
          <t>rodzaj tokena [ &lt;a href="/entry/result/3581685/all" id="ENTRY_TO_ENTRY_CONVERTER" target="_blank"&gt;IATE:3581685&lt;/a&gt;], który daje użytkownikowi możliwość nabywania
towarów lub usług, które oferuje lub będzie oferował wydawca
tokenu</t>
        </is>
      </c>
      <c r="CQ385" t="inlineStr">
        <is>
          <t>Criptoficha [ &lt;a href="/entry/result/3581685/all" id="ENTRY_TO_ENTRY_CONVERTER" target="_blank"&gt;IATE:3581685&lt;/a&gt; ] emitida por uma empresa ou um particular, geralmente a fim de mobilizar fundos para financiar um projeto, que confere ao seu titular uma utilidade funcional, como o acesso a um produto ou a um serviço fornecido diretamente pelo emissor da ficha.</t>
        </is>
      </c>
      <c r="CR385" t="inlineStr">
        <is>
          <t/>
        </is>
      </c>
      <c r="CS385" t="inlineStr">
        <is>
          <t>&lt;a href="https://iate.europa.eu/entry/result/3581685/sk" target="_blank"&gt;token&lt;/a&gt;, ktorý sa používa na financovanie siete tým, že sa osobám, ktoré si ho zakúpia, zaručí možnosť spotrebúvať určité produkty danej siete, pričom z držby týchto tokenov nevyplývajú vlastnícke práva voči ich emitentovi</t>
        </is>
      </c>
      <c r="CT385" t="inlineStr">
        <is>
          <t>&lt;a href="https://iate.europa.eu/entry/result/3581685/sl" target="_blank"&gt;kripto žeton&lt;/a&gt;, ki je namenjen zagotavljanju digitalnega dostopa
do aplikacije ali storitve z uporabo infrastrukture, ki temelji na tehnologiji
podatkovnih blokov</t>
        </is>
      </c>
      <c r="CU385" t="inlineStr">
        <is>
          <t/>
        </is>
      </c>
    </row>
    <row r="386">
      <c r="A386" s="1" t="str">
        <f>HYPERLINK("https://iate.europa.eu/entry/result/1622496/all", "1622496")</f>
        <v>1622496</v>
      </c>
      <c r="B386" t="inlineStr">
        <is>
          <t>FINANCE;BUSINESS AND COMPETITION</t>
        </is>
      </c>
      <c r="C386" t="inlineStr">
        <is>
          <t>FINANCE|financial institutions and credit|credit policy|cost of borrowing;BUSINESS AND COMPETITION|accounting</t>
        </is>
      </c>
      <c r="D386" t="inlineStr">
        <is>
          <t>лихва</t>
        </is>
      </c>
      <c r="E386" t="inlineStr">
        <is>
          <t>3</t>
        </is>
      </c>
      <c r="F386" t="inlineStr">
        <is>
          <t/>
        </is>
      </c>
      <c r="G386" t="inlineStr">
        <is>
          <t>úrok</t>
        </is>
      </c>
      <c r="H386" t="inlineStr">
        <is>
          <t>3</t>
        </is>
      </c>
      <c r="I386" t="inlineStr">
        <is>
          <t/>
        </is>
      </c>
      <c r="J386" t="inlineStr">
        <is>
          <t>rente</t>
        </is>
      </c>
      <c r="K386" t="inlineStr">
        <is>
          <t>3</t>
        </is>
      </c>
      <c r="L386" t="inlineStr">
        <is>
          <t/>
        </is>
      </c>
      <c r="M386" t="inlineStr">
        <is>
          <t>Zinsen|Zins</t>
        </is>
      </c>
      <c r="N386" t="inlineStr">
        <is>
          <t>3|3</t>
        </is>
      </c>
      <c r="O386" t="inlineStr">
        <is>
          <t>|</t>
        </is>
      </c>
      <c r="P386" t="inlineStr">
        <is>
          <t>τόκος</t>
        </is>
      </c>
      <c r="Q386" t="inlineStr">
        <is>
          <t>4</t>
        </is>
      </c>
      <c r="R386" t="inlineStr">
        <is>
          <t/>
        </is>
      </c>
      <c r="S386" t="inlineStr">
        <is>
          <t>interest charge|interest</t>
        </is>
      </c>
      <c r="T386" t="inlineStr">
        <is>
          <t>3|3</t>
        </is>
      </c>
      <c r="U386" t="inlineStr">
        <is>
          <t>|</t>
        </is>
      </c>
      <c r="V386" t="inlineStr">
        <is>
          <t>interés</t>
        </is>
      </c>
      <c r="W386" t="inlineStr">
        <is>
          <t>3</t>
        </is>
      </c>
      <c r="X386" t="inlineStr">
        <is>
          <t/>
        </is>
      </c>
      <c r="Y386" t="inlineStr">
        <is>
          <t>intress</t>
        </is>
      </c>
      <c r="Z386" t="inlineStr">
        <is>
          <t>3</t>
        </is>
      </c>
      <c r="AA386" t="inlineStr">
        <is>
          <t/>
        </is>
      </c>
      <c r="AB386" t="inlineStr">
        <is>
          <t>korko</t>
        </is>
      </c>
      <c r="AC386" t="inlineStr">
        <is>
          <t>3</t>
        </is>
      </c>
      <c r="AD386" t="inlineStr">
        <is>
          <t/>
        </is>
      </c>
      <c r="AE386" t="inlineStr">
        <is>
          <t>intérêt</t>
        </is>
      </c>
      <c r="AF386" t="inlineStr">
        <is>
          <t>3</t>
        </is>
      </c>
      <c r="AG386" t="inlineStr">
        <is>
          <t/>
        </is>
      </c>
      <c r="AH386" t="inlineStr">
        <is>
          <t>ús</t>
        </is>
      </c>
      <c r="AI386" t="inlineStr">
        <is>
          <t>3</t>
        </is>
      </c>
      <c r="AJ386" t="inlineStr">
        <is>
          <t/>
        </is>
      </c>
      <c r="AK386" t="inlineStr">
        <is>
          <t>kamata</t>
        </is>
      </c>
      <c r="AL386" t="inlineStr">
        <is>
          <t>3</t>
        </is>
      </c>
      <c r="AM386" t="inlineStr">
        <is>
          <t/>
        </is>
      </c>
      <c r="AN386" t="inlineStr">
        <is>
          <t>kamat</t>
        </is>
      </c>
      <c r="AO386" t="inlineStr">
        <is>
          <t>3</t>
        </is>
      </c>
      <c r="AP386" t="inlineStr">
        <is>
          <t/>
        </is>
      </c>
      <c r="AQ386" t="inlineStr">
        <is>
          <t>interesse</t>
        </is>
      </c>
      <c r="AR386" t="inlineStr">
        <is>
          <t>3</t>
        </is>
      </c>
      <c r="AS386" t="inlineStr">
        <is>
          <t/>
        </is>
      </c>
      <c r="AT386" t="inlineStr">
        <is>
          <t>palūkanos</t>
        </is>
      </c>
      <c r="AU386" t="inlineStr">
        <is>
          <t>3</t>
        </is>
      </c>
      <c r="AV386" t="inlineStr">
        <is>
          <t/>
        </is>
      </c>
      <c r="AW386" t="inlineStr">
        <is>
          <t>procenti</t>
        </is>
      </c>
      <c r="AX386" t="inlineStr">
        <is>
          <t>3</t>
        </is>
      </c>
      <c r="AY386" t="inlineStr">
        <is>
          <t/>
        </is>
      </c>
      <c r="AZ386" t="inlineStr">
        <is>
          <t>mgħax</t>
        </is>
      </c>
      <c r="BA386" t="inlineStr">
        <is>
          <t>3</t>
        </is>
      </c>
      <c r="BB386" t="inlineStr">
        <is>
          <t/>
        </is>
      </c>
      <c r="BC386" t="inlineStr">
        <is>
          <t>interest|rente</t>
        </is>
      </c>
      <c r="BD386" t="inlineStr">
        <is>
          <t>3|3</t>
        </is>
      </c>
      <c r="BE386" t="inlineStr">
        <is>
          <t>|</t>
        </is>
      </c>
      <c r="BF386" t="inlineStr">
        <is>
          <t>odsetki</t>
        </is>
      </c>
      <c r="BG386" t="inlineStr">
        <is>
          <t>3</t>
        </is>
      </c>
      <c r="BH386" t="inlineStr">
        <is>
          <t/>
        </is>
      </c>
      <c r="BI386" t="inlineStr">
        <is>
          <t>juro</t>
        </is>
      </c>
      <c r="BJ386" t="inlineStr">
        <is>
          <t>3</t>
        </is>
      </c>
      <c r="BK386" t="inlineStr">
        <is>
          <t/>
        </is>
      </c>
      <c r="BL386" t="inlineStr">
        <is>
          <t>dobândă|participație</t>
        </is>
      </c>
      <c r="BM386" t="inlineStr">
        <is>
          <t>3|3</t>
        </is>
      </c>
      <c r="BN386" t="inlineStr">
        <is>
          <t>|</t>
        </is>
      </c>
      <c r="BO386" t="inlineStr">
        <is>
          <t>úrok</t>
        </is>
      </c>
      <c r="BP386" t="inlineStr">
        <is>
          <t>3</t>
        </is>
      </c>
      <c r="BQ386" t="inlineStr">
        <is>
          <t/>
        </is>
      </c>
      <c r="BR386" t="inlineStr">
        <is>
          <t>obrest|obresti</t>
        </is>
      </c>
      <c r="BS386" t="inlineStr">
        <is>
          <t>3|3</t>
        </is>
      </c>
      <c r="BT386" t="inlineStr">
        <is>
          <t>|</t>
        </is>
      </c>
      <c r="BU386" t="inlineStr">
        <is>
          <t>ränta</t>
        </is>
      </c>
      <c r="BV386" t="inlineStr">
        <is>
          <t>3</t>
        </is>
      </c>
      <c r="BW386" t="inlineStr">
        <is>
          <t/>
        </is>
      </c>
      <c r="BX386" t="inlineStr">
        <is>
          <t>изчислена в процент
сума, според размера на даден от кредитор заем, която заемателят трябва да
изплати свръх заема</t>
        </is>
      </c>
      <c r="BY386" t="inlineStr">
        <is>
          <t>peněžitá odměna za půjčení peněz</t>
        </is>
      </c>
      <c r="BZ386" t="inlineStr">
        <is>
          <t>periodisk ydelse som en långiver modtager som betaling for at låne sine penge ud, og som låntageren betaler for at låne pengene</t>
        </is>
      </c>
      <c r="CA386" t="inlineStr">
        <is>
          <t>Preis für die Überlassung von Kapital</t>
        </is>
      </c>
      <c r="CB386" t="inlineStr">
        <is>
          <t>το τίμημα, η αποζημίωση για τη χρήση ξένων κεφαλαίων για ορισμένη χρονική περίοδο</t>
        </is>
      </c>
      <c r="CC386" t="inlineStr">
        <is>
          <t>charge made for
borrowing a sum of money</t>
        </is>
      </c>
      <c r="CD386" t="inlineStr">
        <is>
          <t>Remuneración del capital prestado.</t>
        </is>
      </c>
      <c r="CE386" t="inlineStr">
        <is>
          <t>sajandikosades võlasummast arvestatud tulu, mida võlgnik on kohustatud rahasumma kasutamise eest võlausaldajale maksma</t>
        </is>
      </c>
      <c r="CF386" t="inlineStr">
        <is>
          <t>lainaksi annetun rahapääoman käytöstä saatu tai maksettu prosentteina ilmaistu hyvitys; hinta, joka maksetaan lainarahan käytöstä</t>
        </is>
      </c>
      <c r="CG386" t="inlineStr">
        <is>
          <t>somme d'argent qui rétribue le prêt d'un capital</t>
        </is>
      </c>
      <c r="CH386" t="inlineStr">
        <is>
          <t/>
        </is>
      </c>
      <c r="CI386" t="inlineStr">
        <is>
          <t/>
        </is>
      </c>
      <c r="CJ386" t="inlineStr">
        <is>
          <t>pénztartozás után a kötelezett által fizetendő pénzösszeg</t>
        </is>
      </c>
      <c r="CK386" t="inlineStr">
        <is>
          <t>prezzo pagato, o che dev’essere pagato, dal debitore per l’uso del credito concessogli, normalmente calcolato in misura percentuale su base annua</t>
        </is>
      </c>
      <c r="CL386" t="inlineStr">
        <is>
          <t>pinigų suma, mokama už suteiktą paskolą, padėtą indėlį, įsigytus skolos vertybinius popierius, perduotą naudoti turtą ar kitą skolinį reikalavimą, t. y. sutartyje nustatytas procentas, skaičiuojamas nuo padėto indėlio, suteiktos paskolos dydžio, skolos vertybinių popierių nominaliosios vertės arba perduoto naudotis turto ar kito skolinio reikalavimo vertės</t>
        </is>
      </c>
      <c r="CM386" t="inlineStr">
        <is>
          <t>summa, ko aizņēmējs maksā aizdevējam par naudas izmantošanu noteiktā laika periodā</t>
        </is>
      </c>
      <c r="CN386" t="inlineStr">
        <is>
          <t>il-flus li jħallas min jissellef biex juża l-flus mislufa</t>
        </is>
      </c>
      <c r="CO386" t="inlineStr">
        <is>
          <t>vergoeding die men krijgt voor het uitlenen van geld en die men betaalt voor het lenen van geld</t>
        </is>
      </c>
      <c r="CP386" t="inlineStr">
        <is>
          <t>wynagrodzenie, jakie pobiera się za korzystanie z pieniędzy lub rzeczy oznaczonych co do gatunku</t>
        </is>
      </c>
      <c r="CQ386" t="inlineStr">
        <is>
          <t>Representa o preço do dinheiro, correspondendo à remuneração ou ao lucro produzido pelo capital emprestado durante determinado período de tempo.</t>
        </is>
      </c>
      <c r="CR386" t="inlineStr">
        <is>
          <t>Venit pe care îl obținem de la un capital plasat unui alt utilizator sau exploatat în mod direct. Ea se calculează în procente din valoarea nominală a acestui capital și în general se exprimă printr-o rată anuală reprezentând prețul plătit pentru împrumut pe un an pentru 100 unități monetare.</t>
        </is>
      </c>
      <c r="CS386" t="inlineStr">
        <is>
          <t>náklad na vypožičanie peňazí</t>
        </is>
      </c>
      <c r="CT386" t="inlineStr">
        <is>
          <t>nadomestilo za uporabo denarja ali nadomestnih stvari, določeno z odstotki od glavnice (obrestno mero), in sicer glede na denarni znesek ali vrednost nadomestne stvari in glede na čas uporabljanja</t>
        </is>
      </c>
      <c r="CU386" t="inlineStr">
        <is>
          <t>kostnad för att låna pengar</t>
        </is>
      </c>
    </row>
    <row r="387">
      <c r="A387" s="1" t="str">
        <f>HYPERLINK("https://iate.europa.eu/entry/result/199886/all", "199886")</f>
        <v>199886</v>
      </c>
      <c r="B387" t="inlineStr">
        <is>
          <t>FINANCE</t>
        </is>
      </c>
      <c r="C387" t="inlineStr">
        <is>
          <t>FINANCE</t>
        </is>
      </c>
      <c r="D387" t="inlineStr">
        <is>
          <t>премахване на финансовото посредничество|премахване на посредничеството</t>
        </is>
      </c>
      <c r="E387" t="inlineStr">
        <is>
          <t>3|3</t>
        </is>
      </c>
      <c r="F387" t="inlineStr">
        <is>
          <t>|</t>
        </is>
      </c>
      <c r="G387" t="inlineStr">
        <is>
          <t>vynechání zprostředkovatelů</t>
        </is>
      </c>
      <c r="H387" t="inlineStr">
        <is>
          <t>3</t>
        </is>
      </c>
      <c r="I387" t="inlineStr">
        <is>
          <t/>
        </is>
      </c>
      <c r="J387" t="inlineStr">
        <is>
          <t>disintermediation|ophør af virke som finansiel mellemmand</t>
        </is>
      </c>
      <c r="K387" t="inlineStr">
        <is>
          <t>3|3</t>
        </is>
      </c>
      <c r="L387" t="inlineStr">
        <is>
          <t>|</t>
        </is>
      </c>
      <c r="M387" t="inlineStr">
        <is>
          <t>Disintermediation</t>
        </is>
      </c>
      <c r="N387" t="inlineStr">
        <is>
          <t>3</t>
        </is>
      </c>
      <c r="O387" t="inlineStr">
        <is>
          <t/>
        </is>
      </c>
      <c r="P387" t="inlineStr">
        <is>
          <t>αποδιαμεσολάβηση</t>
        </is>
      </c>
      <c r="Q387" t="inlineStr">
        <is>
          <t>2</t>
        </is>
      </c>
      <c r="R387" t="inlineStr">
        <is>
          <t/>
        </is>
      </c>
      <c r="S387" t="inlineStr">
        <is>
          <t>banking disintermediation|disintermediation|financial disintermediation</t>
        </is>
      </c>
      <c r="T387" t="inlineStr">
        <is>
          <t>1|3|3</t>
        </is>
      </c>
      <c r="U387" t="inlineStr">
        <is>
          <t>||</t>
        </is>
      </c>
      <c r="V387" t="inlineStr">
        <is>
          <t>desintermediación financiera</t>
        </is>
      </c>
      <c r="W387" t="inlineStr">
        <is>
          <t>3</t>
        </is>
      </c>
      <c r="X387" t="inlineStr">
        <is>
          <t/>
        </is>
      </c>
      <c r="Y387" t="inlineStr">
        <is>
          <t>finantsvahendajatest loobumine|vahendajatest loobumine</t>
        </is>
      </c>
      <c r="Z387" t="inlineStr">
        <is>
          <t>3|3</t>
        </is>
      </c>
      <c r="AA387" t="inlineStr">
        <is>
          <t>|</t>
        </is>
      </c>
      <c r="AB387" t="inlineStr">
        <is>
          <t>disintermediaatio</t>
        </is>
      </c>
      <c r="AC387" t="inlineStr">
        <is>
          <t>3</t>
        </is>
      </c>
      <c r="AD387" t="inlineStr">
        <is>
          <t/>
        </is>
      </c>
      <c r="AE387" t="inlineStr">
        <is>
          <t>désintermédiation financière|désintermédiation</t>
        </is>
      </c>
      <c r="AF387" t="inlineStr">
        <is>
          <t>3|3</t>
        </is>
      </c>
      <c r="AG387" t="inlineStr">
        <is>
          <t>|</t>
        </is>
      </c>
      <c r="AH387" t="inlineStr">
        <is>
          <t>dí-idirghabháil airgeadais</t>
        </is>
      </c>
      <c r="AI387" t="inlineStr">
        <is>
          <t>2</t>
        </is>
      </c>
      <c r="AJ387" t="inlineStr">
        <is>
          <t/>
        </is>
      </c>
      <c r="AK387" t="inlineStr">
        <is>
          <t>poslovanje bez posrednika|financijsko poslovanje bez posrednika</t>
        </is>
      </c>
      <c r="AL387" t="inlineStr">
        <is>
          <t>3|3</t>
        </is>
      </c>
      <c r="AM387" t="inlineStr">
        <is>
          <t>|</t>
        </is>
      </c>
      <c r="AN387" t="inlineStr">
        <is>
          <t>pénzügyi közvetítők kiiktatása|közvetítők kiiktatása</t>
        </is>
      </c>
      <c r="AO387" t="inlineStr">
        <is>
          <t>3|3</t>
        </is>
      </c>
      <c r="AP387" t="inlineStr">
        <is>
          <t>|</t>
        </is>
      </c>
      <c r="AQ387" t="inlineStr">
        <is>
          <t>disintermediazione|disintermediazione finanziaria</t>
        </is>
      </c>
      <c r="AR387" t="inlineStr">
        <is>
          <t>3|3</t>
        </is>
      </c>
      <c r="AS387" t="inlineStr">
        <is>
          <t>|</t>
        </is>
      </c>
      <c r="AT387" t="inlineStr">
        <is>
          <t>disintermediacija|finansinio tarpininkavimo atsisakymas</t>
        </is>
      </c>
      <c r="AU387" t="inlineStr">
        <is>
          <t>2|3</t>
        </is>
      </c>
      <c r="AV387" t="inlineStr">
        <is>
          <t>|</t>
        </is>
      </c>
      <c r="AW387" t="inlineStr">
        <is>
          <t>atteikšanās no starpniekpakalpojumiem</t>
        </is>
      </c>
      <c r="AX387" t="inlineStr">
        <is>
          <t>2</t>
        </is>
      </c>
      <c r="AY387" t="inlineStr">
        <is>
          <t/>
        </is>
      </c>
      <c r="AZ387" t="inlineStr">
        <is>
          <t>diżintermedjazzjoni finanzjarja|diżintermedjazzjoni</t>
        </is>
      </c>
      <c r="BA387" t="inlineStr">
        <is>
          <t>3|3</t>
        </is>
      </c>
      <c r="BB387" t="inlineStr">
        <is>
          <t>|</t>
        </is>
      </c>
      <c r="BC387" t="inlineStr">
        <is>
          <t>financiële desintermediatie|desintermediatie</t>
        </is>
      </c>
      <c r="BD387" t="inlineStr">
        <is>
          <t>3|3</t>
        </is>
      </c>
      <c r="BE387" t="inlineStr">
        <is>
          <t>|</t>
        </is>
      </c>
      <c r="BF387" t="inlineStr">
        <is>
          <t>przepływy funduszy z pominięciem pośrednictwa bankowego</t>
        </is>
      </c>
      <c r="BG387" t="inlineStr">
        <is>
          <t>2</t>
        </is>
      </c>
      <c r="BH387" t="inlineStr">
        <is>
          <t/>
        </is>
      </c>
      <c r="BI387" t="inlineStr">
        <is>
          <t>desintermediação|desintermediação financeira</t>
        </is>
      </c>
      <c r="BJ387" t="inlineStr">
        <is>
          <t>3|3</t>
        </is>
      </c>
      <c r="BK387" t="inlineStr">
        <is>
          <t>|</t>
        </is>
      </c>
      <c r="BL387" t="inlineStr">
        <is>
          <t>dezintermediere</t>
        </is>
      </c>
      <c r="BM387" t="inlineStr">
        <is>
          <t>3</t>
        </is>
      </c>
      <c r="BN387" t="inlineStr">
        <is>
          <t/>
        </is>
      </c>
      <c r="BO387" t="inlineStr">
        <is>
          <t>dezintermediácia finančných trhov|finančná dezintermediácia|dezintermediácia</t>
        </is>
      </c>
      <c r="BP387" t="inlineStr">
        <is>
          <t>3|3|3</t>
        </is>
      </c>
      <c r="BQ387" t="inlineStr">
        <is>
          <t>||</t>
        </is>
      </c>
      <c r="BR387" t="inlineStr">
        <is>
          <t>opuščanje finančnih posrednikov|opuščanje posrednikov</t>
        </is>
      </c>
      <c r="BS387" t="inlineStr">
        <is>
          <t>3|3</t>
        </is>
      </c>
      <c r="BT387" t="inlineStr">
        <is>
          <t>|</t>
        </is>
      </c>
      <c r="BU387" t="inlineStr">
        <is>
          <t>disintermediering|finansiell disintermediering</t>
        </is>
      </c>
      <c r="BV387" t="inlineStr">
        <is>
          <t>2|2</t>
        </is>
      </c>
      <c r="BW387" t="inlineStr">
        <is>
          <t>|</t>
        </is>
      </c>
      <c r="BX387" t="inlineStr">
        <is>
          <t>изключване на финансовите посредници (банки, брокери, спестовни и кредитни асоциации и др.) между лицата, които предоставят средства във вид на спестявания или инвестиции и тези, които ги получават във вид на заем или инвестиции, чрез изтегляне на средствата от въпросните финансови посредници</t>
        </is>
      </c>
      <c r="BY387" t="inlineStr">
        <is>
          <t>vynechání finančních
zprostředkovatelů (jako jsou banky, makléři a spořitelní a úvěrová družstva)
mezi poskytovateli finančních prostředků (střadatel, investor) a uživateli
těchto prostředků (příjemci úvěrů; subjekty, do nichž se investuje)</t>
        </is>
      </c>
      <c r="BZ387" t="inlineStr">
        <is>
          <t>eliminering af finansielle formidlere (f.eks. banker og mæglere) mellem levedandører af midler (opsparere/investorer(långivere) og brugere af midlerne (låntagere/virksomheder, der investeres i) ved tilbagetrækning/hævning af midler fra disse finansielle formidlere</t>
        </is>
      </c>
      <c r="CA387" t="inlineStr">
        <is>
          <t>Kreditvergabe über den Kapitalmarkt unter Umgehung der Geschäftsbanken</t>
        </is>
      </c>
      <c r="CB387" t="inlineStr">
        <is>
          <t>Παράκαμψη χρηματοδοτικών ενδιαμέσων (πχ τραπεζών) για τη χορήγηση δανείων. Στροφή προς τον δανεισμό επιχειρήσεων μεταξύ τους ή απευθείας από το κοινό και προς την παροχή τραπεζικών εργασιών από μη τραπεζικούς οργανισμούς.</t>
        </is>
      </c>
      <c r="CC387" t="inlineStr">
        <is>
          <t>elimination of financial intermediaries (such as
banks, brokers, and savings and loan associations) between the suppliers of
funds (savers/investors) and the users of funds (borrowers/investees) through
the withdrawal of funds from those financial intermediaries</t>
        </is>
      </c>
      <c r="CD387" t="inlineStr">
        <is>
          <t>&lt;p&gt; Proceso de modificación de la función que desempeñan las entidades financieras tradicionales en la canalización de los recursos de los agentes económicos que disponen de ahorro hacia los agentes económicos que necesitan financiación.&lt;/p&gt; 
&lt;p&gt;En el marco de este proceso, propiciado entre otras cosas por la innovación tecnológica, las entidades financieras tradicionales pueden&lt;/p&gt; 
&lt;p&gt;- ser &lt;strong&gt;sustituidas por circuitos alternativos&lt;/strong&gt; (mercados de capitales, financiación participativa, etc.) &lt;/p&gt; 
&lt;p&gt; - o &lt;strong&gt;convertirse en mediadores&lt;/strong&gt; entre el mercado de capitales y las empresas necesitadas de financiación, pasando a cobrar comisiones por esa mediación (servicios de asesoramiento para la emisión y colocación de valores, p. ej.) en lugar de asumir el riesgo de efectuar préstamos.&lt;/p&gt;</t>
        </is>
      </c>
      <c r="CE387" t="inlineStr">
        <is>
          <t>finantsvahendajate (nt pangad, maaklerid ning hoiu- ja laenuühistud) kaotamine rahaliste vahendite andjate (hoiustajad/investorid) ning nende kasutajate (laenuvõtjad / investeeringute saajad) vahel</t>
        </is>
      </c>
      <c r="CF387" t="inlineStr">
        <is>
          <t>rahoituksen välityksen siirtyminen pankkien ulkopuolelle</t>
        </is>
      </c>
      <c r="CG387" t="inlineStr">
        <is>
          <t>processus où vendeurs et acheteurs de produits financiers échangent
directement entre eux sans avoir à passer par le canal des banques</t>
        </is>
      </c>
      <c r="CH387" t="inlineStr">
        <is>
          <t/>
        </is>
      </c>
      <c r="CI387" t="inlineStr">
        <is>
          <t/>
        </is>
      </c>
      <c r="CJ387" t="inlineStr">
        <is>
          <t>a pénzügyi közvetítők [ &lt;a href="/entry/result/855887/all" id="ENTRY_TO_ENTRY_CONVERTER" target="_blank"&gt;IATE:855887&lt;/a&gt; ] (például bankok, brókerek, takarékpénztárak vagy befektetési társaságok) mellőzése a tőke szolgáltatói (megtakarítók/befektetők) és a tőke felhasználói (hitelfelvevők/befektetést befogadók) közötti tranzakciókból oly módon, hogy a tőke szolgáltatói a tőke közvetlen befektetése céljából kivonják pénzeszközeiket a pénzügyi közvetítőkből</t>
        </is>
      </c>
      <c r="CK387" t="inlineStr">
        <is>
          <t>contrazione dell'attività di intermediazione
finanziaria per effetto dell'azione di soggetti, generalmente società di
capitali, che finanziano le proprie iniziative raccogliendo direttamente, senza
far quindi ricorso al credito bancario, i fondi di cui hanno bisogno</t>
        </is>
      </c>
      <c r="CL387" t="inlineStr">
        <is>
          <t>tarp lėšų teikėjų (santaupų turinčių asmenų / investuotojų) ir lėšų naudotojų (paskolos gavėjų / subjektų, į kuriuos investuojama) veikiančių finansų tarpininkų (bankų, maklerių, taupymo ir paskolų asociacijų) eliminavimas, kurį lemia lėšų atsiėmimo iš jų procesai</t>
        </is>
      </c>
      <c r="CM387" t="inlineStr">
        <is>
          <t>apzināta atteikšanās no finanšu starpniecības (piem., banku, brokeru un aizdevumu biedrību starpniecības) starp finansējuma nodrošinātājiem (noguldītājiem, investoriem) un finansējuma izmantotājiem (aizņēmējiem, investīciju saņēmējiem)</t>
        </is>
      </c>
      <c r="CN387" t="inlineStr">
        <is>
          <t>eliminazzjoni ta' intermedjarji
finanzjarji (bħal banek, sensara u assoċjazzjonijiet ta' tfaddil u self) bejn
il-fornituri tal-fondi (min ifaddal/investituri) u l-utenti ta' fondi
(min jissellef/min jinvesti) permezz tal-irtirar ta' fondi minn
dawk l-intermedjarji finanzjarji</t>
        </is>
      </c>
      <c r="CO387" t="inlineStr">
        <is>
          <t>"proces in de financiële wereld waarbij partijen steeds minder gebruik gaan maken van tussenpersonen zoals banken en direct zelf transacties met elkaar gaan doen"</t>
        </is>
      </c>
      <c r="CP387" t="inlineStr">
        <is>
          <t/>
        </is>
      </c>
      <c r="CQ387" t="inlineStr">
        <is>
          <t>&lt;div&gt;Processo de eliminação da intermediação financeira (proporcionada por bancos, corretores ou associações de aforradores e emprestadores) entre os fornecedores e os recebedores de financiamento.&lt;/div&gt;</t>
        </is>
      </c>
      <c r="CR387" t="inlineStr">
        <is>
          <t>retragerea de sume de bani din conturile care oferă un randament scăzut, deschise la intermediari financiari (bănci, companii de asigurări de viață) pentru a fi investiți în mod direct în instrumente ale pieței care oferă un randament superior</t>
        </is>
      </c>
      <c r="CS387" t="inlineStr">
        <is>
          <t>vylúčenie sprostredkovateľa (banky, makléra) z finančnej transakcie alebo obmedzenie jeho pôsobnosti</t>
        </is>
      </c>
      <c r="CT387" t="inlineStr">
        <is>
          <t>umik sredstev iz posredniških finančnih institucij, kot so banke ter hranilniška in posojilna združenja, ki omogoča neposredne naložbe</t>
        </is>
      </c>
      <c r="CU387" t="inlineStr">
        <is>
          <t>avskaffande av mellanhänder, såsom banker och andra förmedlare av finansiella tjänster, på finansmarknaderna</t>
        </is>
      </c>
    </row>
    <row r="388">
      <c r="A388" s="1" t="str">
        <f>HYPERLINK("https://iate.europa.eu/entry/result/764454/all", "764454")</f>
        <v>764454</v>
      </c>
      <c r="B388" t="inlineStr">
        <is>
          <t>FINANCE</t>
        </is>
      </c>
      <c r="C388" t="inlineStr">
        <is>
          <t>FINANCE|free movement of capital|financial market</t>
        </is>
      </c>
      <c r="D388" t="inlineStr">
        <is>
          <t>проспект</t>
        </is>
      </c>
      <c r="E388" t="inlineStr">
        <is>
          <t>3</t>
        </is>
      </c>
      <c r="F388" t="inlineStr">
        <is>
          <t/>
        </is>
      </c>
      <c r="G388" t="inlineStr">
        <is>
          <t>prospekt</t>
        </is>
      </c>
      <c r="H388" t="inlineStr">
        <is>
          <t>3</t>
        </is>
      </c>
      <c r="I388" t="inlineStr">
        <is>
          <t/>
        </is>
      </c>
      <c r="J388" t="inlineStr">
        <is>
          <t>prospekt</t>
        </is>
      </c>
      <c r="K388" t="inlineStr">
        <is>
          <t>4</t>
        </is>
      </c>
      <c r="L388" t="inlineStr">
        <is>
          <t/>
        </is>
      </c>
      <c r="M388" t="inlineStr">
        <is>
          <t>Emissionsprospekt|Wertpapierprospekt|Prospekt</t>
        </is>
      </c>
      <c r="N388" t="inlineStr">
        <is>
          <t>3|3|3</t>
        </is>
      </c>
      <c r="O388" t="inlineStr">
        <is>
          <t>||</t>
        </is>
      </c>
      <c r="P388" t="inlineStr">
        <is>
          <t>ενημερωτικό φυλλάδιο έκδοσης|ενημερωτικό δελτίο</t>
        </is>
      </c>
      <c r="Q388" t="inlineStr">
        <is>
          <t>2|3</t>
        </is>
      </c>
      <c r="R388" t="inlineStr">
        <is>
          <t>|</t>
        </is>
      </c>
      <c r="S388" t="inlineStr">
        <is>
          <t>prospectus</t>
        </is>
      </c>
      <c r="T388" t="inlineStr">
        <is>
          <t>3</t>
        </is>
      </c>
      <c r="U388" t="inlineStr">
        <is>
          <t/>
        </is>
      </c>
      <c r="V388" t="inlineStr">
        <is>
          <t>folleto|folleto de emisión|folleto informativo|folleto explicativo</t>
        </is>
      </c>
      <c r="W388" t="inlineStr">
        <is>
          <t>3|3|3|3</t>
        </is>
      </c>
      <c r="X388" t="inlineStr">
        <is>
          <t>|||</t>
        </is>
      </c>
      <c r="Y388" t="inlineStr">
        <is>
          <t>prospekt</t>
        </is>
      </c>
      <c r="Z388" t="inlineStr">
        <is>
          <t>3</t>
        </is>
      </c>
      <c r="AA388" t="inlineStr">
        <is>
          <t/>
        </is>
      </c>
      <c r="AB388" t="inlineStr">
        <is>
          <t>tarjousesite|esite</t>
        </is>
      </c>
      <c r="AC388" t="inlineStr">
        <is>
          <t>3|3</t>
        </is>
      </c>
      <c r="AD388" t="inlineStr">
        <is>
          <t>|</t>
        </is>
      </c>
      <c r="AE388" t="inlineStr">
        <is>
          <t>prospectus|note d'information|prospectus d'émission|prospectus d'admission</t>
        </is>
      </c>
      <c r="AF388" t="inlineStr">
        <is>
          <t>3|3|3|3</t>
        </is>
      </c>
      <c r="AG388" t="inlineStr">
        <is>
          <t>preferred|||</t>
        </is>
      </c>
      <c r="AH388" t="inlineStr">
        <is>
          <t>réamheolaire</t>
        </is>
      </c>
      <c r="AI388" t="inlineStr">
        <is>
          <t>3</t>
        </is>
      </c>
      <c r="AJ388" t="inlineStr">
        <is>
          <t/>
        </is>
      </c>
      <c r="AK388" t="inlineStr">
        <is>
          <t/>
        </is>
      </c>
      <c r="AL388" t="inlineStr">
        <is>
          <t/>
        </is>
      </c>
      <c r="AM388" t="inlineStr">
        <is>
          <t/>
        </is>
      </c>
      <c r="AN388" t="inlineStr">
        <is>
          <t>tájékoztató</t>
        </is>
      </c>
      <c r="AO388" t="inlineStr">
        <is>
          <t>3</t>
        </is>
      </c>
      <c r="AP388" t="inlineStr">
        <is>
          <t/>
        </is>
      </c>
      <c r="AQ388" t="inlineStr">
        <is>
          <t>prospetto di emissione|prospetto</t>
        </is>
      </c>
      <c r="AR388" t="inlineStr">
        <is>
          <t>2|3</t>
        </is>
      </c>
      <c r="AS388" t="inlineStr">
        <is>
          <t>|</t>
        </is>
      </c>
      <c r="AT388" t="inlineStr">
        <is>
          <t>prospektas</t>
        </is>
      </c>
      <c r="AU388" t="inlineStr">
        <is>
          <t>4</t>
        </is>
      </c>
      <c r="AV388" t="inlineStr">
        <is>
          <t/>
        </is>
      </c>
      <c r="AW388" t="inlineStr">
        <is>
          <t>prospekts</t>
        </is>
      </c>
      <c r="AX388" t="inlineStr">
        <is>
          <t>3</t>
        </is>
      </c>
      <c r="AY388" t="inlineStr">
        <is>
          <t/>
        </is>
      </c>
      <c r="AZ388" t="inlineStr">
        <is>
          <t>prospett</t>
        </is>
      </c>
      <c r="BA388" t="inlineStr">
        <is>
          <t>3</t>
        </is>
      </c>
      <c r="BB388" t="inlineStr">
        <is>
          <t/>
        </is>
      </c>
      <c r="BC388" t="inlineStr">
        <is>
          <t>prospectus</t>
        </is>
      </c>
      <c r="BD388" t="inlineStr">
        <is>
          <t>3</t>
        </is>
      </c>
      <c r="BE388" t="inlineStr">
        <is>
          <t/>
        </is>
      </c>
      <c r="BF388" t="inlineStr">
        <is>
          <t>prospekt emisyjny|prospekt</t>
        </is>
      </c>
      <c r="BG388" t="inlineStr">
        <is>
          <t>3|3</t>
        </is>
      </c>
      <c r="BH388" t="inlineStr">
        <is>
          <t>|preferred</t>
        </is>
      </c>
      <c r="BI388" t="inlineStr">
        <is>
          <t>prospeto</t>
        </is>
      </c>
      <c r="BJ388" t="inlineStr">
        <is>
          <t>3</t>
        </is>
      </c>
      <c r="BK388" t="inlineStr">
        <is>
          <t/>
        </is>
      </c>
      <c r="BL388" t="inlineStr">
        <is>
          <t>prospect</t>
        </is>
      </c>
      <c r="BM388" t="inlineStr">
        <is>
          <t>3</t>
        </is>
      </c>
      <c r="BN388" t="inlineStr">
        <is>
          <t/>
        </is>
      </c>
      <c r="BO388" t="inlineStr">
        <is>
          <t>prospekt</t>
        </is>
      </c>
      <c r="BP388" t="inlineStr">
        <is>
          <t>3</t>
        </is>
      </c>
      <c r="BQ388" t="inlineStr">
        <is>
          <t/>
        </is>
      </c>
      <c r="BR388" t="inlineStr">
        <is>
          <t>prospekt</t>
        </is>
      </c>
      <c r="BS388" t="inlineStr">
        <is>
          <t>4</t>
        </is>
      </c>
      <c r="BT388" t="inlineStr">
        <is>
          <t/>
        </is>
      </c>
      <c r="BU388" t="inlineStr">
        <is>
          <t>prospekt</t>
        </is>
      </c>
      <c r="BV388" t="inlineStr">
        <is>
          <t>3</t>
        </is>
      </c>
      <c r="BW388" t="inlineStr">
        <is>
          <t/>
        </is>
      </c>
      <c r="BX388" t="inlineStr">
        <is>
          <t>при публичното предлагане на ценни книжа: документ, съдържащ цялата информация, която съобразно конкретните особености на емитента и ценните книжа, предлагани публично или допускани до търговия на регулиран пазар, е необходима на инвеститорите за точна оценка на икономическото и финансовото състояние, активите и пасивите, финансовите резултати, перспективите за развитие на емитента и лицата, гарантиращи ценните книжа, както и на правата, свързани с ценните книжа</t>
        </is>
      </c>
      <c r="BY388" t="inlineStr">
        <is>
          <t>dokument obsahující informace o emitovaném cenném papíru a jeho emitovi</t>
        </is>
      </c>
      <c r="BZ388" t="inlineStr">
        <is>
          <t>"Dokument udfærdiget i forbindelse med offentlige emissioner. Indeholder alle relevante informationer vedrørende emissionen, låntager og evt. garant."</t>
        </is>
      </c>
      <c r="CA388" t="inlineStr">
        <is>
          <t>Schriftstück, welches bei der Emission eines neuen Wertpapiers vorzulegen ist und die wichtigsten Kennzahlen und Angaben über das Wertpapier enthält, damit ein Anleger sich ein eindeutiges Bild über die Chancen und Risiken dieses Wertpapiers machen kann</t>
        </is>
      </c>
      <c r="CB388" t="inlineStr">
        <is>
          <t/>
        </is>
      </c>
      <c r="CC388" t="inlineStr">
        <is>
          <t>legal disclosure document supporting a transaction, circulated at the time of a new issue to existing and potential investors and containing details of the nature, price and timing of the issue of securities to be made, as well as financial and other information about the issuer</t>
        </is>
      </c>
      <c r="CD388" t="inlineStr">
        <is>
          <t>Documento básico donde el emisor debe incorporar toda la información necesaria para que los potenciales inversores puedan formular un juicio fundado sobre la inversión que se propone.</t>
        </is>
      </c>
      <c r="CE388" t="inlineStr">
        <is>
          <t/>
        </is>
      </c>
      <c r="CF388" t="inlineStr">
        <is>
          <t>arvopapereiden liikkeeseen laskun yhteydessä laadittava esite, jossa kerrotaan määrätyt tiedot sijoituskohteesta</t>
        </is>
      </c>
      <c r="CG388" t="inlineStr">
        <is>
          <t>document que doit établir et soumettre au visa des autorités de réglementation des valeurs mobilières toute personne qui entend procéder au placement d'une valeur par appel public à l'épargne, avant l'admission à la cote officielle des bourses de valeurs d'actions ou d'obligations</t>
        </is>
      </c>
      <c r="CH388" t="inlineStr">
        <is>
          <t/>
        </is>
      </c>
      <c r="CI388" t="inlineStr">
        <is>
          <t/>
        </is>
      </c>
      <c r="CJ388" t="inlineStr">
        <is>
          <t>hivatalos dokumentum, amelyet az értékpapírok nyilvános forgalomba hozatalakor vagy szabályozott piacra történő bevezetésekor kell elkészíteni, jóváhagyni és közzétenni</t>
        </is>
      </c>
      <c r="CK388" t="inlineStr">
        <is>
          <t>Documento che deve pubblicare un emittente di strumenti finanziari offerti al pubblico o ammessi alla negoziazione di un mercato regolamentato affinché gli investitori possano valutare la situazione patrimoniale dell'emittente, i risultati economici, i diritti connessi agli strumenti finanziari.</t>
        </is>
      </c>
      <c r="CL388" t="inlineStr">
        <is>
          <t>investuotojams ir visuomenei skirtas dokumentas, kuriame pateikiama pagrindinė informacija apie emitentą ir jo viešai siūlomus arba į prekybą reguliuojamoje rinkoje įtraukiamus vertybinius popierius</t>
        </is>
      </c>
      <c r="CM388" t="inlineStr">
        <is>
          <t>&lt;div&gt;&lt;div&gt;&lt;div&gt;&lt;div&gt;&lt;div&gt;&lt;div&gt;dokuments, kurā ietverta detalizēta informācija par emitentu un tā emitētiem pārvedamiem vērtspapīriem, par kuriem publiskā piedāvājuma izteicējs vēlas izteikt publisko piedāvājumu vai kurus persona, kas lūdz pārvedamu vērtspapīru iekļaušanu regulētajā tirgū, vēlas iekļaut regulētajā tirgū&lt;/div&gt;&lt;/div&gt;&lt;/div&gt;&lt;/div&gt;&lt;/div&gt;&lt;/div&gt;</t>
        </is>
      </c>
      <c r="CN388" t="inlineStr">
        <is>
          <t>dokument li jinkludi t-tagħrif kollu dwar min joħroġ it-titoli u tat-titoli offruti lill-pubbliku jew ammessi għall-kummerċ f’suq regolat. Huwa meħtieġ sabiex jgħin lill-investituri jagħmlu stima infurmata tal-attivi u l-liabbiltajiet, il-posizzjoni finanzjarja, il-qligħ u t-telf, u l-prospetti ta’ min joħroġ it-titoli u ta’ kull garanti, u tad-drittijiet annessi ma’ dawn it-titoli</t>
        </is>
      </c>
      <c r="CO388" t="inlineStr">
        <is>
          <t>"document waarin uitvoerig financiële en andere informatie wordt gegeven over een bedrijf dat of een organisatie die effecten wil uitgeven."</t>
        </is>
      </c>
      <c r="CP388" t="inlineStr">
        <is>
          <t>dokument o charakterze informacyjnym, publikowany przez emitenta papierów wartościowych, skierowany do potencjalnych akcjonariuszy i zawierający informacje na temat rodzaju oferty i jej adresata, sposobu przeprowadzenia emisji oraz szczegółowe informacje o sytuacji finansowej emitenta</t>
        </is>
      </c>
      <c r="CQ388" t="inlineStr">
        <is>
          <t>Documento informativo divulgado pelas sociedades ou entidades que pretendem efetuar uma oferta pública de valores mobiliários (ações, obrigações). Tem por objetivo informar o potencial cliente sobre a organização, a situação financeira e a evolução da actividade da sociedade ou entidade, e fornecer outras informações pertinentes, para que este possa formular um juízo fundamentado antes de fazer o investimento.</t>
        </is>
      </c>
      <c r="CR388" t="inlineStr">
        <is>
          <t>document al unui organism de plasament colectiv de valori mobiliare care inițiază o ofertă publică prin care investitorii sunt informați în legătură cu investiția propusă și riscurile pe care le implică.</t>
        </is>
      </c>
      <c r="CS388" t="inlineStr">
        <is>
          <t>informačný dokument určený potenciálnym investorom, ktorý vydáva emitent cenného papiera, obsahujúci všetky údaje, ktoré sú podľa konkrétnej povahy emitenta a cenných papierov, ktoré sú predmetom verejnej ponuky cenných papierov alebo prijímania na obchodovanie na regulovanom trhu potrebné na to, aby sa investorom umožnilo vytvoriť si správne hodnotenie emitenta, jeho aktív a pasív, finančnej situácie, zisku a strát a vyhliadok a osôb, ktoré prevzali záruky za splatenie cenných papierov alebo výnosov a práv spojených s týmito cennými papiermi</t>
        </is>
      </c>
      <c r="CT388" t="inlineStr">
        <is>
          <t>obvestilo, namenjeno predstavitvi informacij o vrednostnicah in njihovih izdajateljih;&lt;br&gt;to je dokument (za javno ponudbo), ki se objavi ob izdaji vrednostnih papirjev ter vsebuje informacije o izdajatelju (finančno stanje, dohodkovna razmerja, namen uporabe denarja, zbranega z izdajo vrednostnih papirjev itd.) in povabilo k vpisu njegovih vrednostnih papirjev</t>
        </is>
      </c>
      <c r="CU388" t="inlineStr">
        <is>
          <t/>
        </is>
      </c>
    </row>
    <row r="389">
      <c r="A389" s="1" t="str">
        <f>HYPERLINK("https://iate.europa.eu/entry/result/1074271/all", "1074271")</f>
        <v>1074271</v>
      </c>
      <c r="B389" t="inlineStr">
        <is>
          <t>FINANCE</t>
        </is>
      </c>
      <c r="C389" t="inlineStr">
        <is>
          <t>FINANCE</t>
        </is>
      </c>
      <c r="D389" t="inlineStr">
        <is>
          <t>изплащане</t>
        </is>
      </c>
      <c r="E389" t="inlineStr">
        <is>
          <t>2</t>
        </is>
      </c>
      <c r="F389" t="inlineStr">
        <is>
          <t/>
        </is>
      </c>
      <c r="G389" t="inlineStr">
        <is>
          <t/>
        </is>
      </c>
      <c r="H389" t="inlineStr">
        <is>
          <t/>
        </is>
      </c>
      <c r="I389" t="inlineStr">
        <is>
          <t/>
        </is>
      </c>
      <c r="J389" t="inlineStr">
        <is>
          <t>tilbagebetaling|indløsning|indfrielse|tilbagebetaling|tilbagekøb|genopkøb|amortisation</t>
        </is>
      </c>
      <c r="K389" t="inlineStr">
        <is>
          <t>3|3|3|3|3|3|3</t>
        </is>
      </c>
      <c r="L389" t="inlineStr">
        <is>
          <t>||||||</t>
        </is>
      </c>
      <c r="M389" t="inlineStr">
        <is>
          <t/>
        </is>
      </c>
      <c r="N389" t="inlineStr">
        <is>
          <t/>
        </is>
      </c>
      <c r="O389" t="inlineStr">
        <is>
          <t/>
        </is>
      </c>
      <c r="P389" t="inlineStr">
        <is>
          <t>απόσβεση|εξόφληση|εξαγορά</t>
        </is>
      </c>
      <c r="Q389" t="inlineStr">
        <is>
          <t>3|3|3</t>
        </is>
      </c>
      <c r="R389" t="inlineStr">
        <is>
          <t>||</t>
        </is>
      </c>
      <c r="S389" t="inlineStr">
        <is>
          <t>amortization|retirement|redemption|repayment</t>
        </is>
      </c>
      <c r="T389" t="inlineStr">
        <is>
          <t>3|3|3|3</t>
        </is>
      </c>
      <c r="U389" t="inlineStr">
        <is>
          <t>|||</t>
        </is>
      </c>
      <c r="V389" t="inlineStr">
        <is>
          <t>amortización|reembolso</t>
        </is>
      </c>
      <c r="W389" t="inlineStr">
        <is>
          <t>3|3</t>
        </is>
      </c>
      <c r="X389" t="inlineStr">
        <is>
          <t>|</t>
        </is>
      </c>
      <c r="Y389" t="inlineStr">
        <is>
          <t/>
        </is>
      </c>
      <c r="Z389" t="inlineStr">
        <is>
          <t/>
        </is>
      </c>
      <c r="AA389" t="inlineStr">
        <is>
          <t/>
        </is>
      </c>
      <c r="AB389" t="inlineStr">
        <is>
          <t/>
        </is>
      </c>
      <c r="AC389" t="inlineStr">
        <is>
          <t/>
        </is>
      </c>
      <c r="AD389" t="inlineStr">
        <is>
          <t/>
        </is>
      </c>
      <c r="AE389" t="inlineStr">
        <is>
          <t>remboursement</t>
        </is>
      </c>
      <c r="AF389" t="inlineStr">
        <is>
          <t>3</t>
        </is>
      </c>
      <c r="AG389" t="inlineStr">
        <is>
          <t/>
        </is>
      </c>
      <c r="AH389" t="inlineStr">
        <is>
          <t/>
        </is>
      </c>
      <c r="AI389" t="inlineStr">
        <is>
          <t/>
        </is>
      </c>
      <c r="AJ389" t="inlineStr">
        <is>
          <t/>
        </is>
      </c>
      <c r="AK389" t="inlineStr">
        <is>
          <t>otkup</t>
        </is>
      </c>
      <c r="AL389" t="inlineStr">
        <is>
          <t>2</t>
        </is>
      </c>
      <c r="AM389" t="inlineStr">
        <is>
          <t/>
        </is>
      </c>
      <c r="AN389" t="inlineStr">
        <is>
          <t/>
        </is>
      </c>
      <c r="AO389" t="inlineStr">
        <is>
          <t/>
        </is>
      </c>
      <c r="AP389" t="inlineStr">
        <is>
          <t/>
        </is>
      </c>
      <c r="AQ389" t="inlineStr">
        <is>
          <t/>
        </is>
      </c>
      <c r="AR389" t="inlineStr">
        <is>
          <t/>
        </is>
      </c>
      <c r="AS389" t="inlineStr">
        <is>
          <t/>
        </is>
      </c>
      <c r="AT389" t="inlineStr">
        <is>
          <t/>
        </is>
      </c>
      <c r="AU389" t="inlineStr">
        <is>
          <t/>
        </is>
      </c>
      <c r="AV389" t="inlineStr">
        <is>
          <t/>
        </is>
      </c>
      <c r="AW389" t="inlineStr">
        <is>
          <t/>
        </is>
      </c>
      <c r="AX389" t="inlineStr">
        <is>
          <t/>
        </is>
      </c>
      <c r="AY389" t="inlineStr">
        <is>
          <t/>
        </is>
      </c>
      <c r="AZ389" t="inlineStr">
        <is>
          <t/>
        </is>
      </c>
      <c r="BA389" t="inlineStr">
        <is>
          <t/>
        </is>
      </c>
      <c r="BB389" t="inlineStr">
        <is>
          <t/>
        </is>
      </c>
      <c r="BC389" t="inlineStr">
        <is>
          <t>aflossing|terugbetaling</t>
        </is>
      </c>
      <c r="BD389" t="inlineStr">
        <is>
          <t>3|3</t>
        </is>
      </c>
      <c r="BE389" t="inlineStr">
        <is>
          <t>|</t>
        </is>
      </c>
      <c r="BF389" t="inlineStr">
        <is>
          <t/>
        </is>
      </c>
      <c r="BG389" t="inlineStr">
        <is>
          <t/>
        </is>
      </c>
      <c r="BH389" t="inlineStr">
        <is>
          <t/>
        </is>
      </c>
      <c r="BI389" t="inlineStr">
        <is>
          <t>reembolso|amortização|remissão</t>
        </is>
      </c>
      <c r="BJ389" t="inlineStr">
        <is>
          <t>3|3|3</t>
        </is>
      </c>
      <c r="BK389" t="inlineStr">
        <is>
          <t>||</t>
        </is>
      </c>
      <c r="BL389" t="inlineStr">
        <is>
          <t>rambursare|amortizare</t>
        </is>
      </c>
      <c r="BM389" t="inlineStr">
        <is>
          <t>3|3</t>
        </is>
      </c>
      <c r="BN389" t="inlineStr">
        <is>
          <t>|</t>
        </is>
      </c>
      <c r="BO389" t="inlineStr">
        <is>
          <t/>
        </is>
      </c>
      <c r="BP389" t="inlineStr">
        <is>
          <t/>
        </is>
      </c>
      <c r="BQ389" t="inlineStr">
        <is>
          <t/>
        </is>
      </c>
      <c r="BR389" t="inlineStr">
        <is>
          <t/>
        </is>
      </c>
      <c r="BS389" t="inlineStr">
        <is>
          <t/>
        </is>
      </c>
      <c r="BT389" t="inlineStr">
        <is>
          <t/>
        </is>
      </c>
      <c r="BU389" t="inlineStr">
        <is>
          <t/>
        </is>
      </c>
      <c r="BV389" t="inlineStr">
        <is>
          <t/>
        </is>
      </c>
      <c r="BW389" t="inlineStr">
        <is>
          <t/>
        </is>
      </c>
      <c r="BX389" t="inlineStr">
        <is>
          <t/>
        </is>
      </c>
      <c r="BY389" t="inlineStr">
        <is>
          <t/>
        </is>
      </c>
      <c r="BZ389" t="inlineStr">
        <is>
          <t/>
        </is>
      </c>
      <c r="CA389" t="inlineStr">
        <is>
          <t/>
        </is>
      </c>
      <c r="CB389" t="inlineStr">
        <is>
          <t>η εντός συγκεκριμένης χρονικής περιόδου συστηματική μείωση, στους λογαριασμούς, κάποιας διαφοράς υπέρ/υπό το άρτιο ή της αξίας των στοιχείων του ενεργητικού</t>
        </is>
      </c>
      <c r="CC389" t="inlineStr">
        <is>
          <t>the exchange of securities for cash or other securities at the time they mature</t>
        </is>
      </c>
      <c r="CD389" t="inlineStr">
        <is>
          <t>Operación por la que se devuelve al tenedor del valor, llegado su vencimiento, los fondos invertidos.</t>
        </is>
      </c>
      <c r="CE389" t="inlineStr">
        <is>
          <t/>
        </is>
      </c>
      <c r="CF389" t="inlineStr">
        <is>
          <t/>
        </is>
      </c>
      <c r="CG389" t="inlineStr">
        <is>
          <t/>
        </is>
      </c>
      <c r="CH389" t="inlineStr">
        <is>
          <t/>
        </is>
      </c>
      <c r="CI389" t="inlineStr">
        <is>
          <t/>
        </is>
      </c>
      <c r="CJ389" t="inlineStr">
        <is>
          <t/>
        </is>
      </c>
      <c r="CK389" t="inlineStr">
        <is>
          <t/>
        </is>
      </c>
      <c r="CL389" t="inlineStr">
        <is>
          <t/>
        </is>
      </c>
      <c r="CM389" t="inlineStr">
        <is>
          <t/>
        </is>
      </c>
      <c r="CN389" t="inlineStr">
        <is>
          <t/>
        </is>
      </c>
      <c r="CO389" t="inlineStr">
        <is>
          <t/>
        </is>
      </c>
      <c r="CP389" t="inlineStr">
        <is>
          <t/>
        </is>
      </c>
      <c r="CQ389" t="inlineStr">
        <is>
          <t/>
        </is>
      </c>
      <c r="CR389" t="inlineStr">
        <is>
          <t/>
        </is>
      </c>
      <c r="CS389" t="inlineStr">
        <is>
          <t/>
        </is>
      </c>
      <c r="CT389" t="inlineStr">
        <is>
          <t/>
        </is>
      </c>
      <c r="CU389" t="inlineStr">
        <is>
          <t/>
        </is>
      </c>
    </row>
    <row r="390">
      <c r="A390" s="1" t="str">
        <f>HYPERLINK("https://iate.europa.eu/entry/result/3556993/all", "3556993")</f>
        <v>3556993</v>
      </c>
      <c r="B390" t="inlineStr">
        <is>
          <t>FINANCE</t>
        </is>
      </c>
      <c r="C390" t="inlineStr">
        <is>
          <t>FINANCE|financing and investment|financing</t>
        </is>
      </c>
      <c r="D390" t="inlineStr">
        <is>
          <t>европейски форум на заинтересованите страни в областта на колективното финансиране</t>
        </is>
      </c>
      <c r="E390" t="inlineStr">
        <is>
          <t>2</t>
        </is>
      </c>
      <c r="F390" t="inlineStr">
        <is>
          <t/>
        </is>
      </c>
      <c r="G390" t="inlineStr">
        <is>
          <t>Evropské fórum zúčastněných stran v oblasti skupinového financování</t>
        </is>
      </c>
      <c r="H390" t="inlineStr">
        <is>
          <t>3</t>
        </is>
      </c>
      <c r="I390" t="inlineStr">
        <is>
          <t/>
        </is>
      </c>
      <c r="J390" t="inlineStr">
        <is>
          <t>Det Europæiske Interessentforum vedrørende Crowdfunding</t>
        </is>
      </c>
      <c r="K390" t="inlineStr">
        <is>
          <t>3</t>
        </is>
      </c>
      <c r="L390" t="inlineStr">
        <is>
          <t/>
        </is>
      </c>
      <c r="M390" t="inlineStr">
        <is>
          <t>European Crowdfunding Stakeholder Forum</t>
        </is>
      </c>
      <c r="N390" t="inlineStr">
        <is>
          <t>3</t>
        </is>
      </c>
      <c r="O390" t="inlineStr">
        <is>
          <t/>
        </is>
      </c>
      <c r="P390" t="inlineStr">
        <is>
          <t>ευρωπαϊκό φόρουμ ενδιαφερόμενων μερών για τη συμμετοχική χρηματοδότηση</t>
        </is>
      </c>
      <c r="Q390" t="inlineStr">
        <is>
          <t>3</t>
        </is>
      </c>
      <c r="R390" t="inlineStr">
        <is>
          <t/>
        </is>
      </c>
      <c r="S390" t="inlineStr">
        <is>
          <t>European Crowdfunding Stakeholder Forum|ECSF</t>
        </is>
      </c>
      <c r="T390" t="inlineStr">
        <is>
          <t>3|3</t>
        </is>
      </c>
      <c r="U390" t="inlineStr">
        <is>
          <t>|</t>
        </is>
      </c>
      <c r="V390" t="inlineStr">
        <is>
          <t>Foro de Partes Interesadas en la Microfinanciación Colectiva</t>
        </is>
      </c>
      <c r="W390" t="inlineStr">
        <is>
          <t>3</t>
        </is>
      </c>
      <c r="X390" t="inlineStr">
        <is>
          <t/>
        </is>
      </c>
      <c r="Y390" t="inlineStr">
        <is>
          <t>Euroopa ühisrahastamise sidusrühmade foorum|Euroopa ühisrahastuse sidusrühmade foorum</t>
        </is>
      </c>
      <c r="Z390" t="inlineStr">
        <is>
          <t>2|3</t>
        </is>
      </c>
      <c r="AA390" t="inlineStr">
        <is>
          <t>|preferred</t>
        </is>
      </c>
      <c r="AB390" t="inlineStr">
        <is>
          <t>eurooppalainen joukkorahoitusta käsittelevä sidosryhmäfoorumi</t>
        </is>
      </c>
      <c r="AC390" t="inlineStr">
        <is>
          <t>3</t>
        </is>
      </c>
      <c r="AD390" t="inlineStr">
        <is>
          <t/>
        </is>
      </c>
      <c r="AE390" t="inlineStr">
        <is>
          <t>forum européen du financement participatif</t>
        </is>
      </c>
      <c r="AF390" t="inlineStr">
        <is>
          <t>3</t>
        </is>
      </c>
      <c r="AG390" t="inlineStr">
        <is>
          <t/>
        </is>
      </c>
      <c r="AH390" t="inlineStr">
        <is>
          <t>Fóram Eorpach Sluachistiúcháin</t>
        </is>
      </c>
      <c r="AI390" t="inlineStr">
        <is>
          <t>3</t>
        </is>
      </c>
      <c r="AJ390" t="inlineStr">
        <is>
          <t/>
        </is>
      </c>
      <c r="AK390" t="inlineStr">
        <is>
          <t>Europski forum dionika u skupnom financiranju</t>
        </is>
      </c>
      <c r="AL390" t="inlineStr">
        <is>
          <t>3</t>
        </is>
      </c>
      <c r="AM390" t="inlineStr">
        <is>
          <t/>
        </is>
      </c>
      <c r="AN390" t="inlineStr">
        <is>
          <t>a közösségi finanszírozással foglalkozó európai érdekképviseleti fórum</t>
        </is>
      </c>
      <c r="AO390" t="inlineStr">
        <is>
          <t>3</t>
        </is>
      </c>
      <c r="AP390" t="inlineStr">
        <is>
          <t/>
        </is>
      </c>
      <c r="AQ390" t="inlineStr">
        <is>
          <t>forum europeo sul crowdfunding (European Crowdfunding Stakeholder Forum)</t>
        </is>
      </c>
      <c r="AR390" t="inlineStr">
        <is>
          <t>2</t>
        </is>
      </c>
      <c r="AS390" t="inlineStr">
        <is>
          <t/>
        </is>
      </c>
      <c r="AT390" t="inlineStr">
        <is>
          <t>Europos sutelktinio finansavimo suinteresuotųjų šalių forumas</t>
        </is>
      </c>
      <c r="AU390" t="inlineStr">
        <is>
          <t>3</t>
        </is>
      </c>
      <c r="AV390" t="inlineStr">
        <is>
          <t/>
        </is>
      </c>
      <c r="AW390" t="inlineStr">
        <is>
          <t>Eiropas Kolektīvās finansēšanas ieinteresēto personu forums</t>
        </is>
      </c>
      <c r="AX390" t="inlineStr">
        <is>
          <t>2</t>
        </is>
      </c>
      <c r="AY390" t="inlineStr">
        <is>
          <t/>
        </is>
      </c>
      <c r="AZ390" t="inlineStr">
        <is>
          <t>Forum Ewropew tal-Partijiet Interessati tal-Finanzjament Kollettiv|ECSF</t>
        </is>
      </c>
      <c r="BA390" t="inlineStr">
        <is>
          <t>3|3</t>
        </is>
      </c>
      <c r="BB390" t="inlineStr">
        <is>
          <t>|</t>
        </is>
      </c>
      <c r="BC390" t="inlineStr">
        <is>
          <t>ECSF|Europees Stakeholderforum Crowdfunding</t>
        </is>
      </c>
      <c r="BD390" t="inlineStr">
        <is>
          <t>3|3</t>
        </is>
      </c>
      <c r="BE390" t="inlineStr">
        <is>
          <t>|</t>
        </is>
      </c>
      <c r="BF390" t="inlineStr">
        <is>
          <t>Europejskie Forum Stron Zainteresowanych Finansowaniem Społecznościowym</t>
        </is>
      </c>
      <c r="BG390" t="inlineStr">
        <is>
          <t>3</t>
        </is>
      </c>
      <c r="BH390" t="inlineStr">
        <is>
          <t/>
        </is>
      </c>
      <c r="BI390" t="inlineStr">
        <is>
          <t>fórum europeu do financiamento colaborativo</t>
        </is>
      </c>
      <c r="BJ390" t="inlineStr">
        <is>
          <t>3</t>
        </is>
      </c>
      <c r="BK390" t="inlineStr">
        <is>
          <t/>
        </is>
      </c>
      <c r="BL390" t="inlineStr">
        <is>
          <t>forum european al părților interesate din domeniul finanțării participative</t>
        </is>
      </c>
      <c r="BM390" t="inlineStr">
        <is>
          <t>3</t>
        </is>
      </c>
      <c r="BN390" t="inlineStr">
        <is>
          <t/>
        </is>
      </c>
      <c r="BO390" t="inlineStr">
        <is>
          <t>Európske fórum zainteresovaných strán v oblasti hromadného financovania|ECSF</t>
        </is>
      </c>
      <c r="BP390" t="inlineStr">
        <is>
          <t>3|3</t>
        </is>
      </c>
      <c r="BQ390" t="inlineStr">
        <is>
          <t>|</t>
        </is>
      </c>
      <c r="BR390" t="inlineStr">
        <is>
          <t>evropski forum deležnikov pri množičnem financiranju</t>
        </is>
      </c>
      <c r="BS390" t="inlineStr">
        <is>
          <t>3</t>
        </is>
      </c>
      <c r="BT390" t="inlineStr">
        <is>
          <t/>
        </is>
      </c>
      <c r="BU390" t="inlineStr">
        <is>
          <t>europeiskt forum för gräsrotsfinansieringsintressenter|ECSF|europeiskt forum för gräsrotsfinansieringsaktörer</t>
        </is>
      </c>
      <c r="BV390" t="inlineStr">
        <is>
          <t>3|3|3</t>
        </is>
      </c>
      <c r="BW390" t="inlineStr">
        <is>
          <t>||</t>
        </is>
      </c>
      <c r="BX390" t="inlineStr">
        <is>
          <t>експертна група, създадена от службите на Комисията през
2015 г. и съставена от представители на съответните заинтересовани страни
в областта на колективното финансиране и националните органи, която да
подпомогне развитието на политиката по въпросите на колективното финансиране</t>
        </is>
      </c>
      <c r="BY390" t="inlineStr">
        <is>
          <t>odborná skupina vysokých
zástupců sdružení dotčených skupin zúčastněných stran a vnitrostátních orgánů,
jejímž úkolem je pomoci Evropské komisi vytvářet vhodné politiky týkající se
skupinového financování</t>
        </is>
      </c>
      <c r="BZ390" t="inlineStr">
        <is>
          <t>ekspertgruppe af højtstående repræsentanter for sammenslutninger af berørte interessentgrupper og nationale myndigheder oprettet for at bistå Europa-Kommissionen med at udvikle passende politikker vedrørende crowdfunding</t>
        </is>
      </c>
      <c r="CA390" t="inlineStr">
        <is>
          <t>von der Kommission zur Unterstützung der Entwicklung von Strategien im
BereichCrowdfunding eingesetzte Expertengruppe mit hochrangigen Vertretern von
Verbänden betroffener Interessengruppen und nationaler Behörden</t>
        </is>
      </c>
      <c r="CB390" t="inlineStr">
        <is>
          <t>ομάδα εμπειρογνωμόνων αποτελούμενη από υψηλού επιπέδου εκπροσώπους ενώσεων των ομάδων των εμπλεκόμενων ενδιαφερόμενων μερών και των εθνικών αρχών για να συμβάλει στη βελτίωση της ενημέρωσης, παρέχοντας πληροφορίες και προγράμματα κατάρτισης για τους υπευθύνους έργων, στην προώθηση της διαφάνειας και στην ανταλλαγή των βέλτιστων πρακτικών, καθώς και στον εντοπισμό θεμάτων που θα πρέπει να αντιμετωπιστούν, προκειμένου να αναπτυχθεί η συμμετοχική χρηματοδότηση, λαμβάνοντας παράλληλα υπόψη το συμφέρον των καταναλωτών.</t>
        </is>
      </c>
      <c r="CC390" t="inlineStr">
        <is>
          <t>expert group of high level representatives of associations of stakeholder groups and national authorities set up to help the European Commission develop appropriate policies concerning crowdfunding</t>
        </is>
      </c>
      <c r="CD390" t="inlineStr">
        <is>
          <t>Grupo de expertos integrado por representantes de alto nivel de las asociaciones de colectivos interesados en la financiación participativa y de las autoridades nacionales, encargado de prestar ayuda a la Comisión Europea en las labores de sensibilización y de suministro de información y módulos de formación a los promotores de proyectos, en la promoción de la transparencia y el intercambio de información sobre buenas prácticas, y en la determinación de los problemas que deban solucionarse para que la financiación participativa prospere.</t>
        </is>
      </c>
      <c r="CE390" t="inlineStr">
        <is>
          <t>sidusrühmade ühenduste ja riigi ametiasutuste esindajate eksperdirühm, mille komisjon lõi 2015. aastal &lt;em&gt;ühisrahastuse&lt;/em&gt; &lt;small&gt;&lt;a href="/entry/result/3542067&lt;&gt;/all" id="ENTRY_TO_ENTRY_CONVERTER" target="_blank"&gt;IATE:3542067&amp;lt;&amp;gt;&lt;/a&gt;;;;;;;;;;; küsimuses asjakohaste meetmete väljatöötamise toetamiseks&lt;/small&gt;</t>
        </is>
      </c>
      <c r="CF390" t="inlineStr">
        <is>
          <t>Euroopan komission perustama sidosryhmien yhdistysten ja kansallisten viranomaisten korkean tason edustajien asiantuntijaryhmä, jonka tehtävänä on auttaa tiedottamaan, tarjoamaan tietoa ja koulutusmoduuleja hankkeen toteuttajille, edistämään avoimuutta ja parhaiden käytäntöjen vaihtoa sekä tunnistamaan asioita, joihin on mahdollisesti puututtava, jotta &lt;a href="https://iate.europa.eu/entry/result/3542067/fi" target="_blank"&gt;joukkorahoitus&lt;/a&gt; voisi menestyä, ottaen samalla huomioon rahoittajien edut</t>
        </is>
      </c>
      <c r="CG390" t="inlineStr">
        <is>
          <t>groupe d'experts de haut niveau représentant les associations du secteur du financement participatif et les autorités nationales mis en place pour aider la Commission européenne à élaborer des politiques appropriées en matière de &lt;a href="https://iate.europa.eu/entry/result/3542067/fr" target="_blank"&gt;financement participatif&lt;/a&gt;</t>
        </is>
      </c>
      <c r="CH390" t="inlineStr">
        <is>
          <t/>
        </is>
      </c>
      <c r="CI390" t="inlineStr">
        <is>
          <t>stručna skupina visokih predstavnika udruženja skupina dionika i nacionalnih vlasti, sa zadaćom da Europskoj komisiji pomognu u izradi odgovarajućih politika u pogledu skupnog financiranja</t>
        </is>
      </c>
      <c r="CJ390" t="inlineStr">
        <is>
          <t>az érintett érdekképviseleti csoportok és nemzeti hatóságok társulásainak magas szintű szakértői csoportja, amely segíti majd a Bizottságot a tájékozottság szintjének növelésében, a projektgazdák információval és képzési modulokkal való ellátásában, az átláthatóság és a legjobb gyakorlatok cseréjében, valamint olyan kérdések meghatározásában, amelyek megoldására szükség lehet a közösségi finanszírozás (a hozzájárulók érdekeit figyelembe vevő) felvirágoztatása érdekében</t>
        </is>
      </c>
      <c r="CK390" t="inlineStr">
        <is>
          <t>gruppo di esperti, istituito dalla Commisisone ne 2015, comprendente rappresentanti delle associazioni di portatori di interessi e delle autorità nazional</t>
        </is>
      </c>
      <c r="CL390" t="inlineStr">
        <is>
          <t>aukšto lygio suinteresuotųjų šalių grupių asociacijų atstovus ir nacionalines valdžios institucijas jungianti ekspertų grupė, padedanti Europos Komisijai parengti su sutelktiniu finansavimu susijusias politikos priemones</t>
        </is>
      </c>
      <c r="CM390" t="inlineStr">
        <is>
          <t>ekspertu grupa, kura sastāv no attiecīgo ieinteresēto personu grupu apvienību un valsts iestāžu augsta līmeņa pārstāvjiem un kura izveidota, lai Eiropas Komisijai palīdzētu izstrādāt atbilstošu kolektīvās finansēšanas politiku</t>
        </is>
      </c>
      <c r="CN390" t="inlineStr">
        <is>
          <t>grupp espert ta' rappreżentanti ta' livell għoli ta' assoċjazzjonijiet tal-gruppi tal-partijiet interessati u awtoritajiet nazzjonali stabbilit biex jgħin lill-Kummissjoni Ewropew tiżviluppa politiki adegwati rigward il-finanzjament kollettiv</t>
        </is>
      </c>
      <c r="CO390" t="inlineStr">
        <is>
          <t>"deskundigengroep van vertegenwoordigers op hoog niveau van verenigingen van betrokken stakeholdersgroepen en nationale autoriteiten" om de Europese Commissie te helpen bij beleidsbepaling en informatieverstrekking inzake &lt;i&gt;&lt;a href="http://iate.europa.eu/entry/result/3542067/nl" target="_blank"&gt;crowdfunding&lt;time datetime="19.2.2020"&gt; (19.2.2020)&lt;/time&gt;&lt;/a&gt;&lt;/i&gt;</t>
        </is>
      </c>
      <c r="CP390" t="inlineStr">
        <is>
          <t>grupa ekspertów zrzeszająca przedstawicieli wysokiego szczebla reprezentujących stowarzyszenia grup zainteresowanych stron i organy krajowe w celu zapewnienia pomocy Komisji Europejskiej w podnoszeniu poziomu świadomości poprzez dostarczanie informacji i modułów szkoleniowych dla właścicieli projektów, promowania przejrzystości i wymiany najlepszych praktyk oraz zidentyfikowania problemów, które mogą wymagać rozwiązania, by finansowanie społecznościowe mogło się rozwijać</t>
        </is>
      </c>
      <c r="CQ390" t="inlineStr">
        <is>
          <t>Grupo de peritos de alto nível que junta representantes das associações de partes interessadas e das autoridades nacionais envolvidas, que aconselha a Comissão e lhe presta apoio na elaboração de políticas adequadas em matéria de financiamento colaborativo.</t>
        </is>
      </c>
      <c r="CR390" t="inlineStr">
        <is>
          <t>grup de experți la nivel înalt alcătuit din asociații din domeniul finanțării participative și autorități naționale, instituit pentru a ajuta Comisia Europeană să elaboreze politici adecvate în privința finanțării participative</t>
        </is>
      </c>
      <c r="CS390" t="inlineStr">
        <is>
          <t>expertná skupina vysokých predstaviteľov združení príslušných skupín
zainteresovaných strán a vnútroštátnych orgánov zriadená Komisiou, aby jej
pomáhala rozvíjať politiky v oblasti &lt;a href="https://iate.europa.eu/entry/result/3542067/sk" target="_blank"&gt;hromadného financovania&lt;/a&gt;</t>
        </is>
      </c>
      <c r="CT390" t="inlineStr">
        <is>
          <t/>
        </is>
      </c>
      <c r="CU390" t="inlineStr">
        <is>
          <t>expertgrupp med företrädare på hög nivå
från berörda intressentgrupper och nationella myndigheter som inrättats av
kommissionen för att stödja den politiska utvecklingen på området gräsrotsfinansiering</t>
        </is>
      </c>
    </row>
    <row r="391">
      <c r="A391" s="1" t="str">
        <f>HYPERLINK("https://iate.europa.eu/entry/result/3526716/all", "3526716")</f>
        <v>3526716</v>
      </c>
      <c r="B391" t="inlineStr">
        <is>
          <t>FINANCE</t>
        </is>
      </c>
      <c r="C391" t="inlineStr">
        <is>
          <t>FINANCE|financial institutions and credit</t>
        </is>
      </c>
      <c r="D391" t="inlineStr">
        <is>
          <t>процедура за изкупуване</t>
        </is>
      </c>
      <c r="E391" t="inlineStr">
        <is>
          <t>3</t>
        </is>
      </c>
      <c r="F391" t="inlineStr">
        <is>
          <t/>
        </is>
      </c>
      <c r="G391" t="inlineStr">
        <is>
          <t>náhradní koupě|postup náhradní koupě</t>
        </is>
      </c>
      <c r="H391" t="inlineStr">
        <is>
          <t>3|3</t>
        </is>
      </c>
      <c r="I391" t="inlineStr">
        <is>
          <t>|</t>
        </is>
      </c>
      <c r="J391" t="inlineStr">
        <is>
          <t>procedure for dækningskøb|dækningskøb</t>
        </is>
      </c>
      <c r="K391" t="inlineStr">
        <is>
          <t>3|3</t>
        </is>
      </c>
      <c r="L391" t="inlineStr">
        <is>
          <t>|</t>
        </is>
      </c>
      <c r="M391" t="inlineStr">
        <is>
          <t>Eindeckungsverfahren</t>
        </is>
      </c>
      <c r="N391" t="inlineStr">
        <is>
          <t>3</t>
        </is>
      </c>
      <c r="O391" t="inlineStr">
        <is>
          <t/>
        </is>
      </c>
      <c r="P391" t="inlineStr">
        <is>
          <t>διαδικασία αγοράς</t>
        </is>
      </c>
      <c r="Q391" t="inlineStr">
        <is>
          <t>3</t>
        </is>
      </c>
      <c r="R391" t="inlineStr">
        <is>
          <t/>
        </is>
      </c>
      <c r="S391" t="inlineStr">
        <is>
          <t>buy-in procedures|buy-in|buying-in|buy-in process|buy-in procedure</t>
        </is>
      </c>
      <c r="T391" t="inlineStr">
        <is>
          <t>1|3|1|1|3</t>
        </is>
      </c>
      <c r="U391" t="inlineStr">
        <is>
          <t>||||</t>
        </is>
      </c>
      <c r="V391" t="inlineStr">
        <is>
          <t>procedimiento de recompra</t>
        </is>
      </c>
      <c r="W391" t="inlineStr">
        <is>
          <t>3</t>
        </is>
      </c>
      <c r="X391" t="inlineStr">
        <is>
          <t/>
        </is>
      </c>
      <c r="Y391" t="inlineStr">
        <is>
          <t>asendusost</t>
        </is>
      </c>
      <c r="Z391" t="inlineStr">
        <is>
          <t>3</t>
        </is>
      </c>
      <c r="AA391" t="inlineStr">
        <is>
          <t/>
        </is>
      </c>
      <c r="AB391" t="inlineStr">
        <is>
          <t>korvausosto|ostomenettely|korvausostomenettely</t>
        </is>
      </c>
      <c r="AC391" t="inlineStr">
        <is>
          <t>3|3|3</t>
        </is>
      </c>
      <c r="AD391" t="inlineStr">
        <is>
          <t>||</t>
        </is>
      </c>
      <c r="AE391" t="inlineStr">
        <is>
          <t>rachat d'office|procédure de rachat d’office</t>
        </is>
      </c>
      <c r="AF391" t="inlineStr">
        <is>
          <t>3|3</t>
        </is>
      </c>
      <c r="AG391" t="inlineStr">
        <is>
          <t>|</t>
        </is>
      </c>
      <c r="AH391" t="inlineStr">
        <is>
          <t>nós imeachta ceannach isteach|ceannach isteach</t>
        </is>
      </c>
      <c r="AI391" t="inlineStr">
        <is>
          <t>3|3</t>
        </is>
      </c>
      <c r="AJ391" t="inlineStr">
        <is>
          <t>|</t>
        </is>
      </c>
      <c r="AK391" t="inlineStr">
        <is>
          <t>&lt;i&gt;buy-in&lt;/i&gt;|postupak prisilne kupnje</t>
        </is>
      </c>
      <c r="AL391" t="inlineStr">
        <is>
          <t>3|3</t>
        </is>
      </c>
      <c r="AM391" t="inlineStr">
        <is>
          <t>|</t>
        </is>
      </c>
      <c r="AN391" t="inlineStr">
        <is>
          <t>kényszerbeszerzés</t>
        </is>
      </c>
      <c r="AO391" t="inlineStr">
        <is>
          <t>4</t>
        </is>
      </c>
      <c r="AP391" t="inlineStr">
        <is>
          <t/>
        </is>
      </c>
      <c r="AQ391" t="inlineStr">
        <is>
          <t>buy-in|procedura di esecuzione coattiva|procedura di buy in</t>
        </is>
      </c>
      <c r="AR391" t="inlineStr">
        <is>
          <t>3|3|3</t>
        </is>
      </c>
      <c r="AS391" t="inlineStr">
        <is>
          <t>||</t>
        </is>
      </c>
      <c r="AT391" t="inlineStr">
        <is>
          <t>supirkimas</t>
        </is>
      </c>
      <c r="AU391" t="inlineStr">
        <is>
          <t>3</t>
        </is>
      </c>
      <c r="AV391" t="inlineStr">
        <is>
          <t/>
        </is>
      </c>
      <c r="AW391" t="inlineStr">
        <is>
          <t>iepirkšanas procedūra</t>
        </is>
      </c>
      <c r="AX391" t="inlineStr">
        <is>
          <t>3</t>
        </is>
      </c>
      <c r="AY391" t="inlineStr">
        <is>
          <t/>
        </is>
      </c>
      <c r="AZ391" t="inlineStr">
        <is>
          <t>proċedura ta’ xiri sfurzat|proċedura ta' xiri bil-forza</t>
        </is>
      </c>
      <c r="BA391" t="inlineStr">
        <is>
          <t>3|3</t>
        </is>
      </c>
      <c r="BB391" t="inlineStr">
        <is>
          <t>|</t>
        </is>
      </c>
      <c r="BC391" t="inlineStr">
        <is>
          <t>buy-in|buy-inprocedure</t>
        </is>
      </c>
      <c r="BD391" t="inlineStr">
        <is>
          <t>3|3</t>
        </is>
      </c>
      <c r="BE391" t="inlineStr">
        <is>
          <t>|</t>
        </is>
      </c>
      <c r="BF391" t="inlineStr">
        <is>
          <t>procedura zakupu na otwartym rynku</t>
        </is>
      </c>
      <c r="BG391" t="inlineStr">
        <is>
          <t>3</t>
        </is>
      </c>
      <c r="BH391" t="inlineStr">
        <is>
          <t/>
        </is>
      </c>
      <c r="BI391" t="inlineStr">
        <is>
          <t>procedimento de compra forçada</t>
        </is>
      </c>
      <c r="BJ391" t="inlineStr">
        <is>
          <t>3</t>
        </is>
      </c>
      <c r="BK391" t="inlineStr">
        <is>
          <t/>
        </is>
      </c>
      <c r="BL391" t="inlineStr">
        <is>
          <t>procedură de cumpărare impusă</t>
        </is>
      </c>
      <c r="BM391" t="inlineStr">
        <is>
          <t>3</t>
        </is>
      </c>
      <c r="BN391" t="inlineStr">
        <is>
          <t/>
        </is>
      </c>
      <c r="BO391" t="inlineStr">
        <is>
          <t>krycí nákup</t>
        </is>
      </c>
      <c r="BP391" t="inlineStr">
        <is>
          <t>3</t>
        </is>
      </c>
      <c r="BQ391" t="inlineStr">
        <is>
          <t/>
        </is>
      </c>
      <c r="BR391" t="inlineStr">
        <is>
          <t>kritni nakup</t>
        </is>
      </c>
      <c r="BS391" t="inlineStr">
        <is>
          <t>3</t>
        </is>
      </c>
      <c r="BT391" t="inlineStr">
        <is>
          <t/>
        </is>
      </c>
      <c r="BU391" t="inlineStr">
        <is>
          <t>buy-in förfarande</t>
        </is>
      </c>
      <c r="BV391" t="inlineStr">
        <is>
          <t>3</t>
        </is>
      </c>
      <c r="BW391" t="inlineStr">
        <is>
          <t/>
        </is>
      </c>
      <c r="BX391" t="inlineStr">
        <is>
          <t>процедура, по която всяко място за търговия или централен контрагент изкупува ценни книжа и ги доставя на купувача, когато дадено лице, извършващо къса продажба, не е доставило ценните книжа в определения срок за извършване на сетълмент</t>
        </is>
      </c>
      <c r="BY391" t="inlineStr">
        <is>
          <t/>
        </is>
      </c>
      <c r="BZ391" t="inlineStr">
        <is>
          <t/>
        </is>
      </c>
      <c r="CA391" t="inlineStr">
        <is>
          <t/>
        </is>
      </c>
      <c r="CB391" t="inlineStr">
        <is>
          <t/>
        </is>
      </c>
      <c r="CC391" t="inlineStr">
        <is>
          <t>purchase of securities in the open market by the lender, where the borrower is not able to deliver the securities to the lender in accordance with the terms of the transaction (e.g. on the settlement date) with all costs borne by the borrower</t>
        </is>
      </c>
      <c r="CD391" t="inlineStr">
        <is>
          <t>Una compra de valores en el mercado abierto por parte del prestamista cuando el prestatario no puede entregarle los títulos conforme a los términos de la operación (Vg., en la fecha de liquidación). Todos los costes son asumidos por el prestatario en este caso.</t>
        </is>
      </c>
      <c r="CE391" t="inlineStr">
        <is>
          <t/>
        </is>
      </c>
      <c r="CF391" t="inlineStr">
        <is>
          <t/>
        </is>
      </c>
      <c r="CG391" t="inlineStr">
        <is>
          <t>rachat par un courtier, au cours du marché, de titres qu’un autre courtier lui a vendus et qui n’ont pas été livrés à la date de règlement ou dans le délais stipulé</t>
        </is>
      </c>
      <c r="CH391" t="inlineStr">
        <is>
          <t/>
        </is>
      </c>
      <c r="CI391" t="inlineStr">
        <is>
          <t/>
        </is>
      </c>
      <c r="CJ391" t="inlineStr">
        <is>
          <t>Az a kényszerintézkedés valamely klíringtag nemteljesítése esetén, amelynek során a központi értéktár megkísérli a hiányzó értékpapírok beszerzését.</t>
        </is>
      </c>
      <c r="CK391" t="inlineStr">
        <is>
          <t>procedura attivata dalla Cassa di Compensazione e Garanzia in seguito al mancato regolamento delle posizioni contrattuali di un aderente a causa del mancato adempimento dell'obbligo di consegna degli strumenti finanziari oggetto di una transazione</t>
        </is>
      </c>
      <c r="CL391" t="inlineStr">
        <is>
          <t/>
        </is>
      </c>
      <c r="CM391" t="inlineStr">
        <is>
          <t/>
        </is>
      </c>
      <c r="CN391" t="inlineStr">
        <is>
          <t>ix-xiri ta' titoli fis-suq miftuħ min-naħa tal-mutwanti, f'każijiet meta l-mutwatarju ma jasalx jikkonsenja t-titoli lill-mutwanti, f'konformità mat-termini tat-tranżazzjoni (pereż. f'data ta' saldu partikolari) – f'din il-proċedura l-mutwatarju jkollu jkopri l-kostijiet kollha</t>
        </is>
      </c>
      <c r="CO391" t="inlineStr">
        <is>
          <t/>
        </is>
      </c>
      <c r="CP391" t="inlineStr">
        <is>
          <t>uruchamiana automatycznie procedura zakupu akcji lub instrumentów długu publicznego na otwartym rynku, aby zapewnić ich dostarczenie do celów rozrachunku, jeżeli osoba fizyczna lub prawna sprzedająca akcje lub instrumenty długu publicznego w systemie obrotu nie jest w stanie dostarczyć akcji lub instrumentów długu publicznego do celów rozrachunku w określonym terminie</t>
        </is>
      </c>
      <c r="CQ391" t="inlineStr">
        <is>
          <t/>
        </is>
      </c>
      <c r="CR391" t="inlineStr">
        <is>
          <t>operațiunea care constă în introducerea de către bursă, în ziua următoare zilei decontării inițiale, de ordine de cumpărare, în numele și pe contul propriu SSIF-ului care nu a obținut valorile mobiliare printr-o tranzacție de cumpărare specială</t>
        </is>
      </c>
      <c r="CS391" t="inlineStr">
        <is>
          <t/>
        </is>
      </c>
      <c r="CT391" t="inlineStr">
        <is>
          <t/>
        </is>
      </c>
      <c r="CU391" t="inlineStr">
        <is>
          <t/>
        </is>
      </c>
    </row>
    <row r="392">
      <c r="A392" s="1" t="str">
        <f>HYPERLINK("https://iate.europa.eu/entry/result/879214/all", "879214")</f>
        <v>879214</v>
      </c>
      <c r="B392" t="inlineStr">
        <is>
          <t>FINANCE</t>
        </is>
      </c>
      <c r="C392" t="inlineStr">
        <is>
          <t>FINANCE|financial institutions and credit</t>
        </is>
      </c>
      <c r="D392" t="inlineStr">
        <is>
          <t>защита на инвеститорите</t>
        </is>
      </c>
      <c r="E392" t="inlineStr">
        <is>
          <t>3</t>
        </is>
      </c>
      <c r="F392" t="inlineStr">
        <is>
          <t/>
        </is>
      </c>
      <c r="G392" t="inlineStr">
        <is>
          <t>ochrana investorů</t>
        </is>
      </c>
      <c r="H392" t="inlineStr">
        <is>
          <t>3</t>
        </is>
      </c>
      <c r="I392" t="inlineStr">
        <is>
          <t/>
        </is>
      </c>
      <c r="J392" t="inlineStr">
        <is>
          <t>investorbeskyttelse</t>
        </is>
      </c>
      <c r="K392" t="inlineStr">
        <is>
          <t>3</t>
        </is>
      </c>
      <c r="L392" t="inlineStr">
        <is>
          <t/>
        </is>
      </c>
      <c r="M392" t="inlineStr">
        <is>
          <t>Schutz der Anleger|Anlegerschutz</t>
        </is>
      </c>
      <c r="N392" t="inlineStr">
        <is>
          <t>3|3</t>
        </is>
      </c>
      <c r="O392" t="inlineStr">
        <is>
          <t>|</t>
        </is>
      </c>
      <c r="P392" t="inlineStr">
        <is>
          <t>προστασία των επενδυτών</t>
        </is>
      </c>
      <c r="Q392" t="inlineStr">
        <is>
          <t>3</t>
        </is>
      </c>
      <c r="R392" t="inlineStr">
        <is>
          <t/>
        </is>
      </c>
      <c r="S392" t="inlineStr">
        <is>
          <t>investor protection|investor protection|protection of investors</t>
        </is>
      </c>
      <c r="T392" t="inlineStr">
        <is>
          <t>1|3|3</t>
        </is>
      </c>
      <c r="U392" t="inlineStr">
        <is>
          <t>||</t>
        </is>
      </c>
      <c r="V392" t="inlineStr">
        <is>
          <t>protección del inversor</t>
        </is>
      </c>
      <c r="W392" t="inlineStr">
        <is>
          <t>3</t>
        </is>
      </c>
      <c r="X392" t="inlineStr">
        <is>
          <t/>
        </is>
      </c>
      <c r="Y392" t="inlineStr">
        <is>
          <t>investorite kaitse|investorikaitse</t>
        </is>
      </c>
      <c r="Z392" t="inlineStr">
        <is>
          <t>3|3</t>
        </is>
      </c>
      <c r="AA392" t="inlineStr">
        <is>
          <t>|</t>
        </is>
      </c>
      <c r="AB392" t="inlineStr">
        <is>
          <t>sijoittajansuoja</t>
        </is>
      </c>
      <c r="AC392" t="inlineStr">
        <is>
          <t>3</t>
        </is>
      </c>
      <c r="AD392" t="inlineStr">
        <is>
          <t/>
        </is>
      </c>
      <c r="AE392" t="inlineStr">
        <is>
          <t>protection des investisseurs</t>
        </is>
      </c>
      <c r="AF392" t="inlineStr">
        <is>
          <t>3</t>
        </is>
      </c>
      <c r="AG392" t="inlineStr">
        <is>
          <t/>
        </is>
      </c>
      <c r="AH392" t="inlineStr">
        <is>
          <t>cosaint infheisteoirí</t>
        </is>
      </c>
      <c r="AI392" t="inlineStr">
        <is>
          <t>3</t>
        </is>
      </c>
      <c r="AJ392" t="inlineStr">
        <is>
          <t/>
        </is>
      </c>
      <c r="AK392" t="inlineStr">
        <is>
          <t>zaštita ulagatelja</t>
        </is>
      </c>
      <c r="AL392" t="inlineStr">
        <is>
          <t>3</t>
        </is>
      </c>
      <c r="AM392" t="inlineStr">
        <is>
          <t/>
        </is>
      </c>
      <c r="AN392" t="inlineStr">
        <is>
          <t>befektetővédelem|befektetők védelme</t>
        </is>
      </c>
      <c r="AO392" t="inlineStr">
        <is>
          <t>4|4</t>
        </is>
      </c>
      <c r="AP392" t="inlineStr">
        <is>
          <t>|</t>
        </is>
      </c>
      <c r="AQ392" t="inlineStr">
        <is>
          <t>protezione degli investitori</t>
        </is>
      </c>
      <c r="AR392" t="inlineStr">
        <is>
          <t>3</t>
        </is>
      </c>
      <c r="AS392" t="inlineStr">
        <is>
          <t/>
        </is>
      </c>
      <c r="AT392" t="inlineStr">
        <is>
          <t>investuotojų apsauga</t>
        </is>
      </c>
      <c r="AU392" t="inlineStr">
        <is>
          <t>3</t>
        </is>
      </c>
      <c r="AV392" t="inlineStr">
        <is>
          <t/>
        </is>
      </c>
      <c r="AW392" t="inlineStr">
        <is>
          <t>ieguldītāju aizsardzība</t>
        </is>
      </c>
      <c r="AX392" t="inlineStr">
        <is>
          <t>3</t>
        </is>
      </c>
      <c r="AY392" t="inlineStr">
        <is>
          <t/>
        </is>
      </c>
      <c r="AZ392" t="inlineStr">
        <is>
          <t>protezzjoni tal-investituri</t>
        </is>
      </c>
      <c r="BA392" t="inlineStr">
        <is>
          <t>3</t>
        </is>
      </c>
      <c r="BB392" t="inlineStr">
        <is>
          <t/>
        </is>
      </c>
      <c r="BC392" t="inlineStr">
        <is>
          <t>bescherming van de belegger|beleggersbescherming</t>
        </is>
      </c>
      <c r="BD392" t="inlineStr">
        <is>
          <t>3|3</t>
        </is>
      </c>
      <c r="BE392" t="inlineStr">
        <is>
          <t>|</t>
        </is>
      </c>
      <c r="BF392" t="inlineStr">
        <is>
          <t>ochrona inwestorów</t>
        </is>
      </c>
      <c r="BG392" t="inlineStr">
        <is>
          <t>3</t>
        </is>
      </c>
      <c r="BH392" t="inlineStr">
        <is>
          <t/>
        </is>
      </c>
      <c r="BI392" t="inlineStr">
        <is>
          <t>proteção dos investidores</t>
        </is>
      </c>
      <c r="BJ392" t="inlineStr">
        <is>
          <t>3</t>
        </is>
      </c>
      <c r="BK392" t="inlineStr">
        <is>
          <t/>
        </is>
      </c>
      <c r="BL392" t="inlineStr">
        <is>
          <t>protecție a investitorilor</t>
        </is>
      </c>
      <c r="BM392" t="inlineStr">
        <is>
          <t>3</t>
        </is>
      </c>
      <c r="BN392" t="inlineStr">
        <is>
          <t/>
        </is>
      </c>
      <c r="BO392" t="inlineStr">
        <is>
          <t>ochrana investorov</t>
        </is>
      </c>
      <c r="BP392" t="inlineStr">
        <is>
          <t>3</t>
        </is>
      </c>
      <c r="BQ392" t="inlineStr">
        <is>
          <t/>
        </is>
      </c>
      <c r="BR392" t="inlineStr">
        <is>
          <t>zaščita vlagateljev</t>
        </is>
      </c>
      <c r="BS392" t="inlineStr">
        <is>
          <t>3</t>
        </is>
      </c>
      <c r="BT392" t="inlineStr">
        <is>
          <t/>
        </is>
      </c>
      <c r="BU392" t="inlineStr">
        <is>
          <t>skydd av investerare|investerarskydd</t>
        </is>
      </c>
      <c r="BV392" t="inlineStr">
        <is>
          <t>3|3</t>
        </is>
      </c>
      <c r="BW392" t="inlineStr">
        <is>
          <t>|</t>
        </is>
      </c>
      <c r="BX392" t="inlineStr">
        <is>
          <t>съвкупност от мерки с цел защита на физическите или юридически лица в ролята им на инвеститори на националните или международните пазари</t>
        </is>
      </c>
      <c r="BY392" t="inlineStr">
        <is>
          <t/>
        </is>
      </c>
      <c r="BZ392" t="inlineStr">
        <is>
          <t>tiltag til at fremme god forretningsskik mht. markedsføring af, rådgivning vedrørende og salg af finansielle produkter med henblik på at sikre investors rettigheder</t>
        </is>
      </c>
      <c r="CA392" t="inlineStr">
        <is>
          <t>Bestrebungen und Maßnahmen, die Menschen in ihrer Rolle als Anleger schützen sollen, etwa vor unseriösen Angeboten auf dem nationalen und internationalen Kapitalmarkt durch entsprechende Information und Beratung</t>
        </is>
      </c>
      <c r="CB392" t="inlineStr">
        <is>
          <t/>
        </is>
      </c>
      <c r="CC392" t="inlineStr">
        <is>
          <t>actions to encourage honest advertising of financial products, and to prevent fraud to make sure that investors do not lose money if their investments default (are not repaid)</t>
        </is>
      </c>
      <c r="CD392" t="inlineStr">
        <is>
          <t>Medidas que fomentan que las entidades financieras actúen de manera honesta, imparcial y profesional al prestar servicios de inversión.</t>
        </is>
      </c>
      <c r="CE392" t="inlineStr">
        <is>
          <t/>
        </is>
      </c>
      <c r="CF392" t="inlineStr">
        <is>
          <t>sijoituspalveluyrityksen toimiminen siten, että se tarjoaa ja toteuttaa sijoituspalvelujaan asiakkaan edun mukaisesti; sijoittajansuojaan kuuluu muun muassa tiedonantovelvollisuus, selonottovelvollisuus ja toimeksiantojen huolellinen toteuttaminen</t>
        </is>
      </c>
      <c r="CG392" t="inlineStr">
        <is>
          <t>globalité des efforts et mesures entrepris afin de protéger les droits des investisseurs, notamment des réglementations légales, des obligations de solliciter et d'obtenir une autorisation pour promoteurs et produits ainsi que l'instauration de la transparence</t>
        </is>
      </c>
      <c r="CH392" t="inlineStr">
        <is>
          <t/>
        </is>
      </c>
      <c r="CI392" t="inlineStr">
        <is>
          <t/>
        </is>
      </c>
      <c r="CJ392" t="inlineStr">
        <is>
          <t>adott befektetési szolgáltatásokat igénybe vevő befektetők tulajdonában lévő eszközök védelme, illetve biztosítása, arra az esetre, ha a befektetési szolgáltató felszámolás alá kerül</t>
        </is>
      </c>
      <c r="CK392" t="inlineStr">
        <is>
          <t>sforzi e misure intrapresi per proteggere i diritti degli investitori</t>
        </is>
      </c>
      <c r="CL392" t="inlineStr">
        <is>
          <t/>
        </is>
      </c>
      <c r="CM392" t="inlineStr">
        <is>
          <t>rīcība nolūkā veicināt godīgu finanšu produktu reklāmu un novērst krāpšanu, lai nodrošinātu, ka ieguldītāji necieš zaudējumus, ja viņu ieguldījumi nonāk defoltā (netiek atmaksāti)</t>
        </is>
      </c>
      <c r="CN392" t="inlineStr">
        <is>
          <t>azzjonijiet li jħeġġu r-reklamar onest tal-prodotti finanzjarji, u li jipprevjenu l-frodi biex jiġi żgurat li l-investituri ma jitilfux flus jekk l-investimenti tagħhom isiru inadempjenti (ma jitħallsux lura)</t>
        </is>
      </c>
      <c r="CO392" t="inlineStr">
        <is>
          <t>maatregelen, wet- en regelgeving ter bescherming van de belangen van beleggers, met name ook de belangen van aandeelhouders met een minderheidsbelang</t>
        </is>
      </c>
      <c r="CP392" t="inlineStr">
        <is>
          <t/>
        </is>
      </c>
      <c r="CQ392" t="inlineStr">
        <is>
          <t>Incentivo à
publicação de informações claras e transparentes sobre produtos financeiros a fim de evitar fraudes
e assegurar que os investidores não se vejam privados dos fundos que confiaram
às instituições de crédito.</t>
        </is>
      </c>
      <c r="CR392" t="inlineStr">
        <is>
          <t/>
        </is>
      </c>
      <c r="CS392" t="inlineStr">
        <is>
          <t/>
        </is>
      </c>
      <c r="CT392" t="inlineStr">
        <is>
          <t/>
        </is>
      </c>
      <c r="CU392" t="inlineStr">
        <is>
          <t/>
        </is>
      </c>
    </row>
    <row r="393">
      <c r="A393" s="1" t="str">
        <f>HYPERLINK("https://iate.europa.eu/entry/result/929963/all", "929963")</f>
        <v>929963</v>
      </c>
      <c r="B393" t="inlineStr">
        <is>
          <t>FINANCE</t>
        </is>
      </c>
      <c r="C393" t="inlineStr">
        <is>
          <t>FINANCE|free movement of capital|financial market</t>
        </is>
      </c>
      <c r="D393" t="inlineStr">
        <is>
          <t>интегритет на пазара|лоялни пазарни отношения|почтеност на пазара</t>
        </is>
      </c>
      <c r="E393" t="inlineStr">
        <is>
          <t>2|3|3</t>
        </is>
      </c>
      <c r="F393" t="inlineStr">
        <is>
          <t>||</t>
        </is>
      </c>
      <c r="G393" t="inlineStr">
        <is>
          <t>integrita trhu</t>
        </is>
      </c>
      <c r="H393" t="inlineStr">
        <is>
          <t>3</t>
        </is>
      </c>
      <c r="I393" t="inlineStr">
        <is>
          <t/>
        </is>
      </c>
      <c r="J393" t="inlineStr">
        <is>
          <t>markedets integritet|markedsintegritet</t>
        </is>
      </c>
      <c r="K393" t="inlineStr">
        <is>
          <t>4|4</t>
        </is>
      </c>
      <c r="L393" t="inlineStr">
        <is>
          <t>|</t>
        </is>
      </c>
      <c r="M393" t="inlineStr">
        <is>
          <t>Marktintegrität</t>
        </is>
      </c>
      <c r="N393" t="inlineStr">
        <is>
          <t>3</t>
        </is>
      </c>
      <c r="O393" t="inlineStr">
        <is>
          <t/>
        </is>
      </c>
      <c r="P393" t="inlineStr">
        <is>
          <t>ακεραιότητα της αγοράς</t>
        </is>
      </c>
      <c r="Q393" t="inlineStr">
        <is>
          <t>3</t>
        </is>
      </c>
      <c r="R393" t="inlineStr">
        <is>
          <t/>
        </is>
      </c>
      <c r="S393" t="inlineStr">
        <is>
          <t>market integrity</t>
        </is>
      </c>
      <c r="T393" t="inlineStr">
        <is>
          <t>3</t>
        </is>
      </c>
      <c r="U393" t="inlineStr">
        <is>
          <t/>
        </is>
      </c>
      <c r="V393" t="inlineStr">
        <is>
          <t>integridad del mercado</t>
        </is>
      </c>
      <c r="W393" t="inlineStr">
        <is>
          <t>3</t>
        </is>
      </c>
      <c r="X393" t="inlineStr">
        <is>
          <t/>
        </is>
      </c>
      <c r="Y393" t="inlineStr">
        <is>
          <t>turu terviklikkus|turu usaldusväärsus</t>
        </is>
      </c>
      <c r="Z393" t="inlineStr">
        <is>
          <t>2|3</t>
        </is>
      </c>
      <c r="AA393" t="inlineStr">
        <is>
          <t>|preferred</t>
        </is>
      </c>
      <c r="AB393" t="inlineStr">
        <is>
          <t>markkinoiden luotettavuus</t>
        </is>
      </c>
      <c r="AC393" t="inlineStr">
        <is>
          <t>3</t>
        </is>
      </c>
      <c r="AD393" t="inlineStr">
        <is>
          <t/>
        </is>
      </c>
      <c r="AE393" t="inlineStr">
        <is>
          <t>intégrité du marché</t>
        </is>
      </c>
      <c r="AF393" t="inlineStr">
        <is>
          <t>3</t>
        </is>
      </c>
      <c r="AG393" t="inlineStr">
        <is>
          <t/>
        </is>
      </c>
      <c r="AH393" t="inlineStr">
        <is>
          <t>sláine an mhargaidh</t>
        </is>
      </c>
      <c r="AI393" t="inlineStr">
        <is>
          <t>3</t>
        </is>
      </c>
      <c r="AJ393" t="inlineStr">
        <is>
          <t/>
        </is>
      </c>
      <c r="AK393" t="inlineStr">
        <is>
          <t>integritet tržišta</t>
        </is>
      </c>
      <c r="AL393" t="inlineStr">
        <is>
          <t>3</t>
        </is>
      </c>
      <c r="AM393" t="inlineStr">
        <is>
          <t/>
        </is>
      </c>
      <c r="AN393" t="inlineStr">
        <is>
          <t>a piac integritása|piaci integritás</t>
        </is>
      </c>
      <c r="AO393" t="inlineStr">
        <is>
          <t>3|3</t>
        </is>
      </c>
      <c r="AP393" t="inlineStr">
        <is>
          <t>|</t>
        </is>
      </c>
      <c r="AQ393" t="inlineStr">
        <is>
          <t>integrità del mercato</t>
        </is>
      </c>
      <c r="AR393" t="inlineStr">
        <is>
          <t>3</t>
        </is>
      </c>
      <c r="AS393" t="inlineStr">
        <is>
          <t/>
        </is>
      </c>
      <c r="AT393" t="inlineStr">
        <is>
          <t>rinkos vientisumas</t>
        </is>
      </c>
      <c r="AU393" t="inlineStr">
        <is>
          <t>3</t>
        </is>
      </c>
      <c r="AV393" t="inlineStr">
        <is>
          <t/>
        </is>
      </c>
      <c r="AW393" t="inlineStr">
        <is>
          <t>tirgus integritāte</t>
        </is>
      </c>
      <c r="AX393" t="inlineStr">
        <is>
          <t>3</t>
        </is>
      </c>
      <c r="AY393" t="inlineStr">
        <is>
          <t/>
        </is>
      </c>
      <c r="AZ393" t="inlineStr">
        <is>
          <t>integrità tas-suq</t>
        </is>
      </c>
      <c r="BA393" t="inlineStr">
        <is>
          <t>3</t>
        </is>
      </c>
      <c r="BB393" t="inlineStr">
        <is>
          <t/>
        </is>
      </c>
      <c r="BC393" t="inlineStr">
        <is>
          <t>marktintegriteit</t>
        </is>
      </c>
      <c r="BD393" t="inlineStr">
        <is>
          <t>3</t>
        </is>
      </c>
      <c r="BE393" t="inlineStr">
        <is>
          <t/>
        </is>
      </c>
      <c r="BF393" t="inlineStr">
        <is>
          <t>integralność rynku</t>
        </is>
      </c>
      <c r="BG393" t="inlineStr">
        <is>
          <t>3</t>
        </is>
      </c>
      <c r="BH393" t="inlineStr">
        <is>
          <t/>
        </is>
      </c>
      <c r="BI393" t="inlineStr">
        <is>
          <t>integridade do mercado</t>
        </is>
      </c>
      <c r="BJ393" t="inlineStr">
        <is>
          <t>3</t>
        </is>
      </c>
      <c r="BK393" t="inlineStr">
        <is>
          <t/>
        </is>
      </c>
      <c r="BL393" t="inlineStr">
        <is>
          <t>integritate a pieței</t>
        </is>
      </c>
      <c r="BM393" t="inlineStr">
        <is>
          <t>3</t>
        </is>
      </c>
      <c r="BN393" t="inlineStr">
        <is>
          <t/>
        </is>
      </c>
      <c r="BO393" t="inlineStr">
        <is>
          <t>integrita trhu</t>
        </is>
      </c>
      <c r="BP393" t="inlineStr">
        <is>
          <t>3</t>
        </is>
      </c>
      <c r="BQ393" t="inlineStr">
        <is>
          <t/>
        </is>
      </c>
      <c r="BR393" t="inlineStr">
        <is>
          <t>celovitost trga|integriteta trga</t>
        </is>
      </c>
      <c r="BS393" t="inlineStr">
        <is>
          <t>3|3</t>
        </is>
      </c>
      <c r="BT393" t="inlineStr">
        <is>
          <t>|</t>
        </is>
      </c>
      <c r="BU393" t="inlineStr">
        <is>
          <t>marknadsintegritet</t>
        </is>
      </c>
      <c r="BV393" t="inlineStr">
        <is>
          <t>3</t>
        </is>
      </c>
      <c r="BW393" t="inlineStr">
        <is>
          <t/>
        </is>
      </c>
      <c r="BX393" t="inlineStr">
        <is>
          <t>функциониране на пазарите в условията на прозрачност, достъпност и неманипулативност</t>
        </is>
      </c>
      <c r="BY393" t="inlineStr">
        <is>
          <t>stav, kdy finanční trhy fungují spravedlivě a bezpčeně, a vzbuzují tak důvěru v investorech</t>
        </is>
      </c>
      <c r="BZ393" t="inlineStr">
        <is>
          <t>kendetegn ved finansielle markeder, der fungerer gnidningsløst og retfærdigt, så der er tillid til dem, bl.a. blandt investorer</t>
        </is>
      </c>
      <c r="CA393" t="inlineStr">
        <is>
          <t>fairer Börsenhandel mit gleichen Chancen auf einen Abschluss für jeden der Marktbeteiligten; kann durch Marktmissbrauch und Insidergeschäfte gefährdet werden</t>
        </is>
      </c>
      <c r="CB393" t="inlineStr">
        <is>
          <t/>
        </is>
      </c>
      <c r="CC393" t="inlineStr">
        <is>
          <t>characteristic of financial markets which operate fairly and safely and therefore inspire confidence in investors</t>
        </is>
      </c>
      <c r="CD393" t="inlineStr">
        <is>
          <t>Condiciones reinantes en un mercado financiero que permiten su buen funcionamiento y fomentan la confianza del público, requisitos imprescindibles para el crecimiento económico y la riqueza.</t>
        </is>
      </c>
      <c r="CE393" t="inlineStr">
        <is>
          <t>omadus, mis iseloomustab finantsturge, mis toimivad õiglaselt ja turvaliselt ning tunduvad seega investorite jaoks usaldusväärsed</t>
        </is>
      </c>
      <c r="CF393" t="inlineStr">
        <is>
          <t>rehellisesti ja varmasti toimivien finanssimarkkinoiden ominaisuus, joka synnyttää sijoittajissa luottamusta</t>
        </is>
      </c>
      <c r="CG393" t="inlineStr">
        <is>
          <t>caractéristique de marchés financiers sur lesquels la négociation des titres s'effectue de manière équitable et transparente et sur lesquels il existe des règles visant à prévenir les abus de marché, afin de renforcer la confiance des investisseurs à l'égard de ces marchés</t>
        </is>
      </c>
      <c r="CH393" t="inlineStr">
        <is>
          <t/>
        </is>
      </c>
      <c r="CI393" t="inlineStr">
        <is>
          <t/>
        </is>
      </c>
      <c r="CJ393" t="inlineStr">
        <is>
          <t>a pénzügyi piac zavartalan működését és a piacok iránti közbizalmat megteremtő feltételek, amelyek a gazdasági növekedés és a prosperitás alapját képezik</t>
        </is>
      </c>
      <c r="CK393" t="inlineStr">
        <is>
          <t>ordinato svolgimento delle negoziazioni sui mercati grazie a un insieme di regole, accordi e principi che ispirano la reciproca fiducia tra gli investitori e gli intermediari</t>
        </is>
      </c>
      <c r="CL393" t="inlineStr">
        <is>
          <t>finansų rinkų, kurios veikia sąžiningai bei saugiai ir kurios tokiu būdu skatina investuotojų pasitikėjimą, sąvybė</t>
        </is>
      </c>
      <c r="CM393" t="inlineStr">
        <is>
          <t>tādu finanšu tirgu īpašība, kuri darbojas godīgi un atklāti un tāpēc vieš investoru uzticību</t>
        </is>
      </c>
      <c r="CN393" t="inlineStr">
        <is>
          <t>karatteristika tas-swieq finanzjarji li joperaw b'mod ġust u sikur u għalhekk iqanqlu fiduċja fl-investituri</t>
        </is>
      </c>
      <c r="CO393" t="inlineStr">
        <is>
          <t>beginsel dat voor alle marktparticipanten gelijke kansen moeten gelden, hetgeen inhoudt dat er te allen tijde gelijkheid van informatie moet zijn, er geen misleidende informatie mag zijn en de prijs van een effect de reflectie moet zijn van de specifieke economische omstandigheden van het effect zoals dat tot uiting komt als resultaat van legitieme vraag en aanbod</t>
        </is>
      </c>
      <c r="CP393" t="inlineStr">
        <is>
          <t/>
        </is>
      </c>
      <c r="CQ393" t="inlineStr">
        <is>
          <t>Características dos mercados financeiros que funcionam de acordo com regras equitativas e transparentes com vista a garantir a segurança dos investidores e combater o abuso de mercado.</t>
        </is>
      </c>
      <c r="CR393" t="inlineStr">
        <is>
          <t/>
        </is>
      </c>
      <c r="CS393" t="inlineStr">
        <is>
          <t/>
        </is>
      </c>
      <c r="CT393" t="inlineStr">
        <is>
          <t/>
        </is>
      </c>
      <c r="CU393" t="inlineStr">
        <is>
          <t>upprätthållande av ett högt förtroende för att spelreglerna på en marknad följs</t>
        </is>
      </c>
    </row>
    <row r="394">
      <c r="A394" s="1" t="str">
        <f>HYPERLINK("https://iate.europa.eu/entry/result/3536662/all", "3536662")</f>
        <v>3536662</v>
      </c>
      <c r="B394" t="inlineStr">
        <is>
          <t>FINANCE</t>
        </is>
      </c>
      <c r="C394" t="inlineStr">
        <is>
          <t>FINANCE|financial institutions and credit</t>
        </is>
      </c>
      <c r="D394" t="inlineStr">
        <is>
          <t/>
        </is>
      </c>
      <c r="E394" t="inlineStr">
        <is>
          <t/>
        </is>
      </c>
      <c r="F394" t="inlineStr">
        <is>
          <t/>
        </is>
      </c>
      <c r="G394" t="inlineStr">
        <is>
          <t/>
        </is>
      </c>
      <c r="H394" t="inlineStr">
        <is>
          <t/>
        </is>
      </c>
      <c r="I394" t="inlineStr">
        <is>
          <t/>
        </is>
      </c>
      <c r="J394" t="inlineStr">
        <is>
          <t/>
        </is>
      </c>
      <c r="K394" t="inlineStr">
        <is>
          <t/>
        </is>
      </c>
      <c r="L394" t="inlineStr">
        <is>
          <t/>
        </is>
      </c>
      <c r="M394" t="inlineStr">
        <is>
          <t/>
        </is>
      </c>
      <c r="N394" t="inlineStr">
        <is>
          <t/>
        </is>
      </c>
      <c r="O394" t="inlineStr">
        <is>
          <t/>
        </is>
      </c>
      <c r="P394" t="inlineStr">
        <is>
          <t/>
        </is>
      </c>
      <c r="Q394" t="inlineStr">
        <is>
          <t/>
        </is>
      </c>
      <c r="R394" t="inlineStr">
        <is>
          <t/>
        </is>
      </c>
      <c r="S394" t="inlineStr">
        <is>
          <t>liquidity profile</t>
        </is>
      </c>
      <c r="T394" t="inlineStr">
        <is>
          <t>3</t>
        </is>
      </c>
      <c r="U394" t="inlineStr">
        <is>
          <t/>
        </is>
      </c>
      <c r="V394" t="inlineStr">
        <is>
          <t/>
        </is>
      </c>
      <c r="W394" t="inlineStr">
        <is>
          <t/>
        </is>
      </c>
      <c r="X394" t="inlineStr">
        <is>
          <t/>
        </is>
      </c>
      <c r="Y394" t="inlineStr">
        <is>
          <t/>
        </is>
      </c>
      <c r="Z394" t="inlineStr">
        <is>
          <t/>
        </is>
      </c>
      <c r="AA394" t="inlineStr">
        <is>
          <t/>
        </is>
      </c>
      <c r="AB394" t="inlineStr">
        <is>
          <t>maksuvalmiusprofiili</t>
        </is>
      </c>
      <c r="AC394" t="inlineStr">
        <is>
          <t>3</t>
        </is>
      </c>
      <c r="AD394" t="inlineStr">
        <is>
          <t/>
        </is>
      </c>
      <c r="AE394" t="inlineStr">
        <is>
          <t>profil de liquidité</t>
        </is>
      </c>
      <c r="AF394" t="inlineStr">
        <is>
          <t>3</t>
        </is>
      </c>
      <c r="AG394" t="inlineStr">
        <is>
          <t/>
        </is>
      </c>
      <c r="AH394" t="inlineStr">
        <is>
          <t/>
        </is>
      </c>
      <c r="AI394" t="inlineStr">
        <is>
          <t/>
        </is>
      </c>
      <c r="AJ394" t="inlineStr">
        <is>
          <t/>
        </is>
      </c>
      <c r="AK394" t="inlineStr">
        <is>
          <t/>
        </is>
      </c>
      <c r="AL394" t="inlineStr">
        <is>
          <t/>
        </is>
      </c>
      <c r="AM394" t="inlineStr">
        <is>
          <t/>
        </is>
      </c>
      <c r="AN394" t="inlineStr">
        <is>
          <t>likviditási profil</t>
        </is>
      </c>
      <c r="AO394" t="inlineStr">
        <is>
          <t>4</t>
        </is>
      </c>
      <c r="AP394" t="inlineStr">
        <is>
          <t/>
        </is>
      </c>
      <c r="AQ394" t="inlineStr">
        <is>
          <t/>
        </is>
      </c>
      <c r="AR394" t="inlineStr">
        <is>
          <t/>
        </is>
      </c>
      <c r="AS394" t="inlineStr">
        <is>
          <t/>
        </is>
      </c>
      <c r="AT394" t="inlineStr">
        <is>
          <t/>
        </is>
      </c>
      <c r="AU394" t="inlineStr">
        <is>
          <t/>
        </is>
      </c>
      <c r="AV394" t="inlineStr">
        <is>
          <t/>
        </is>
      </c>
      <c r="AW394" t="inlineStr">
        <is>
          <t/>
        </is>
      </c>
      <c r="AX394" t="inlineStr">
        <is>
          <t/>
        </is>
      </c>
      <c r="AY394" t="inlineStr">
        <is>
          <t/>
        </is>
      </c>
      <c r="AZ394" t="inlineStr">
        <is>
          <t/>
        </is>
      </c>
      <c r="BA394" t="inlineStr">
        <is>
          <t/>
        </is>
      </c>
      <c r="BB394" t="inlineStr">
        <is>
          <t/>
        </is>
      </c>
      <c r="BC394" t="inlineStr">
        <is>
          <t/>
        </is>
      </c>
      <c r="BD394" t="inlineStr">
        <is>
          <t/>
        </is>
      </c>
      <c r="BE394" t="inlineStr">
        <is>
          <t/>
        </is>
      </c>
      <c r="BF394" t="inlineStr">
        <is>
          <t/>
        </is>
      </c>
      <c r="BG394" t="inlineStr">
        <is>
          <t/>
        </is>
      </c>
      <c r="BH394" t="inlineStr">
        <is>
          <t/>
        </is>
      </c>
      <c r="BI394" t="inlineStr">
        <is>
          <t/>
        </is>
      </c>
      <c r="BJ394" t="inlineStr">
        <is>
          <t/>
        </is>
      </c>
      <c r="BK394" t="inlineStr">
        <is>
          <t/>
        </is>
      </c>
      <c r="BL394" t="inlineStr">
        <is>
          <t/>
        </is>
      </c>
      <c r="BM394" t="inlineStr">
        <is>
          <t/>
        </is>
      </c>
      <c r="BN394" t="inlineStr">
        <is>
          <t/>
        </is>
      </c>
      <c r="BO394" t="inlineStr">
        <is>
          <t/>
        </is>
      </c>
      <c r="BP394" t="inlineStr">
        <is>
          <t/>
        </is>
      </c>
      <c r="BQ394" t="inlineStr">
        <is>
          <t/>
        </is>
      </c>
      <c r="BR394" t="inlineStr">
        <is>
          <t>profil likvidnosti|likvidnostni profil</t>
        </is>
      </c>
      <c r="BS394" t="inlineStr">
        <is>
          <t>3|3</t>
        </is>
      </c>
      <c r="BT394" t="inlineStr">
        <is>
          <t>|</t>
        </is>
      </c>
      <c r="BU394" t="inlineStr">
        <is>
          <t/>
        </is>
      </c>
      <c r="BV394" t="inlineStr">
        <is>
          <t/>
        </is>
      </c>
      <c r="BW394" t="inlineStr">
        <is>
          <t/>
        </is>
      </c>
      <c r="BX394" t="inlineStr">
        <is>
          <t/>
        </is>
      </c>
      <c r="BY394" t="inlineStr">
        <is>
          <t/>
        </is>
      </c>
      <c r="BZ394" t="inlineStr">
        <is>
          <t/>
        </is>
      </c>
      <c r="CA394" t="inlineStr">
        <is>
          <t/>
        </is>
      </c>
      <c r="CB394" t="inlineStr">
        <is>
          <t/>
        </is>
      </c>
      <c r="CC394" t="inlineStr">
        <is>
          <t>the capacity of an organisation to turn assets into cash, with cash itself (i.e. money) as the most liquid asset</t>
        </is>
      </c>
      <c r="CD394" t="inlineStr">
        <is>
          <t/>
        </is>
      </c>
      <c r="CE394" t="inlineStr">
        <is>
          <t/>
        </is>
      </c>
      <c r="CF394" t="inlineStr">
        <is>
          <t/>
        </is>
      </c>
      <c r="CG394" t="inlineStr">
        <is>
          <t/>
        </is>
      </c>
      <c r="CH394" t="inlineStr">
        <is>
          <t/>
        </is>
      </c>
      <c r="CI394" t="inlineStr">
        <is>
          <t/>
        </is>
      </c>
      <c r="CJ394" t="inlineStr">
        <is>
          <t/>
        </is>
      </c>
      <c r="CK394" t="inlineStr">
        <is>
          <t/>
        </is>
      </c>
      <c r="CL394" t="inlineStr">
        <is>
          <t/>
        </is>
      </c>
      <c r="CM394" t="inlineStr">
        <is>
          <t/>
        </is>
      </c>
      <c r="CN394" t="inlineStr">
        <is>
          <t/>
        </is>
      </c>
      <c r="CO394" t="inlineStr">
        <is>
          <t/>
        </is>
      </c>
      <c r="CP394" t="inlineStr">
        <is>
          <t/>
        </is>
      </c>
      <c r="CQ394" t="inlineStr">
        <is>
          <t/>
        </is>
      </c>
      <c r="CR394" t="inlineStr">
        <is>
          <t/>
        </is>
      </c>
      <c r="CS394" t="inlineStr">
        <is>
          <t/>
        </is>
      </c>
      <c r="CT394" t="inlineStr">
        <is>
          <t/>
        </is>
      </c>
      <c r="CU394" t="inlineStr">
        <is>
          <t/>
        </is>
      </c>
    </row>
    <row r="395">
      <c r="A395" s="1" t="str">
        <f>HYPERLINK("https://iate.europa.eu/entry/result/1556841/all", "1556841")</f>
        <v>1556841</v>
      </c>
      <c r="B395" t="inlineStr">
        <is>
          <t>EDUCATION AND COMMUNICATIONS;FINANCE</t>
        </is>
      </c>
      <c r="C395" t="inlineStr">
        <is>
          <t>EDUCATION AND COMMUNICATIONS|information technology and data processing;FINANCE</t>
        </is>
      </c>
      <c r="D395" t="inlineStr">
        <is>
          <t>банка</t>
        </is>
      </c>
      <c r="E395" t="inlineStr">
        <is>
          <t>3</t>
        </is>
      </c>
      <c r="F395" t="inlineStr">
        <is>
          <t/>
        </is>
      </c>
      <c r="G395" t="inlineStr">
        <is>
          <t>banka</t>
        </is>
      </c>
      <c r="H395" t="inlineStr">
        <is>
          <t>3</t>
        </is>
      </c>
      <c r="I395" t="inlineStr">
        <is>
          <t/>
        </is>
      </c>
      <c r="J395" t="inlineStr">
        <is>
          <t>bank</t>
        </is>
      </c>
      <c r="K395" t="inlineStr">
        <is>
          <t>3</t>
        </is>
      </c>
      <c r="L395" t="inlineStr">
        <is>
          <t/>
        </is>
      </c>
      <c r="M395" t="inlineStr">
        <is>
          <t>Kreditinstitut|Bank|Bankinstitut</t>
        </is>
      </c>
      <c r="N395" t="inlineStr">
        <is>
          <t>3|3|3</t>
        </is>
      </c>
      <c r="O395" t="inlineStr">
        <is>
          <t>||</t>
        </is>
      </c>
      <c r="P395" t="inlineStr">
        <is>
          <t>τραπεζικός οργανισμός|τράπεζα</t>
        </is>
      </c>
      <c r="Q395" t="inlineStr">
        <is>
          <t>3|3</t>
        </is>
      </c>
      <c r="R395" t="inlineStr">
        <is>
          <t>|</t>
        </is>
      </c>
      <c r="S395" t="inlineStr">
        <is>
          <t>banking institution|institutions|banks|bank</t>
        </is>
      </c>
      <c r="T395" t="inlineStr">
        <is>
          <t>3|1|1|3</t>
        </is>
      </c>
      <c r="U395" t="inlineStr">
        <is>
          <t>|||</t>
        </is>
      </c>
      <c r="V395" t="inlineStr">
        <is>
          <t>banco|institución bancaria</t>
        </is>
      </c>
      <c r="W395" t="inlineStr">
        <is>
          <t>3|3</t>
        </is>
      </c>
      <c r="X395" t="inlineStr">
        <is>
          <t>|</t>
        </is>
      </c>
      <c r="Y395" t="inlineStr">
        <is>
          <t>pank</t>
        </is>
      </c>
      <c r="Z395" t="inlineStr">
        <is>
          <t>3</t>
        </is>
      </c>
      <c r="AA395" t="inlineStr">
        <is>
          <t/>
        </is>
      </c>
      <c r="AB395" t="inlineStr">
        <is>
          <t>pankki</t>
        </is>
      </c>
      <c r="AC395" t="inlineStr">
        <is>
          <t>3</t>
        </is>
      </c>
      <c r="AD395" t="inlineStr">
        <is>
          <t/>
        </is>
      </c>
      <c r="AE395" t="inlineStr">
        <is>
          <t>institution bancaire|banque</t>
        </is>
      </c>
      <c r="AF395" t="inlineStr">
        <is>
          <t>3|3</t>
        </is>
      </c>
      <c r="AG395" t="inlineStr">
        <is>
          <t>|</t>
        </is>
      </c>
      <c r="AH395" t="inlineStr">
        <is>
          <t>banc|institiúid baincéireachta</t>
        </is>
      </c>
      <c r="AI395" t="inlineStr">
        <is>
          <t>3|3</t>
        </is>
      </c>
      <c r="AJ395" t="inlineStr">
        <is>
          <t>|</t>
        </is>
      </c>
      <c r="AK395" t="inlineStr">
        <is>
          <t/>
        </is>
      </c>
      <c r="AL395" t="inlineStr">
        <is>
          <t/>
        </is>
      </c>
      <c r="AM395" t="inlineStr">
        <is>
          <t/>
        </is>
      </c>
      <c r="AN395" t="inlineStr">
        <is>
          <t>bank</t>
        </is>
      </c>
      <c r="AO395" t="inlineStr">
        <is>
          <t>4</t>
        </is>
      </c>
      <c r="AP395" t="inlineStr">
        <is>
          <t/>
        </is>
      </c>
      <c r="AQ395" t="inlineStr">
        <is>
          <t>istituto bancario|banca</t>
        </is>
      </c>
      <c r="AR395" t="inlineStr">
        <is>
          <t>3|3</t>
        </is>
      </c>
      <c r="AS395" t="inlineStr">
        <is>
          <t>|</t>
        </is>
      </c>
      <c r="AT395" t="inlineStr">
        <is>
          <t>bankas</t>
        </is>
      </c>
      <c r="AU395" t="inlineStr">
        <is>
          <t>4</t>
        </is>
      </c>
      <c r="AV395" t="inlineStr">
        <is>
          <t/>
        </is>
      </c>
      <c r="AW395" t="inlineStr">
        <is>
          <t>banka</t>
        </is>
      </c>
      <c r="AX395" t="inlineStr">
        <is>
          <t>2</t>
        </is>
      </c>
      <c r="AY395" t="inlineStr">
        <is>
          <t/>
        </is>
      </c>
      <c r="AZ395" t="inlineStr">
        <is>
          <t>bank|istituzzjoni bankarja</t>
        </is>
      </c>
      <c r="BA395" t="inlineStr">
        <is>
          <t>3|3</t>
        </is>
      </c>
      <c r="BB395" t="inlineStr">
        <is>
          <t>|</t>
        </is>
      </c>
      <c r="BC395" t="inlineStr">
        <is>
          <t>bankinstelling|bank</t>
        </is>
      </c>
      <c r="BD395" t="inlineStr">
        <is>
          <t>3|3</t>
        </is>
      </c>
      <c r="BE395" t="inlineStr">
        <is>
          <t>|</t>
        </is>
      </c>
      <c r="BF395" t="inlineStr">
        <is>
          <t>bank|instytucja bankowa</t>
        </is>
      </c>
      <c r="BG395" t="inlineStr">
        <is>
          <t>3|3</t>
        </is>
      </c>
      <c r="BH395" t="inlineStr">
        <is>
          <t>|</t>
        </is>
      </c>
      <c r="BI395" t="inlineStr">
        <is>
          <t>banco|instituição bancária</t>
        </is>
      </c>
      <c r="BJ395" t="inlineStr">
        <is>
          <t>3|3</t>
        </is>
      </c>
      <c r="BK395" t="inlineStr">
        <is>
          <t>|</t>
        </is>
      </c>
      <c r="BL395" t="inlineStr">
        <is>
          <t>instituție bancară|bancă</t>
        </is>
      </c>
      <c r="BM395" t="inlineStr">
        <is>
          <t>3|3</t>
        </is>
      </c>
      <c r="BN395" t="inlineStr">
        <is>
          <t>|</t>
        </is>
      </c>
      <c r="BO395" t="inlineStr">
        <is>
          <t>banková inštitúcia|banka</t>
        </is>
      </c>
      <c r="BP395" t="inlineStr">
        <is>
          <t>3|3</t>
        </is>
      </c>
      <c r="BQ395" t="inlineStr">
        <is>
          <t>|</t>
        </is>
      </c>
      <c r="BR395" t="inlineStr">
        <is>
          <t>banka</t>
        </is>
      </c>
      <c r="BS395" t="inlineStr">
        <is>
          <t>3</t>
        </is>
      </c>
      <c r="BT395" t="inlineStr">
        <is>
          <t/>
        </is>
      </c>
      <c r="BU395" t="inlineStr">
        <is>
          <t>bank</t>
        </is>
      </c>
      <c r="BV395" t="inlineStr">
        <is>
          <t>3</t>
        </is>
      </c>
      <c r="BW395" t="inlineStr">
        <is>
          <t/>
        </is>
      </c>
      <c r="BX395" t="inlineStr">
        <is>
          <t>юридическо лице, което извършва публично привличане на влогове или други възстановими средства и предоставя кредити или друго финансиране за своя сметка и на собствен риск</t>
        </is>
      </c>
      <c r="BY395" t="inlineStr">
        <is>
          <t>společnost, která je na základě udělené bankovní licence oprávněna vykonávat bankovní činnost (tj. zejména přijímat vklady od veřejnosti a poskytovat úvěry)</t>
        </is>
      </c>
      <c r="BZ395" t="inlineStr">
        <is>
          <t>virksomhed, som varetager funktioner i forbindelse med omsætning af penge, kreditmidler og værdipapirer og dermed forbundne serviceydelser, fx indlåns- og udlånsvirksomhed, betalingsformidling, sikkerhedsstillelse samt porteføljeadministration og -rådgivning</t>
        </is>
      </c>
      <c r="CA395" t="inlineStr">
        <is>
          <t/>
        </is>
      </c>
      <c r="CB395" t="inlineStr">
        <is>
          <t/>
        </is>
      </c>
      <c r="CC395" t="inlineStr">
        <is>
          <t>financial institution authorized or chartered by its national regulatory authority to be designated as a bank</t>
        </is>
      </c>
      <c r="CD395" t="inlineStr">
        <is>
          <t>Institución financiera que media entre el ahorro, al que capta a través de diversas modalidades de depósito, para convertirlo en créditos y préstamos.</t>
        </is>
      </c>
      <c r="CE395" t="inlineStr">
        <is>
          <t/>
        </is>
      </c>
      <c r="CF395" t="inlineStr">
        <is>
          <t>rahalaitos, joka harjoittaa mm. otto- ja antolainausta, maksuliikennettä, arvopaperikauppaa ja valuutanvaihtoa</t>
        </is>
      </c>
      <c r="CG395" t="inlineStr">
        <is>
          <t>catégorie d'établissement de crédit qui, d'une façon générale, est habilitée à recevoir du public des fonds à vue ou à moins de deux ans de terme, et qui peut effectuer toutes les opérations de banque définies aux articles L. 311-1 et suiv. du Code monétaire et financier français</t>
        </is>
      </c>
      <c r="CH395" t="inlineStr">
        <is>
          <t/>
        </is>
      </c>
      <c r="CI395" t="inlineStr">
        <is>
          <t/>
        </is>
      </c>
      <c r="CJ395" t="inlineStr">
        <is>
          <t>nemzeti szabályozó hatóság által meghatározott pénzügyi szolgáltatások nyújtására feljogosított szervezet</t>
        </is>
      </c>
      <c r="CK395" t="inlineStr">
        <is>
          <t>impresa la cui attività principale, cosiddetta attività bancaria, consiste nell'esercizio contemporaneo della raccolta di depositi presso i risparmiatori e della concessione di prestiti</t>
        </is>
      </c>
      <c r="CL395" t="inlineStr">
        <is>
          <t>valstybėje narėje įsteigta kredito įstaiga, kuri turi licenciją verstis ir verčiasi indėlių ar kitų grąžintinų lėšų priėmimu iš neprofesionaliųjų rinkos dalyvių ir jų skolinimu ir prisiima su tuo susijusią riziką bei atsakomybę</t>
        </is>
      </c>
      <c r="CM395" t="inlineStr">
        <is>
          <t/>
        </is>
      </c>
      <c r="CN395" t="inlineStr">
        <is>
          <t>istituzzjoni finanzjarja u intermedjarja finanzjarja li taċċetta depożiti u tgħaddi dawk id-depożiti f'attivitajiet ta’ self, sew direttament permezz ta’ selfiet, sew indirettament tramite s-swieq kapitali</t>
        </is>
      </c>
      <c r="CO395" t="inlineStr">
        <is>
          <t>"instelling die verschillende functies verricht en diensten verleent in het geld-, kapitaal- en betalingsverkeer. Banken nemen deposito's aan van klanten, beheren spaargelden, verstrekken kredieten aan bedrijven en particulieren […], verzorgen betalings- en effectenverkeer, en adviseren en begeleiden bedrijven bij hun gang naar de beurs"</t>
        </is>
      </c>
      <c r="CP395" t="inlineStr">
        <is>
          <t>instytucja finansowa działająca na podstawie zezwoleń uprawniających do wykonywania czynności bankowych obciążających ryzykiem środki powierzone pod jakimkolwiek tytułem zwrotnym</t>
        </is>
      </c>
      <c r="CQ395" t="inlineStr">
        <is>
          <t>Instituição de crédito cuja atividade consiste na realização de operações financeiras e na prestação de serviços financeiros, dos quais, os mais comuns são a concessão de crédito e o receção de depósitos dos clientes, que remunera.</t>
        </is>
      </c>
      <c r="CR395" t="inlineStr">
        <is>
          <t>instituție financiară care are ca activitate principală atragerea de depozite și împrumutarea unor sume în scopul acordării de credite și efectuării de plasamente</t>
        </is>
      </c>
      <c r="CS395" t="inlineStr">
        <is>
          <t>finančná inštitúcia, ktorá sa špecializuje na „obchod peňazí“, čiže na zhromažďovanie voľných finančných prostriedkov (prijímanie vkladov a pod.), poskytovanie úverov a prípadne sprostredkovanie ďalších bankových operácií, obchodov a transakcií (výkon inkasa, prevod peňazí, poskytovanie rôznych služieb a pod.)</t>
        </is>
      </c>
      <c r="CT395" t="inlineStr">
        <is>
          <t>družba, ki ima dovoljenje za opravljanje bančnih storitev</t>
        </is>
      </c>
      <c r="CU395" t="inlineStr">
        <is>
          <t>företag som fått regeringens tillstånd att bedriva bank- och finansieringsrörelse, vilket innebär rätt att bl.a. ta emot inlåning på konto från allmänheten, låna i Riksbanken utan säkerhet och placera pengar på räntebärande konto i Riksbanken</t>
        </is>
      </c>
    </row>
    <row r="396">
      <c r="A396" s="1" t="str">
        <f>HYPERLINK("https://iate.europa.eu/entry/result/1104096/all", "1104096")</f>
        <v>1104096</v>
      </c>
      <c r="B396" t="inlineStr">
        <is>
          <t>FINANCE</t>
        </is>
      </c>
      <c r="C396" t="inlineStr">
        <is>
          <t>FINANCE</t>
        </is>
      </c>
      <c r="D396" t="inlineStr">
        <is>
          <t>валутен паритет</t>
        </is>
      </c>
      <c r="E396" t="inlineStr">
        <is>
          <t>3</t>
        </is>
      </c>
      <c r="F396" t="inlineStr">
        <is>
          <t/>
        </is>
      </c>
      <c r="G396" t="inlineStr">
        <is>
          <t>měnová parita|paritní kurz</t>
        </is>
      </c>
      <c r="H396" t="inlineStr">
        <is>
          <t>2|2</t>
        </is>
      </c>
      <c r="I396" t="inlineStr">
        <is>
          <t>|</t>
        </is>
      </c>
      <c r="J396" t="inlineStr">
        <is>
          <t>pariværdi|paritetskurs|paritet|paritet mellem valutaer</t>
        </is>
      </c>
      <c r="K396" t="inlineStr">
        <is>
          <t>3|3|3|3</t>
        </is>
      </c>
      <c r="L396" t="inlineStr">
        <is>
          <t>|||</t>
        </is>
      </c>
      <c r="M396" t="inlineStr">
        <is>
          <t>Währungsparität|Parität</t>
        </is>
      </c>
      <c r="N396" t="inlineStr">
        <is>
          <t>3|3</t>
        </is>
      </c>
      <c r="O396" t="inlineStr">
        <is>
          <t>|</t>
        </is>
      </c>
      <c r="P396" t="inlineStr">
        <is>
          <t>νομισματική ισοτιμία</t>
        </is>
      </c>
      <c r="Q396" t="inlineStr">
        <is>
          <t>3</t>
        </is>
      </c>
      <c r="R396" t="inlineStr">
        <is>
          <t/>
        </is>
      </c>
      <c r="S396" t="inlineStr">
        <is>
          <t>currency parity|par value|parity</t>
        </is>
      </c>
      <c r="T396" t="inlineStr">
        <is>
          <t>3|3|3</t>
        </is>
      </c>
      <c r="U396" t="inlineStr">
        <is>
          <t>||</t>
        </is>
      </c>
      <c r="V396" t="inlineStr">
        <is>
          <t>paridad monetaria</t>
        </is>
      </c>
      <c r="W396" t="inlineStr">
        <is>
          <t>3</t>
        </is>
      </c>
      <c r="X396" t="inlineStr">
        <is>
          <t/>
        </is>
      </c>
      <c r="Y396" t="inlineStr">
        <is>
          <t>valuutapariteet</t>
        </is>
      </c>
      <c r="Z396" t="inlineStr">
        <is>
          <t>3</t>
        </is>
      </c>
      <c r="AA396" t="inlineStr">
        <is>
          <t/>
        </is>
      </c>
      <c r="AB396" t="inlineStr">
        <is>
          <t>pariteetti|valuuttapariteetti|pariarvo</t>
        </is>
      </c>
      <c r="AC396" t="inlineStr">
        <is>
          <t>3|3|3</t>
        </is>
      </c>
      <c r="AD396" t="inlineStr">
        <is>
          <t>||</t>
        </is>
      </c>
      <c r="AE396" t="inlineStr">
        <is>
          <t>parité de conversion|parité monétaire|parité</t>
        </is>
      </c>
      <c r="AF396" t="inlineStr">
        <is>
          <t>3|3|3</t>
        </is>
      </c>
      <c r="AG396" t="inlineStr">
        <is>
          <t>||</t>
        </is>
      </c>
      <c r="AH396" t="inlineStr">
        <is>
          <t>parluach</t>
        </is>
      </c>
      <c r="AI396" t="inlineStr">
        <is>
          <t>3</t>
        </is>
      </c>
      <c r="AJ396" t="inlineStr">
        <is>
          <t/>
        </is>
      </c>
      <c r="AK396" t="inlineStr">
        <is>
          <t>valutni paritet</t>
        </is>
      </c>
      <c r="AL396" t="inlineStr">
        <is>
          <t>3</t>
        </is>
      </c>
      <c r="AM396" t="inlineStr">
        <is>
          <t/>
        </is>
      </c>
      <c r="AN396" t="inlineStr">
        <is>
          <t>valutaparitás|paritás</t>
        </is>
      </c>
      <c r="AO396" t="inlineStr">
        <is>
          <t>3|2</t>
        </is>
      </c>
      <c r="AP396" t="inlineStr">
        <is>
          <t>|</t>
        </is>
      </c>
      <c r="AQ396" t="inlineStr">
        <is>
          <t>parità monetaria</t>
        </is>
      </c>
      <c r="AR396" t="inlineStr">
        <is>
          <t>3</t>
        </is>
      </c>
      <c r="AS396" t="inlineStr">
        <is>
          <t/>
        </is>
      </c>
      <c r="AT396" t="inlineStr">
        <is>
          <t>valiutų paritetas</t>
        </is>
      </c>
      <c r="AU396" t="inlineStr">
        <is>
          <t>3</t>
        </is>
      </c>
      <c r="AV396" t="inlineStr">
        <is>
          <t/>
        </is>
      </c>
      <c r="AW396" t="inlineStr">
        <is>
          <t>paritāte|valūtas paritāte</t>
        </is>
      </c>
      <c r="AX396" t="inlineStr">
        <is>
          <t>3|3</t>
        </is>
      </c>
      <c r="AY396" t="inlineStr">
        <is>
          <t>|</t>
        </is>
      </c>
      <c r="AZ396" t="inlineStr">
        <is>
          <t>parità monetarja</t>
        </is>
      </c>
      <c r="BA396" t="inlineStr">
        <is>
          <t>2</t>
        </is>
      </c>
      <c r="BB396" t="inlineStr">
        <is>
          <t/>
        </is>
      </c>
      <c r="BC396" t="inlineStr">
        <is>
          <t>pariteit|monetaire pariteit|muntpariteit</t>
        </is>
      </c>
      <c r="BD396" t="inlineStr">
        <is>
          <t>3|3|3</t>
        </is>
      </c>
      <c r="BE396" t="inlineStr">
        <is>
          <t>||</t>
        </is>
      </c>
      <c r="BF396" t="inlineStr">
        <is>
          <t>parytet walutowy</t>
        </is>
      </c>
      <c r="BG396" t="inlineStr">
        <is>
          <t>3</t>
        </is>
      </c>
      <c r="BH396" t="inlineStr">
        <is>
          <t/>
        </is>
      </c>
      <c r="BI396" t="inlineStr">
        <is>
          <t>paridade monetária</t>
        </is>
      </c>
      <c r="BJ396" t="inlineStr">
        <is>
          <t>3</t>
        </is>
      </c>
      <c r="BK396" t="inlineStr">
        <is>
          <t/>
        </is>
      </c>
      <c r="BL396" t="inlineStr">
        <is>
          <t>paritate|paritate monetară</t>
        </is>
      </c>
      <c r="BM396" t="inlineStr">
        <is>
          <t>3|3</t>
        </is>
      </c>
      <c r="BN396" t="inlineStr">
        <is>
          <t>|</t>
        </is>
      </c>
      <c r="BO396" t="inlineStr">
        <is>
          <t>menová parita</t>
        </is>
      </c>
      <c r="BP396" t="inlineStr">
        <is>
          <t>3</t>
        </is>
      </c>
      <c r="BQ396" t="inlineStr">
        <is>
          <t/>
        </is>
      </c>
      <c r="BR396" t="inlineStr">
        <is>
          <t>valutna pariteta|valutno razmerje</t>
        </is>
      </c>
      <c r="BS396" t="inlineStr">
        <is>
          <t>3|3</t>
        </is>
      </c>
      <c r="BT396" t="inlineStr">
        <is>
          <t>|</t>
        </is>
      </c>
      <c r="BU396" t="inlineStr">
        <is>
          <t>valutaparitet</t>
        </is>
      </c>
      <c r="BV396" t="inlineStr">
        <is>
          <t>2</t>
        </is>
      </c>
      <c r="BW396" t="inlineStr">
        <is>
          <t/>
        </is>
      </c>
      <c r="BX396" t="inlineStr">
        <is>
          <t>официално определеното съотношение на дадена парична единица спрямо възприет еталон (злато, друга парична единица или алтернативна счетоводна единица), което държавата се ангажира да поддържа в рамките на определени граници</t>
        </is>
      </c>
      <c r="BY396" t="inlineStr">
        <is>
          <t/>
        </is>
      </c>
      <c r="BZ396" t="inlineStr">
        <is>
          <t>&lt;i&gt;Paritet&lt;/i&gt; betegner en valutas officielle kurs over for andre valutaer. Pariteten mellem to valutaer beregnes på grundlag af deres &lt;i&gt;pariværdi&lt;/i&gt;, dvs. valutaernes officielt fastlagte værdi i forhold til en måleenhed (guld, dollar eller en kunstig regneenhed, fx. ECU). Pariteten kan således afvige fra den faktiske vekselkurs i markedet.</t>
        </is>
      </c>
      <c r="CA396" t="inlineStr">
        <is>
          <t>Festlegung des Wertes einer Währung gegenüber einem Vergleichsmaßstab, der von dem Kurs am Markt abweichen kann</t>
        </is>
      </c>
      <c r="CB396" t="inlineStr">
        <is>
          <t/>
        </is>
      </c>
      <c r="CC396" t="inlineStr">
        <is>
          <t>defining the value of a currency against a yardstick, which may deviate from the actual exchange rate in the market</t>
        </is>
      </c>
      <c r="CD396" t="inlineStr">
        <is>
          <t>Definición del valor de una moneda con respecto a un patron (por ejemplo el oro o el dólar) o a una unidad artificial de cuentas (por ejemplo el ECU).</t>
        </is>
      </c>
      <c r="CE396" t="inlineStr">
        <is>
          <t>kahe või enama valuuta seadusega kehtestatud suhe, valuutakursi kujunemise alus</t>
        </is>
      </c>
      <c r="CF396" t="inlineStr">
        <is>
          <t>Valuutan vahvistetun muuntokurssin mukainen arvo ilman osto- ja myyntikurssien välistä eroa.</t>
        </is>
      </c>
      <c r="CG396" t="inlineStr">
        <is>
          <t>prix d'une monnaie défini par rapport à un étalon international</t>
        </is>
      </c>
      <c r="CH396" t="inlineStr">
        <is>
          <t/>
        </is>
      </c>
      <c r="CI396" t="inlineStr">
        <is>
          <t>odnos između različitih nac. valuta koji se određuje posredno, preko zlata, tj. na temelju odnosa količine zlata koja se može zamijeniti za jedinicu pojedinačnih nac. valuta. Paritet prema drugoj valuti može biti izražen i izravno između dviju valuta, bez prethodnog izražavanja njihovih vrijednosti u zlatu.</t>
        </is>
      </c>
      <c r="CJ396" t="inlineStr">
        <is>
          <t>két valuta egymáshoz való, valamilyen közös nevező alapján meghatározott értékviszonyát fejezi ki, amelytől a valóságban kialakuló átváltási árfolyam külső tényezők miatt gyakran eltér</t>
        </is>
      </c>
      <c r="CK396" t="inlineStr">
        <is>
          <t>valore dell'unità monetaria di un determinato paese espresso in termini della unità monetaria di un altro paese, che costituisce la base per la determinazione del tasso di cambio</t>
        </is>
      </c>
      <c r="CL396" t="inlineStr">
        <is>
          <t>vienos šalies piniginio vieneto santykis su kitos šalies piniginiu vienetu pagal jiems nustatytą aukso kiekį arba pagal jų perkamąją galią</t>
        </is>
      </c>
      <c r="CM396" t="inlineStr">
        <is>
          <t>valūtas vērtība pret kādu salīdzinošu kritēriju (piemēram, zeltu, dolāru vai mākslīgu valūtas vienību), kas var atšķirties no tirgus kursa</t>
        </is>
      </c>
      <c r="CN396" t="inlineStr">
        <is>
          <t>meta l-prezz ta' munita jiġi ddefinit permezz ta' tqabbil ma' standard internazzjonali</t>
        </is>
      </c>
      <c r="CO396" t="inlineStr">
        <is>
          <t>verhouding tussen de hoeveelheden binnen- en buitenlands geld, benodigd om dezelfde hoeveelheid edel metaal te kopen</t>
        </is>
      </c>
      <c r="CP396" t="inlineStr">
        <is>
          <t>metoda wyznaczania wartości jednostki walutowej danego kraju w oparciu o walutę innego kraju</t>
        </is>
      </c>
      <c r="CQ396" t="inlineStr">
        <is>
          <t>Determinação do valor de uma moeda em relação a um padrão (por exemplo, o ouro ou o dólar) ou a uma unidade de conta artificial (por exemplo o ECU).</t>
        </is>
      </c>
      <c r="CR396" t="inlineStr">
        <is>
          <t>expresie a raportului valoric dintre două monede naționale, care se determină prin raportarea lor cantitativă pe baza definirii legale a fiecăreia</t>
        </is>
      </c>
      <c r="CS396" t="inlineStr">
        <is>
          <t>vymedzenie hodnoty meny voči určitému štandardu, ktoré sa môže odchyľovať od skutočného výmenného kurzu na trhu</t>
        </is>
      </c>
      <c r="CT396" t="inlineStr">
        <is>
          <t>uradno določeno razmerje med vrednostma dveh valut</t>
        </is>
      </c>
      <c r="CU396" t="inlineStr">
        <is>
          <t/>
        </is>
      </c>
    </row>
    <row r="397">
      <c r="A397" s="1" t="str">
        <f>HYPERLINK("https://iate.europa.eu/entry/result/1071751/all", "1071751")</f>
        <v>1071751</v>
      </c>
      <c r="B397" t="inlineStr">
        <is>
          <t>FINANCE</t>
        </is>
      </c>
      <c r="C397" t="inlineStr">
        <is>
          <t>FINANCE|financial institutions and credit|credit</t>
        </is>
      </c>
      <c r="D397" t="inlineStr">
        <is>
          <t>кредитор</t>
        </is>
      </c>
      <c r="E397" t="inlineStr">
        <is>
          <t>3</t>
        </is>
      </c>
      <c r="F397" t="inlineStr">
        <is>
          <t/>
        </is>
      </c>
      <c r="G397" t="inlineStr">
        <is>
          <t>věřitel</t>
        </is>
      </c>
      <c r="H397" t="inlineStr">
        <is>
          <t>3</t>
        </is>
      </c>
      <c r="I397" t="inlineStr">
        <is>
          <t/>
        </is>
      </c>
      <c r="J397" t="inlineStr">
        <is>
          <t>kreditor|kreditgiver</t>
        </is>
      </c>
      <c r="K397" t="inlineStr">
        <is>
          <t>3|3</t>
        </is>
      </c>
      <c r="L397" t="inlineStr">
        <is>
          <t>|</t>
        </is>
      </c>
      <c r="M397" t="inlineStr">
        <is>
          <t>Kreditgeber|Kreditgeber</t>
        </is>
      </c>
      <c r="N397" t="inlineStr">
        <is>
          <t>3|3</t>
        </is>
      </c>
      <c r="O397" t="inlineStr">
        <is>
          <t>|</t>
        </is>
      </c>
      <c r="P397" t="inlineStr">
        <is>
          <t>πιστωτικός φορέας|πιστωτής</t>
        </is>
      </c>
      <c r="Q397" t="inlineStr">
        <is>
          <t>3|3</t>
        </is>
      </c>
      <c r="R397" t="inlineStr">
        <is>
          <t>|</t>
        </is>
      </c>
      <c r="S397" t="inlineStr">
        <is>
          <t>credit giver|creditor</t>
        </is>
      </c>
      <c r="T397" t="inlineStr">
        <is>
          <t>1|3</t>
        </is>
      </c>
      <c r="U397" t="inlineStr">
        <is>
          <t>|</t>
        </is>
      </c>
      <c r="V397" t="inlineStr">
        <is>
          <t>entidad acreedora|otorgador de crédito</t>
        </is>
      </c>
      <c r="W397" t="inlineStr">
        <is>
          <t>3|3</t>
        </is>
      </c>
      <c r="X397" t="inlineStr">
        <is>
          <t>|</t>
        </is>
      </c>
      <c r="Y397" t="inlineStr">
        <is>
          <t>krediidiandja|võlausaldaja</t>
        </is>
      </c>
      <c r="Z397" t="inlineStr">
        <is>
          <t>3|3</t>
        </is>
      </c>
      <c r="AA397" t="inlineStr">
        <is>
          <t>|</t>
        </is>
      </c>
      <c r="AB397" t="inlineStr">
        <is>
          <t>lainanantaja|luotonantaja</t>
        </is>
      </c>
      <c r="AC397" t="inlineStr">
        <is>
          <t>3|3</t>
        </is>
      </c>
      <c r="AD397" t="inlineStr">
        <is>
          <t>|</t>
        </is>
      </c>
      <c r="AE397" t="inlineStr">
        <is>
          <t>prêteur|créditeur</t>
        </is>
      </c>
      <c r="AF397" t="inlineStr">
        <is>
          <t>3|3</t>
        </is>
      </c>
      <c r="AG397" t="inlineStr">
        <is>
          <t>|</t>
        </is>
      </c>
      <c r="AH397" t="inlineStr">
        <is>
          <t>creidiúnaí|tabharthóir creidmheasa</t>
        </is>
      </c>
      <c r="AI397" t="inlineStr">
        <is>
          <t>3|3</t>
        </is>
      </c>
      <c r="AJ397" t="inlineStr">
        <is>
          <t>|</t>
        </is>
      </c>
      <c r="AK397" t="inlineStr">
        <is>
          <t/>
        </is>
      </c>
      <c r="AL397" t="inlineStr">
        <is>
          <t/>
        </is>
      </c>
      <c r="AM397" t="inlineStr">
        <is>
          <t/>
        </is>
      </c>
      <c r="AN397" t="inlineStr">
        <is>
          <t>hitelező</t>
        </is>
      </c>
      <c r="AO397" t="inlineStr">
        <is>
          <t>4</t>
        </is>
      </c>
      <c r="AP397" t="inlineStr">
        <is>
          <t/>
        </is>
      </c>
      <c r="AQ397" t="inlineStr">
        <is>
          <t>creditore|concedente credito</t>
        </is>
      </c>
      <c r="AR397" t="inlineStr">
        <is>
          <t>3|3</t>
        </is>
      </c>
      <c r="AS397" t="inlineStr">
        <is>
          <t>preferred|</t>
        </is>
      </c>
      <c r="AT397" t="inlineStr">
        <is>
          <t>kreditorius</t>
        </is>
      </c>
      <c r="AU397" t="inlineStr">
        <is>
          <t>3</t>
        </is>
      </c>
      <c r="AV397" t="inlineStr">
        <is>
          <t/>
        </is>
      </c>
      <c r="AW397" t="inlineStr">
        <is>
          <t>aizdevējs</t>
        </is>
      </c>
      <c r="AX397" t="inlineStr">
        <is>
          <t>2</t>
        </is>
      </c>
      <c r="AY397" t="inlineStr">
        <is>
          <t/>
        </is>
      </c>
      <c r="AZ397" t="inlineStr">
        <is>
          <t>kreditur</t>
        </is>
      </c>
      <c r="BA397" t="inlineStr">
        <is>
          <t>4</t>
        </is>
      </c>
      <c r="BB397" t="inlineStr">
        <is>
          <t/>
        </is>
      </c>
      <c r="BC397" t="inlineStr">
        <is>
          <t>kredietgever</t>
        </is>
      </c>
      <c r="BD397" t="inlineStr">
        <is>
          <t>3</t>
        </is>
      </c>
      <c r="BE397" t="inlineStr">
        <is>
          <t/>
        </is>
      </c>
      <c r="BF397" t="inlineStr">
        <is>
          <t>kredytodawca</t>
        </is>
      </c>
      <c r="BG397" t="inlineStr">
        <is>
          <t>3</t>
        </is>
      </c>
      <c r="BH397" t="inlineStr">
        <is>
          <t/>
        </is>
      </c>
      <c r="BI397" t="inlineStr">
        <is>
          <t>credor</t>
        </is>
      </c>
      <c r="BJ397" t="inlineStr">
        <is>
          <t>3</t>
        </is>
      </c>
      <c r="BK397" t="inlineStr">
        <is>
          <t/>
        </is>
      </c>
      <c r="BL397" t="inlineStr">
        <is>
          <t>creditor</t>
        </is>
      </c>
      <c r="BM397" t="inlineStr">
        <is>
          <t>3</t>
        </is>
      </c>
      <c r="BN397" t="inlineStr">
        <is>
          <t/>
        </is>
      </c>
      <c r="BO397" t="inlineStr">
        <is>
          <t>veriteľ</t>
        </is>
      </c>
      <c r="BP397" t="inlineStr">
        <is>
          <t>3</t>
        </is>
      </c>
      <c r="BQ397" t="inlineStr">
        <is>
          <t/>
        </is>
      </c>
      <c r="BR397" t="inlineStr">
        <is>
          <t/>
        </is>
      </c>
      <c r="BS397" t="inlineStr">
        <is>
          <t/>
        </is>
      </c>
      <c r="BT397" t="inlineStr">
        <is>
          <t/>
        </is>
      </c>
      <c r="BU397" t="inlineStr">
        <is>
          <t>kreditor</t>
        </is>
      </c>
      <c r="BV397" t="inlineStr">
        <is>
          <t>3</t>
        </is>
      </c>
      <c r="BW397" t="inlineStr">
        <is>
          <t/>
        </is>
      </c>
      <c r="BX397" t="inlineStr">
        <is>
          <t/>
        </is>
      </c>
      <c r="BY397" t="inlineStr">
        <is>
          <t/>
        </is>
      </c>
      <c r="BZ397" t="inlineStr">
        <is>
          <t/>
        </is>
      </c>
      <c r="CA397" t="inlineStr">
        <is>
          <t>natürliche oder juristische Person, die in Ausübung ihrer gewerblichen oder beruflichen Tätigkeit einen Kredit gewährt</t>
        </is>
      </c>
      <c r="CB397" t="inlineStr">
        <is>
          <t>κάθε φυσικό ή νομικό πρόσωπο ή ομάδα φυσικών ή νομικών προσώπων που χορηγεί πίστωση στο πλαίσιο της εμπορικής,επιχειρηματικής ή επαγγελματικής του δραστηριότητας</t>
        </is>
      </c>
      <c r="CC397" t="inlineStr">
        <is>
          <t>entity (person or institution) that extends credit by giving another entity permission to borrow money if it is paid back at a later date</t>
        </is>
      </c>
      <c r="CD397" t="inlineStr">
        <is>
          <t>Persona que concede crédito.</t>
        </is>
      </c>
      <c r="CE397" t="inlineStr">
        <is>
          <t>füüsiline või juriidiline isik, kes annab või lubab anda krediiti oma kaubandus-, äri- või kutsetegevuse raames</t>
        </is>
      </c>
      <c r="CF397" t="inlineStr">
        <is>
          <t>"taloudellisen sopimuksen osapuoli, jolla on saatavia toiselta osapuolelta"</t>
        </is>
      </c>
      <c r="CG397" t="inlineStr">
        <is>
          <t>toute personne physique ou morale ou tout groupement de ces personnes qui consent un crédit dans le cadre de l'exercice de ses activités commerciales ou professionnelles</t>
        </is>
      </c>
      <c r="CH397" t="inlineStr">
        <is>
          <t/>
        </is>
      </c>
      <c r="CI397" t="inlineStr">
        <is>
          <t/>
        </is>
      </c>
      <c r="CJ397" t="inlineStr">
        <is>
          <t>pénzt kamatfizetés ellenében határozott időre kölcsönadó személy vagy intézmény</t>
        </is>
      </c>
      <c r="CK397" t="inlineStr">
        <is>
          <t>persona fisica o giuridica che eroga un prestito a un debitore, con il vincolo di un rimborso futuro</t>
        </is>
      </c>
      <c r="CL397" t="inlineStr">
        <is>
          <t>juridinis ar fizinis asmuo, kuris skolina pinigus kitam juridiniam ar fiziniam asmeniui su sąlyga, kad pinigai bus grąžinti vėliau sutartu laiku</t>
        </is>
      </c>
      <c r="CM397" t="inlineStr">
        <is>
          <t>juridiska vai fiziska persona, kas dod kredītu, atļaujot citai personai aizņemties naudu ar noteikumu, ka to vēlāk atmaksā</t>
        </is>
      </c>
      <c r="CN397" t="inlineStr">
        <is>
          <t>entità (persuna jew istituzzjoni) li toħroġ kreditu billi tagħti lil entità oħra permess tissellef kapital bil-kundizzjoni li jitħallas f'data aktar tard</t>
        </is>
      </c>
      <c r="CO397" t="inlineStr">
        <is>
          <t>een natuurlijk persoon of rechtspersoon of een groep van dergelijke personen, die in het kader van de uitoefening van een bedrijf of beroep krediet verleent</t>
        </is>
      </c>
      <c r="CP397" t="inlineStr">
        <is>
          <t>osoba fizyczna lub prawna, która udziela kredytu lub daje przyrzeczenie udzielenia kredytu w ramach wykonywanej przez siebie działalności handlowej, gospodarczej lub zawodowej</t>
        </is>
      </c>
      <c r="CQ397" t="inlineStr">
        <is>
          <t>Quem empresta o capital.</t>
        </is>
      </c>
      <c r="CR397" t="inlineStr">
        <is>
          <t>Titular al unui drept de creanță; persoană sau instituție care a acordat cuiva un credit</t>
        </is>
      </c>
      <c r="CS397" t="inlineStr">
        <is>
          <t>subjekt (osoba alebo inštitúcia), ktorý poskytuje úver tak, že inému subjektu povolí vypožičať si peniaze, ak sú tieto splatené k neskoršiemu dátumu</t>
        </is>
      </c>
      <c r="CT397" t="inlineStr">
        <is>
          <t/>
        </is>
      </c>
      <c r="CU397" t="inlineStr">
        <is>
          <t>den som lämnar kredit (lån) till annan</t>
        </is>
      </c>
    </row>
    <row r="398">
      <c r="A398" s="1" t="str">
        <f>HYPERLINK("https://iate.europa.eu/entry/result/784003/all", "784003")</f>
        <v>784003</v>
      </c>
      <c r="B398" t="inlineStr">
        <is>
          <t>FINANCE;ECONOMICS</t>
        </is>
      </c>
      <c r="C398" t="inlineStr">
        <is>
          <t>FINANCE|financial institutions and credit;ECONOMICS</t>
        </is>
      </c>
      <c r="D398" t="inlineStr">
        <is>
          <t/>
        </is>
      </c>
      <c r="E398" t="inlineStr">
        <is>
          <t/>
        </is>
      </c>
      <c r="F398" t="inlineStr">
        <is>
          <t/>
        </is>
      </c>
      <c r="G398" t="inlineStr">
        <is>
          <t/>
        </is>
      </c>
      <c r="H398" t="inlineStr">
        <is>
          <t/>
        </is>
      </c>
      <c r="I398" t="inlineStr">
        <is>
          <t/>
        </is>
      </c>
      <c r="J398" t="inlineStr">
        <is>
          <t/>
        </is>
      </c>
      <c r="K398" t="inlineStr">
        <is>
          <t/>
        </is>
      </c>
      <c r="L398" t="inlineStr">
        <is>
          <t/>
        </is>
      </c>
      <c r="M398" t="inlineStr">
        <is>
          <t/>
        </is>
      </c>
      <c r="N398" t="inlineStr">
        <is>
          <t/>
        </is>
      </c>
      <c r="O398" t="inlineStr">
        <is>
          <t/>
        </is>
      </c>
      <c r="P398" t="inlineStr">
        <is>
          <t/>
        </is>
      </c>
      <c r="Q398" t="inlineStr">
        <is>
          <t/>
        </is>
      </c>
      <c r="R398" t="inlineStr">
        <is>
          <t/>
        </is>
      </c>
      <c r="S398" t="inlineStr">
        <is>
          <t>deposit guarantee</t>
        </is>
      </c>
      <c r="T398" t="inlineStr">
        <is>
          <t>0</t>
        </is>
      </c>
      <c r="U398" t="inlineStr">
        <is>
          <t/>
        </is>
      </c>
      <c r="V398" t="inlineStr">
        <is>
          <t/>
        </is>
      </c>
      <c r="W398" t="inlineStr">
        <is>
          <t/>
        </is>
      </c>
      <c r="X398" t="inlineStr">
        <is>
          <t/>
        </is>
      </c>
      <c r="Y398" t="inlineStr">
        <is>
          <t/>
        </is>
      </c>
      <c r="Z398" t="inlineStr">
        <is>
          <t/>
        </is>
      </c>
      <c r="AA398" t="inlineStr">
        <is>
          <t/>
        </is>
      </c>
      <c r="AB398" t="inlineStr">
        <is>
          <t/>
        </is>
      </c>
      <c r="AC398" t="inlineStr">
        <is>
          <t/>
        </is>
      </c>
      <c r="AD398" t="inlineStr">
        <is>
          <t/>
        </is>
      </c>
      <c r="AE398" t="inlineStr">
        <is>
          <t>garantie des dépôts</t>
        </is>
      </c>
      <c r="AF398" t="inlineStr">
        <is>
          <t>0</t>
        </is>
      </c>
      <c r="AG398" t="inlineStr">
        <is>
          <t/>
        </is>
      </c>
      <c r="AH398" t="inlineStr">
        <is>
          <t/>
        </is>
      </c>
      <c r="AI398" t="inlineStr">
        <is>
          <t/>
        </is>
      </c>
      <c r="AJ398" t="inlineStr">
        <is>
          <t/>
        </is>
      </c>
      <c r="AK398" t="inlineStr">
        <is>
          <t/>
        </is>
      </c>
      <c r="AL398" t="inlineStr">
        <is>
          <t/>
        </is>
      </c>
      <c r="AM398" t="inlineStr">
        <is>
          <t/>
        </is>
      </c>
      <c r="AN398" t="inlineStr">
        <is>
          <t/>
        </is>
      </c>
      <c r="AO398" t="inlineStr">
        <is>
          <t/>
        </is>
      </c>
      <c r="AP398" t="inlineStr">
        <is>
          <t/>
        </is>
      </c>
      <c r="AQ398" t="inlineStr">
        <is>
          <t/>
        </is>
      </c>
      <c r="AR398" t="inlineStr">
        <is>
          <t/>
        </is>
      </c>
      <c r="AS398" t="inlineStr">
        <is>
          <t/>
        </is>
      </c>
      <c r="AT398" t="inlineStr">
        <is>
          <t/>
        </is>
      </c>
      <c r="AU398" t="inlineStr">
        <is>
          <t/>
        </is>
      </c>
      <c r="AV398" t="inlineStr">
        <is>
          <t/>
        </is>
      </c>
      <c r="AW398" t="inlineStr">
        <is>
          <t/>
        </is>
      </c>
      <c r="AX398" t="inlineStr">
        <is>
          <t/>
        </is>
      </c>
      <c r="AY398" t="inlineStr">
        <is>
          <t/>
        </is>
      </c>
      <c r="AZ398" t="inlineStr">
        <is>
          <t/>
        </is>
      </c>
      <c r="BA398" t="inlineStr">
        <is>
          <t/>
        </is>
      </c>
      <c r="BB398" t="inlineStr">
        <is>
          <t/>
        </is>
      </c>
      <c r="BC398" t="inlineStr">
        <is>
          <t/>
        </is>
      </c>
      <c r="BD398" t="inlineStr">
        <is>
          <t/>
        </is>
      </c>
      <c r="BE398" t="inlineStr">
        <is>
          <t/>
        </is>
      </c>
      <c r="BF398" t="inlineStr">
        <is>
          <t/>
        </is>
      </c>
      <c r="BG398" t="inlineStr">
        <is>
          <t/>
        </is>
      </c>
      <c r="BH398" t="inlineStr">
        <is>
          <t/>
        </is>
      </c>
      <c r="BI398" t="inlineStr">
        <is>
          <t>garantia de depósitos</t>
        </is>
      </c>
      <c r="BJ398" t="inlineStr">
        <is>
          <t>3</t>
        </is>
      </c>
      <c r="BK398" t="inlineStr">
        <is>
          <t/>
        </is>
      </c>
      <c r="BL398" t="inlineStr">
        <is>
          <t/>
        </is>
      </c>
      <c r="BM398" t="inlineStr">
        <is>
          <t/>
        </is>
      </c>
      <c r="BN398" t="inlineStr">
        <is>
          <t/>
        </is>
      </c>
      <c r="BO398" t="inlineStr">
        <is>
          <t/>
        </is>
      </c>
      <c r="BP398" t="inlineStr">
        <is>
          <t/>
        </is>
      </c>
      <c r="BQ398" t="inlineStr">
        <is>
          <t/>
        </is>
      </c>
      <c r="BR398" t="inlineStr">
        <is>
          <t/>
        </is>
      </c>
      <c r="BS398" t="inlineStr">
        <is>
          <t/>
        </is>
      </c>
      <c r="BT398" t="inlineStr">
        <is>
          <t/>
        </is>
      </c>
      <c r="BU398" t="inlineStr">
        <is>
          <t/>
        </is>
      </c>
      <c r="BV398" t="inlineStr">
        <is>
          <t/>
        </is>
      </c>
      <c r="BW398" t="inlineStr">
        <is>
          <t/>
        </is>
      </c>
      <c r="BX398" t="inlineStr">
        <is>
          <t/>
        </is>
      </c>
      <c r="BY398" t="inlineStr">
        <is>
          <t/>
        </is>
      </c>
      <c r="BZ398" t="inlineStr">
        <is>
          <t/>
        </is>
      </c>
      <c r="CA398" t="inlineStr">
        <is>
          <t/>
        </is>
      </c>
      <c r="CB398" t="inlineStr">
        <is>
          <t/>
        </is>
      </c>
      <c r="CC398" t="inlineStr">
        <is>
          <t/>
        </is>
      </c>
      <c r="CD398" t="inlineStr">
        <is>
          <t/>
        </is>
      </c>
      <c r="CE398" t="inlineStr">
        <is>
          <t/>
        </is>
      </c>
      <c r="CF398" t="inlineStr">
        <is>
          <t/>
        </is>
      </c>
      <c r="CG398" t="inlineStr">
        <is>
          <t/>
        </is>
      </c>
      <c r="CH398" t="inlineStr">
        <is>
          <t/>
        </is>
      </c>
      <c r="CI398" t="inlineStr">
        <is>
          <t/>
        </is>
      </c>
      <c r="CJ398" t="inlineStr">
        <is>
          <t/>
        </is>
      </c>
      <c r="CK398" t="inlineStr">
        <is>
          <t/>
        </is>
      </c>
      <c r="CL398" t="inlineStr">
        <is>
          <t/>
        </is>
      </c>
      <c r="CM398" t="inlineStr">
        <is>
          <t/>
        </is>
      </c>
      <c r="CN398" t="inlineStr">
        <is>
          <t/>
        </is>
      </c>
      <c r="CO398" t="inlineStr">
        <is>
          <t/>
        </is>
      </c>
      <c r="CP398" t="inlineStr">
        <is>
          <t/>
        </is>
      </c>
      <c r="CQ398" t="inlineStr">
        <is>
          <t/>
        </is>
      </c>
      <c r="CR398" t="inlineStr">
        <is>
          <t/>
        </is>
      </c>
      <c r="CS398" t="inlineStr">
        <is>
          <t/>
        </is>
      </c>
      <c r="CT398" t="inlineStr">
        <is>
          <t/>
        </is>
      </c>
      <c r="CU398" t="inlineStr">
        <is>
          <t/>
        </is>
      </c>
    </row>
    <row r="399">
      <c r="A399" s="1" t="str">
        <f>HYPERLINK("https://iate.europa.eu/entry/result/3541107/all", "3541107")</f>
        <v>3541107</v>
      </c>
      <c r="B399" t="inlineStr">
        <is>
          <t>FINANCE</t>
        </is>
      </c>
      <c r="C399" t="inlineStr">
        <is>
          <t>FINANCE|financial institutions and credit</t>
        </is>
      </c>
      <c r="D399" t="inlineStr">
        <is>
          <t/>
        </is>
      </c>
      <c r="E399" t="inlineStr">
        <is>
          <t/>
        </is>
      </c>
      <c r="F399" t="inlineStr">
        <is>
          <t/>
        </is>
      </c>
      <c r="G399" t="inlineStr">
        <is>
          <t>instituce</t>
        </is>
      </c>
      <c r="H399" t="inlineStr">
        <is>
          <t>3</t>
        </is>
      </c>
      <c r="I399" t="inlineStr">
        <is>
          <t/>
        </is>
      </c>
      <c r="J399" t="inlineStr">
        <is>
          <t>institut</t>
        </is>
      </c>
      <c r="K399" t="inlineStr">
        <is>
          <t>3</t>
        </is>
      </c>
      <c r="L399" t="inlineStr">
        <is>
          <t/>
        </is>
      </c>
      <c r="M399" t="inlineStr">
        <is>
          <t>Institut</t>
        </is>
      </c>
      <c r="N399" t="inlineStr">
        <is>
          <t>3</t>
        </is>
      </c>
      <c r="O399" t="inlineStr">
        <is>
          <t/>
        </is>
      </c>
      <c r="P399" t="inlineStr">
        <is>
          <t>ίδρυμα</t>
        </is>
      </c>
      <c r="Q399" t="inlineStr">
        <is>
          <t>3</t>
        </is>
      </c>
      <c r="R399" t="inlineStr">
        <is>
          <t/>
        </is>
      </c>
      <c r="S399" t="inlineStr">
        <is>
          <t>institution|institutions</t>
        </is>
      </c>
      <c r="T399" t="inlineStr">
        <is>
          <t>3|1</t>
        </is>
      </c>
      <c r="U399" t="inlineStr">
        <is>
          <t>|</t>
        </is>
      </c>
      <c r="V399" t="inlineStr">
        <is>
          <t>entidad</t>
        </is>
      </c>
      <c r="W399" t="inlineStr">
        <is>
          <t>3</t>
        </is>
      </c>
      <c r="X399" t="inlineStr">
        <is>
          <t/>
        </is>
      </c>
      <c r="Y399" t="inlineStr">
        <is>
          <t>finantsinstitutsioon|krediidiasutus või investeerimisühing</t>
        </is>
      </c>
      <c r="Z399" t="inlineStr">
        <is>
          <t>3|3</t>
        </is>
      </c>
      <c r="AA399" t="inlineStr">
        <is>
          <t>|</t>
        </is>
      </c>
      <c r="AB399" t="inlineStr">
        <is>
          <t/>
        </is>
      </c>
      <c r="AC399" t="inlineStr">
        <is>
          <t/>
        </is>
      </c>
      <c r="AD399" t="inlineStr">
        <is>
          <t/>
        </is>
      </c>
      <c r="AE399" t="inlineStr">
        <is>
          <t>établissement</t>
        </is>
      </c>
      <c r="AF399" t="inlineStr">
        <is>
          <t>3</t>
        </is>
      </c>
      <c r="AG399" t="inlineStr">
        <is>
          <t/>
        </is>
      </c>
      <c r="AH399" t="inlineStr">
        <is>
          <t>institiúid</t>
        </is>
      </c>
      <c r="AI399" t="inlineStr">
        <is>
          <t>3</t>
        </is>
      </c>
      <c r="AJ399" t="inlineStr">
        <is>
          <t/>
        </is>
      </c>
      <c r="AK399" t="inlineStr">
        <is>
          <t/>
        </is>
      </c>
      <c r="AL399" t="inlineStr">
        <is>
          <t/>
        </is>
      </c>
      <c r="AM399" t="inlineStr">
        <is>
          <t/>
        </is>
      </c>
      <c r="AN399" t="inlineStr">
        <is>
          <t>intézmény</t>
        </is>
      </c>
      <c r="AO399" t="inlineStr">
        <is>
          <t>4</t>
        </is>
      </c>
      <c r="AP399" t="inlineStr">
        <is>
          <t/>
        </is>
      </c>
      <c r="AQ399" t="inlineStr">
        <is>
          <t>ente</t>
        </is>
      </c>
      <c r="AR399" t="inlineStr">
        <is>
          <t>3</t>
        </is>
      </c>
      <c r="AS399" t="inlineStr">
        <is>
          <t/>
        </is>
      </c>
      <c r="AT399" t="inlineStr">
        <is>
          <t>įstaiga</t>
        </is>
      </c>
      <c r="AU399" t="inlineStr">
        <is>
          <t>3</t>
        </is>
      </c>
      <c r="AV399" t="inlineStr">
        <is>
          <t/>
        </is>
      </c>
      <c r="AW399" t="inlineStr">
        <is>
          <t>iestāde</t>
        </is>
      </c>
      <c r="AX399" t="inlineStr">
        <is>
          <t>3</t>
        </is>
      </c>
      <c r="AY399" t="inlineStr">
        <is>
          <t/>
        </is>
      </c>
      <c r="AZ399" t="inlineStr">
        <is>
          <t>istituzzjoni</t>
        </is>
      </c>
      <c r="BA399" t="inlineStr">
        <is>
          <t>3</t>
        </is>
      </c>
      <c r="BB399" t="inlineStr">
        <is>
          <t/>
        </is>
      </c>
      <c r="BC399" t="inlineStr">
        <is>
          <t>instelling</t>
        </is>
      </c>
      <c r="BD399" t="inlineStr">
        <is>
          <t>3</t>
        </is>
      </c>
      <c r="BE399" t="inlineStr">
        <is>
          <t/>
        </is>
      </c>
      <c r="BF399" t="inlineStr">
        <is>
          <t>instytucja</t>
        </is>
      </c>
      <c r="BG399" t="inlineStr">
        <is>
          <t>3</t>
        </is>
      </c>
      <c r="BH399" t="inlineStr">
        <is>
          <t/>
        </is>
      </c>
      <c r="BI399" t="inlineStr">
        <is>
          <t>instituição</t>
        </is>
      </c>
      <c r="BJ399" t="inlineStr">
        <is>
          <t>3</t>
        </is>
      </c>
      <c r="BK399" t="inlineStr">
        <is>
          <t/>
        </is>
      </c>
      <c r="BL399" t="inlineStr">
        <is>
          <t>instituție</t>
        </is>
      </c>
      <c r="BM399" t="inlineStr">
        <is>
          <t>3</t>
        </is>
      </c>
      <c r="BN399" t="inlineStr">
        <is>
          <t/>
        </is>
      </c>
      <c r="BO399" t="inlineStr">
        <is>
          <t>inštitúcia</t>
        </is>
      </c>
      <c r="BP399" t="inlineStr">
        <is>
          <t>3</t>
        </is>
      </c>
      <c r="BQ399" t="inlineStr">
        <is>
          <t/>
        </is>
      </c>
      <c r="BR399" t="inlineStr">
        <is>
          <t>institucija</t>
        </is>
      </c>
      <c r="BS399" t="inlineStr">
        <is>
          <t>3</t>
        </is>
      </c>
      <c r="BT399" t="inlineStr">
        <is>
          <t/>
        </is>
      </c>
      <c r="BU399" t="inlineStr">
        <is>
          <t>institut</t>
        </is>
      </c>
      <c r="BV399" t="inlineStr">
        <is>
          <t>3</t>
        </is>
      </c>
      <c r="BW399" t="inlineStr">
        <is>
          <t/>
        </is>
      </c>
      <c r="BX399" t="inlineStr">
        <is>
          <t/>
        </is>
      </c>
      <c r="BY399" t="inlineStr">
        <is>
          <t>&lt;i&gt;úvěrová instituce&lt;/i&gt; &lt;a href="/entry/result/792555/all" id="ENTRY_TO_ENTRY_CONVERTER" target="_blank"&gt;IATE:792555&lt;/a&gt; nebo 
&lt;i&gt;investiční podnik&lt;/i&gt; &lt;a href="/entry/result/1443423/all" id="ENTRY_TO_ENTRY_CONVERTER" target="_blank"&gt;IATE:1443423&lt;/a&gt;</t>
        </is>
      </c>
      <c r="BZ399" t="inlineStr">
        <is>
          <t>kreditinstitut eller investeringsselskab</t>
        </is>
      </c>
      <c r="CA399" t="inlineStr">
        <is>
          <t>Kreditinstitut oder Wertpapierfirma</t>
        </is>
      </c>
      <c r="CB399" t="inlineStr">
        <is>
          <t/>
        </is>
      </c>
      <c r="CC399" t="inlineStr">
        <is>
          <t>&lt;a href="https://iate.europa.eu/entry/result/792555/en" target="_blank"&gt;credit institution&lt;/a&gt; or &lt;a href="https://iate.europa.eu/entry/result/1443423/en" target="_blank"&gt;investment firm&lt;/a&gt;</t>
        </is>
      </c>
      <c r="CD399" t="inlineStr">
        <is>
          <t>Entidad de crédito o empresa de inversión.</t>
        </is>
      </c>
      <c r="CE399" t="inlineStr">
        <is>
          <t/>
        </is>
      </c>
      <c r="CF399" t="inlineStr">
        <is>
          <t/>
        </is>
      </c>
      <c r="CG399" t="inlineStr">
        <is>
          <t>établissement de crédit ou entreprise d'investissement</t>
        </is>
      </c>
      <c r="CH399" t="inlineStr">
        <is>
          <t/>
        </is>
      </c>
      <c r="CI399" t="inlineStr">
        <is>
          <t/>
        </is>
      </c>
      <c r="CJ399" t="inlineStr">
        <is>
          <t>befektetési vállalkozás vagy hitelintézet</t>
        </is>
      </c>
      <c r="CK399" t="inlineStr">
        <is>
          <t>ente creditizio o impresa di investimento</t>
        </is>
      </c>
      <c r="CL399" t="inlineStr">
        <is>
          <t>kredito įstaiga arba investicinė įmonė</t>
        </is>
      </c>
      <c r="CM399" t="inlineStr">
        <is>
          <t>kredītiestāde vai ieguldījumu brokeru sabiedrība</t>
        </is>
      </c>
      <c r="CN399" t="inlineStr">
        <is>
          <t/>
        </is>
      </c>
      <c r="CO399" t="inlineStr">
        <is>
          <t>kredietinstelling of beleggingsonderneming</t>
        </is>
      </c>
      <c r="CP399" t="inlineStr">
        <is>
          <t>instytucja kredytowa lub firma inwestycyjna</t>
        </is>
      </c>
      <c r="CQ399" t="inlineStr">
        <is>
          <t>Instituição de crédito ou empresa de investimento.</t>
        </is>
      </c>
      <c r="CR399" t="inlineStr">
        <is>
          <t>în contextul CRR, o instituție de credit sau o firmă de investiții</t>
        </is>
      </c>
      <c r="CS399" t="inlineStr">
        <is>
          <t>úverová inštitúcia alebo investičná spoločnosť</t>
        </is>
      </c>
      <c r="CT399" t="inlineStr">
        <is>
          <t>kreditna institucija ali investicijsko podjetje</t>
        </is>
      </c>
      <c r="CU399" t="inlineStr">
        <is>
          <t/>
        </is>
      </c>
    </row>
    <row r="400">
      <c r="A400" s="1" t="str">
        <f>HYPERLINK("https://iate.europa.eu/entry/result/874803/all", "874803")</f>
        <v>874803</v>
      </c>
      <c r="B400" t="inlineStr">
        <is>
          <t>FINANCE</t>
        </is>
      </c>
      <c r="C400" t="inlineStr">
        <is>
          <t>FINANCE|financial institutions and credit</t>
        </is>
      </c>
      <c r="D400" t="inlineStr">
        <is>
          <t>СГД|схема за гарантиране на депозити</t>
        </is>
      </c>
      <c r="E400" t="inlineStr">
        <is>
          <t>3|3</t>
        </is>
      </c>
      <c r="F400" t="inlineStr">
        <is>
          <t>|</t>
        </is>
      </c>
      <c r="G400" t="inlineStr">
        <is>
          <t>systém pojištění vkladů</t>
        </is>
      </c>
      <c r="H400" t="inlineStr">
        <is>
          <t>4</t>
        </is>
      </c>
      <c r="I400" t="inlineStr">
        <is>
          <t/>
        </is>
      </c>
      <c r="J400" t="inlineStr">
        <is>
          <t>indskudsgarantiordning|indskydergarantiordning</t>
        </is>
      </c>
      <c r="K400" t="inlineStr">
        <is>
          <t>3|3</t>
        </is>
      </c>
      <c r="L400" t="inlineStr">
        <is>
          <t>preferred|</t>
        </is>
      </c>
      <c r="M400" t="inlineStr">
        <is>
          <t>DGS|Einlagensicherungssystem</t>
        </is>
      </c>
      <c r="N400" t="inlineStr">
        <is>
          <t>3|3</t>
        </is>
      </c>
      <c r="O400" t="inlineStr">
        <is>
          <t>|</t>
        </is>
      </c>
      <c r="P400" t="inlineStr">
        <is>
          <t>ΣΕΚ|σύστημα εγγύησης των καταθέσεων</t>
        </is>
      </c>
      <c r="Q400" t="inlineStr">
        <is>
          <t>3|3</t>
        </is>
      </c>
      <c r="R400" t="inlineStr">
        <is>
          <t>|</t>
        </is>
      </c>
      <c r="S400" t="inlineStr">
        <is>
          <t>deposit guarantee scheme|DGS|deposit-guarantee scheme</t>
        </is>
      </c>
      <c r="T400" t="inlineStr">
        <is>
          <t>4|3|1</t>
        </is>
      </c>
      <c r="U400" t="inlineStr">
        <is>
          <t>||</t>
        </is>
      </c>
      <c r="V400" t="inlineStr">
        <is>
          <t>sistema de garantía de depósitos|SGD</t>
        </is>
      </c>
      <c r="W400" t="inlineStr">
        <is>
          <t>3|3</t>
        </is>
      </c>
      <c r="X400" t="inlineStr">
        <is>
          <t>|</t>
        </is>
      </c>
      <c r="Y400" t="inlineStr">
        <is>
          <t>hoiuste tagamise skeem</t>
        </is>
      </c>
      <c r="Z400" t="inlineStr">
        <is>
          <t>3</t>
        </is>
      </c>
      <c r="AA400" t="inlineStr">
        <is>
          <t/>
        </is>
      </c>
      <c r="AB400" t="inlineStr">
        <is>
          <t>talletusten vakuusjärjestelmä|talletusvakuutusjärjestelmä|DGS|talletussuojajärjestelmä</t>
        </is>
      </c>
      <c r="AC400" t="inlineStr">
        <is>
          <t>3|3|3|3</t>
        </is>
      </c>
      <c r="AD400" t="inlineStr">
        <is>
          <t>|||</t>
        </is>
      </c>
      <c r="AE400" t="inlineStr">
        <is>
          <t>SGD|système de garantie des dépôts</t>
        </is>
      </c>
      <c r="AF400" t="inlineStr">
        <is>
          <t>3|3</t>
        </is>
      </c>
      <c r="AG400" t="inlineStr">
        <is>
          <t>|</t>
        </is>
      </c>
      <c r="AH400" t="inlineStr">
        <is>
          <t>scéim ráthaithe taisce|scéim ráthaithe taiscí</t>
        </is>
      </c>
      <c r="AI400" t="inlineStr">
        <is>
          <t>3|3</t>
        </is>
      </c>
      <c r="AJ400" t="inlineStr">
        <is>
          <t>|</t>
        </is>
      </c>
      <c r="AK400" t="inlineStr">
        <is>
          <t>SOD|sustav osiguranja depozita</t>
        </is>
      </c>
      <c r="AL400" t="inlineStr">
        <is>
          <t>3|3</t>
        </is>
      </c>
      <c r="AM400" t="inlineStr">
        <is>
          <t>|</t>
        </is>
      </c>
      <c r="AN400" t="inlineStr">
        <is>
          <t>betétbiztosítási rendszer</t>
        </is>
      </c>
      <c r="AO400" t="inlineStr">
        <is>
          <t>4</t>
        </is>
      </c>
      <c r="AP400" t="inlineStr">
        <is>
          <t/>
        </is>
      </c>
      <c r="AQ400" t="inlineStr">
        <is>
          <t>SGD|sistema di garanzia dei depositi</t>
        </is>
      </c>
      <c r="AR400" t="inlineStr">
        <is>
          <t>3|3</t>
        </is>
      </c>
      <c r="AS400" t="inlineStr">
        <is>
          <t>|</t>
        </is>
      </c>
      <c r="AT400" t="inlineStr">
        <is>
          <t>IGS|indėlių garantijų sistema</t>
        </is>
      </c>
      <c r="AU400" t="inlineStr">
        <is>
          <t>3|3</t>
        </is>
      </c>
      <c r="AV400" t="inlineStr">
        <is>
          <t>|</t>
        </is>
      </c>
      <c r="AW400" t="inlineStr">
        <is>
          <t>noguldījumu garantiju sistēma|NGS</t>
        </is>
      </c>
      <c r="AX400" t="inlineStr">
        <is>
          <t>3|3</t>
        </is>
      </c>
      <c r="AY400" t="inlineStr">
        <is>
          <t>|</t>
        </is>
      </c>
      <c r="AZ400" t="inlineStr">
        <is>
          <t>SGD|skema ta' garanzija tad-depożiti</t>
        </is>
      </c>
      <c r="BA400" t="inlineStr">
        <is>
          <t>3|3</t>
        </is>
      </c>
      <c r="BB400" t="inlineStr">
        <is>
          <t>|</t>
        </is>
      </c>
      <c r="BC400" t="inlineStr">
        <is>
          <t>DGS|depositogarantiestelsel|depositoverzekeringsstelsel</t>
        </is>
      </c>
      <c r="BD400" t="inlineStr">
        <is>
          <t>3|3|3</t>
        </is>
      </c>
      <c r="BE400" t="inlineStr">
        <is>
          <t>|preferred|</t>
        </is>
      </c>
      <c r="BF400" t="inlineStr">
        <is>
          <t>system ubezpieczania depozytów|system gwarancji depozytów|system gwarantowania depozytów</t>
        </is>
      </c>
      <c r="BG400" t="inlineStr">
        <is>
          <t>3|3|3</t>
        </is>
      </c>
      <c r="BH400" t="inlineStr">
        <is>
          <t>|preferred|</t>
        </is>
      </c>
      <c r="BI400" t="inlineStr">
        <is>
          <t>sistema de garantia de depósitos|SGD</t>
        </is>
      </c>
      <c r="BJ400" t="inlineStr">
        <is>
          <t>3|3</t>
        </is>
      </c>
      <c r="BK400" t="inlineStr">
        <is>
          <t>|</t>
        </is>
      </c>
      <c r="BL400" t="inlineStr">
        <is>
          <t>sistem de garantare a depozitelor|sistem de asigurare a depozitelor|SGD|schemă de garantare a depozitelor</t>
        </is>
      </c>
      <c r="BM400" t="inlineStr">
        <is>
          <t>3|3|3|3</t>
        </is>
      </c>
      <c r="BN400" t="inlineStr">
        <is>
          <t>|||preferred</t>
        </is>
      </c>
      <c r="BO400" t="inlineStr">
        <is>
          <t>systém ochrany vkladov</t>
        </is>
      </c>
      <c r="BP400" t="inlineStr">
        <is>
          <t>3</t>
        </is>
      </c>
      <c r="BQ400" t="inlineStr">
        <is>
          <t/>
        </is>
      </c>
      <c r="BR400" t="inlineStr">
        <is>
          <t>sistem jamstva za vloge</t>
        </is>
      </c>
      <c r="BS400" t="inlineStr">
        <is>
          <t>3</t>
        </is>
      </c>
      <c r="BT400" t="inlineStr">
        <is>
          <t/>
        </is>
      </c>
      <c r="BU400" t="inlineStr">
        <is>
          <t>insättningsgarantisystem</t>
        </is>
      </c>
      <c r="BV400" t="inlineStr">
        <is>
          <t>3</t>
        </is>
      </c>
      <c r="BW400" t="inlineStr">
        <is>
          <t/>
        </is>
      </c>
      <c r="BX400" t="inlineStr">
        <is>
          <t>схема, имаща за цел да защити притежателите на депозити в кредитна институция от последствията на евентуална несъстоятелност на тази институция, като гарантира възстановяване на депозитите до определен размер (нар. 
&lt;i&gt;гарантиран размер / размер на гаранцията&lt;/i&gt; &lt;a href="/entry/result/3555169/all" id="ENTRY_TO_ENTRY_CONVERTER" target="_blank"&gt;IATE:3555169&lt;/a&gt; )</t>
        </is>
      </c>
      <c r="BY400" t="inlineStr">
        <is>
          <t/>
        </is>
      </c>
      <c r="BZ400" t="inlineStr">
        <is>
          <t>Garanti, som dækker indestående i et pengeinstitut ved pengeinstituttets betalingsstandsning eller konkurs op til et bestemt beløb.</t>
        </is>
      </c>
      <c r="CA400" t="inlineStr">
        <is>
          <t>System zum Schutz der Einleger vor den Folgen der Insolvenz eines Kreditinstitutes</t>
        </is>
      </c>
      <c r="CB400" t="inlineStr">
        <is>
          <t>σύστημα που έχει ως στόχο την προστασία των καταθετών από τις συνέπειες της αφερεγγυότητας ενός πιστωτικού ιδρύματος. Η προστασία επιτυγχάνεται με την επιστροφή των καταθέσεων έως ένα ορισμένο ύψος ή &lt;a href="https://iate.europa.eu/entry/result/3555169/el" target="_blank"&gt;επίπεδο κάλυψης&lt;/a&gt;</t>
        </is>
      </c>
      <c r="CC400" t="inlineStr">
        <is>
          <t>scheme designed to protect depositors of credit institutions from the consequences of the insolvency of a credit institution by reimbursing their deposits up to a certain threshold or 'coverage level' [see &lt;a href="/entry/result/3555169/all" id="ENTRY_TO_ENTRY_CONVERTER" target="_blank"&gt;IATE:3555169&lt;/a&gt; ]</t>
        </is>
      </c>
      <c r="CD400" t="inlineStr">
        <is>
          <t>Sistema basado en la solidaridad entre todas las entidades de crédito de una misma plaza financiera que garantiza la disponibilidad de los depósitos de los ciudadanos en caso de que una de las entidades atraviese problemas de liquidez.
&lt;br&gt;En principio, todas las entidades de crédito deben adherirse a un sistema de garantía de depósitos, que constituye un elemento esencial para completar el mercado interior y un complemento indispensable del sistema de supervisión de las entidades de crédito.</t>
        </is>
      </c>
      <c r="CE400" t="inlineStr">
        <is>
          <t>skeem, mille abil hüvitatakse panga maksejõuetuks muutumise korral hoiustajatele nende hoiused kindlaksmääratud mahus</t>
        </is>
      </c>
      <c r="CF400" t="inlineStr">
        <is>
          <t>järjestelmä, jossa pankin tultua maksukyvyttömäksi tallettajille maksetaan korvauksia talletussuojan tason &lt;a href="/entry/result/3555169/all" id="ENTRY_TO_ENTRY_CONVERTER" target="_blank"&gt;IATE:3555169&lt;/a&gt; mukaisesti lyhyen ajan kuluessa talletuspaon ja sen taloudellisten seurausten estämiseksi</t>
        </is>
      </c>
      <c r="CG400" t="inlineStr">
        <is>
          <t>système visant à protéger les déposants contre les conséquences de l’insolvabilité d’un établissement de crédit en prévoyant le remboursement des dépôts à hauteur d'un &lt;a href="https://iate.europa.eu/entry/result/3555169/fr" target="_blank"&gt;niveau de garantie&lt;/a&gt;</t>
        </is>
      </c>
      <c r="CH400" t="inlineStr">
        <is>
          <t>scéim chun lucht déanta taiscí iin institiúidí creidmheasa a chosaint, trína dtaiscí a chumhdach suas go tairseach áirithe</t>
        </is>
      </c>
      <c r="CI400" t="inlineStr">
        <is>
          <t>sustav kojemu je ključna zadaća zaštititi deponente od posljedica nesolventnosti kreditne institucije. SOD-ovi bi trebali moći osigurati tu zaštitu na različite načine.</t>
        </is>
      </c>
      <c r="CJ400" t="inlineStr">
        <is>
          <t>A bankban elhelyezett megtakarításokat a bank fizetésképtelenségével, illetve csődjével szemben meghatározott mértékig (az ún. kártalanítási összeghatárig [ &lt;a href="/entry/result/3555169/all" id="ENTRY_TO_ENTRY_CONVERTER" target="_blank"&gt;IATE:3555169&lt;/a&gt; ]) védő rendszer.</t>
        </is>
      </c>
      <c r="CK400" t="inlineStr">
        <is>
          <t>sistema inteso a compensare i depositanti in caso di fallimento di un ente creditizio, garantendo la restituzione dei fondi depositati fino ad un determinato importo o "livello di copertura" [v. &lt;a href="/entry/result/3555169/all" id="ENTRY_TO_ENTRY_CONVERTER" target="_blank"&gt;IATE:3555169&lt;/a&gt; ]</t>
        </is>
      </c>
      <c r="CL400" t="inlineStr">
        <is>
          <t>kredito įstaigų indėlininkams apsaugoti skirta sistema, pagal kurią indėliai draudžiami iki tam tikros viršutinės ribos arba tam tikra draudimo suma</t>
        </is>
      </c>
      <c r="CM400" t="inlineStr">
        <is>
          <t>sistēma, kuras mērķis ir kredītiestādes maksātnespējas gadījumā aizsargāt noguldītājus, atmaksājot viņiem noteiktu noguldījumu maksimālo apjomu ( sk. "seguma līmenis" &lt;a href="/entry/result/3555169/all" id="ENTRY_TO_ENTRY_CONVERTER" target="_blank"&gt;IATE:3555169&lt;/a&gt; )</t>
        </is>
      </c>
      <c r="CN400" t="inlineStr">
        <is>
          <t>skema maħsuba biex tipproteġi lid-depożituri tal-istituzzjonijiet kollha tal-kreditu u biex tissalvagwardja l-istabbiltà tas-sistema bankarja kollha kemm hi</t>
        </is>
      </c>
      <c r="CO400" t="inlineStr">
        <is>
          <t>stelsel ter bescherming van deposanten van kredietinstellingen tegen de gevolgen van insolventie, waarbij hun deposito's tot een zeker dekkingsniveau [ &lt;a href="/entry/result/3555169/all" id="ENTRY_TO_ENTRY_CONVERTER" target="_blank"&gt;IATE:3555169&lt;/a&gt; ] terugbetaald worden</t>
        </is>
      </c>
      <c r="CP400" t="inlineStr">
        <is>
          <t>system obowiązkowego i umownego gwarantowania środków pieniężnych zgromadzonych na rachunkach bankowych lub należnych z tytułu wierzytelności potwierdzonych dokumentami wystawionymi przez banki</t>
        </is>
      </c>
      <c r="CQ400" t="inlineStr">
        <is>
          <t>Sistema destinado a proteger os depositantes das instituições de crédito em caso de insolvência das mesmas, cobrindo os depósitos de cada um deles até um determinado montante. Na UE, esse montante é 100 000 EUR.</t>
        </is>
      </c>
      <c r="CR400" t="inlineStr">
        <is>
          <t>sistem din fiecare stat membru prin care se rambursează depunătorii (până la o limită definită) în cazul în care banca lor intră în dificultate și depozitele devin indisponibile</t>
        </is>
      </c>
      <c r="CS400" t="inlineStr">
        <is>
          <t/>
        </is>
      </c>
      <c r="CT400" t="inlineStr">
        <is>
          <t>sistem, katerega glavna naloga je zaščita vlagateljev pred posledicami insolventnosti kreditne institucije in povračilo njihovih vlog do 
&lt;i&gt;ravni kritja&lt;/i&gt; [ &lt;a href="/entry/result/3555169/all" id="ENTRY_TO_ENTRY_CONVERTER" target="_blank"&gt;IATE:3555169&lt;/a&gt; ]</t>
        </is>
      </c>
      <c r="CU400" t="inlineStr">
        <is>
          <t/>
        </is>
      </c>
    </row>
    <row r="401">
      <c r="A401" s="1" t="str">
        <f>HYPERLINK("https://iate.europa.eu/entry/result/1557289/all", "1557289")</f>
        <v>1557289</v>
      </c>
      <c r="B401" t="inlineStr">
        <is>
          <t>FINANCE</t>
        </is>
      </c>
      <c r="C401" t="inlineStr">
        <is>
          <t>FINANCE</t>
        </is>
      </c>
      <c r="D401" t="inlineStr">
        <is>
          <t>плащане|заплащане</t>
        </is>
      </c>
      <c r="E401" t="inlineStr">
        <is>
          <t>3|3</t>
        </is>
      </c>
      <c r="F401" t="inlineStr">
        <is>
          <t>|</t>
        </is>
      </c>
      <c r="G401" t="inlineStr">
        <is>
          <t/>
        </is>
      </c>
      <c r="H401" t="inlineStr">
        <is>
          <t/>
        </is>
      </c>
      <c r="I401" t="inlineStr">
        <is>
          <t/>
        </is>
      </c>
      <c r="J401" t="inlineStr">
        <is>
          <t>betaling</t>
        </is>
      </c>
      <c r="K401" t="inlineStr">
        <is>
          <t>3</t>
        </is>
      </c>
      <c r="L401" t="inlineStr">
        <is>
          <t/>
        </is>
      </c>
      <c r="M401" t="inlineStr">
        <is>
          <t>Zahlung</t>
        </is>
      </c>
      <c r="N401" t="inlineStr">
        <is>
          <t>3</t>
        </is>
      </c>
      <c r="O401" t="inlineStr">
        <is>
          <t/>
        </is>
      </c>
      <c r="P401" t="inlineStr">
        <is>
          <t>εξόφληση|καταβολή|διακανονισμός αξίας|πληρωμή</t>
        </is>
      </c>
      <c r="Q401" t="inlineStr">
        <is>
          <t>3|3|3|4</t>
        </is>
      </c>
      <c r="R401" t="inlineStr">
        <is>
          <t>|||</t>
        </is>
      </c>
      <c r="S401" t="inlineStr">
        <is>
          <t>payment</t>
        </is>
      </c>
      <c r="T401" t="inlineStr">
        <is>
          <t>3</t>
        </is>
      </c>
      <c r="U401" t="inlineStr">
        <is>
          <t/>
        </is>
      </c>
      <c r="V401" t="inlineStr">
        <is>
          <t>pago</t>
        </is>
      </c>
      <c r="W401" t="inlineStr">
        <is>
          <t>3</t>
        </is>
      </c>
      <c r="X401" t="inlineStr">
        <is>
          <t/>
        </is>
      </c>
      <c r="Y401" t="inlineStr">
        <is>
          <t>makse</t>
        </is>
      </c>
      <c r="Z401" t="inlineStr">
        <is>
          <t>3</t>
        </is>
      </c>
      <c r="AA401" t="inlineStr">
        <is>
          <t/>
        </is>
      </c>
      <c r="AB401" t="inlineStr">
        <is>
          <t/>
        </is>
      </c>
      <c r="AC401" t="inlineStr">
        <is>
          <t/>
        </is>
      </c>
      <c r="AD401" t="inlineStr">
        <is>
          <t/>
        </is>
      </c>
      <c r="AE401" t="inlineStr">
        <is>
          <t>paiement</t>
        </is>
      </c>
      <c r="AF401" t="inlineStr">
        <is>
          <t>3</t>
        </is>
      </c>
      <c r="AG401" t="inlineStr">
        <is>
          <t/>
        </is>
      </c>
      <c r="AH401" t="inlineStr">
        <is>
          <t/>
        </is>
      </c>
      <c r="AI401" t="inlineStr">
        <is>
          <t/>
        </is>
      </c>
      <c r="AJ401" t="inlineStr">
        <is>
          <t/>
        </is>
      </c>
      <c r="AK401" t="inlineStr">
        <is>
          <t/>
        </is>
      </c>
      <c r="AL401" t="inlineStr">
        <is>
          <t/>
        </is>
      </c>
      <c r="AM401" t="inlineStr">
        <is>
          <t/>
        </is>
      </c>
      <c r="AN401" t="inlineStr">
        <is>
          <t/>
        </is>
      </c>
      <c r="AO401" t="inlineStr">
        <is>
          <t/>
        </is>
      </c>
      <c r="AP401" t="inlineStr">
        <is>
          <t/>
        </is>
      </c>
      <c r="AQ401" t="inlineStr">
        <is>
          <t/>
        </is>
      </c>
      <c r="AR401" t="inlineStr">
        <is>
          <t/>
        </is>
      </c>
      <c r="AS401" t="inlineStr">
        <is>
          <t/>
        </is>
      </c>
      <c r="AT401" t="inlineStr">
        <is>
          <t/>
        </is>
      </c>
      <c r="AU401" t="inlineStr">
        <is>
          <t/>
        </is>
      </c>
      <c r="AV401" t="inlineStr">
        <is>
          <t/>
        </is>
      </c>
      <c r="AW401" t="inlineStr">
        <is>
          <t/>
        </is>
      </c>
      <c r="AX401" t="inlineStr">
        <is>
          <t/>
        </is>
      </c>
      <c r="AY401" t="inlineStr">
        <is>
          <t/>
        </is>
      </c>
      <c r="AZ401" t="inlineStr">
        <is>
          <t/>
        </is>
      </c>
      <c r="BA401" t="inlineStr">
        <is>
          <t/>
        </is>
      </c>
      <c r="BB401" t="inlineStr">
        <is>
          <t/>
        </is>
      </c>
      <c r="BC401" t="inlineStr">
        <is>
          <t>betaling|afbetaling</t>
        </is>
      </c>
      <c r="BD401" t="inlineStr">
        <is>
          <t>3|3</t>
        </is>
      </c>
      <c r="BE401" t="inlineStr">
        <is>
          <t>|</t>
        </is>
      </c>
      <c r="BF401" t="inlineStr">
        <is>
          <t/>
        </is>
      </c>
      <c r="BG401" t="inlineStr">
        <is>
          <t/>
        </is>
      </c>
      <c r="BH401" t="inlineStr">
        <is>
          <t/>
        </is>
      </c>
      <c r="BI401" t="inlineStr">
        <is>
          <t/>
        </is>
      </c>
      <c r="BJ401" t="inlineStr">
        <is>
          <t/>
        </is>
      </c>
      <c r="BK401" t="inlineStr">
        <is>
          <t/>
        </is>
      </c>
      <c r="BL401" t="inlineStr">
        <is>
          <t>plată</t>
        </is>
      </c>
      <c r="BM401" t="inlineStr">
        <is>
          <t>3</t>
        </is>
      </c>
      <c r="BN401" t="inlineStr">
        <is>
          <t/>
        </is>
      </c>
      <c r="BO401" t="inlineStr">
        <is>
          <t/>
        </is>
      </c>
      <c r="BP401" t="inlineStr">
        <is>
          <t/>
        </is>
      </c>
      <c r="BQ401" t="inlineStr">
        <is>
          <t/>
        </is>
      </c>
      <c r="BR401" t="inlineStr">
        <is>
          <t/>
        </is>
      </c>
      <c r="BS401" t="inlineStr">
        <is>
          <t/>
        </is>
      </c>
      <c r="BT401" t="inlineStr">
        <is>
          <t/>
        </is>
      </c>
      <c r="BU401" t="inlineStr">
        <is>
          <t/>
        </is>
      </c>
      <c r="BV401" t="inlineStr">
        <is>
          <t/>
        </is>
      </c>
      <c r="BW401" t="inlineStr">
        <is>
          <t/>
        </is>
      </c>
      <c r="BX401" t="inlineStr">
        <is>
          <t/>
        </is>
      </c>
      <c r="BY401" t="inlineStr">
        <is>
          <t/>
        </is>
      </c>
      <c r="BZ401" t="inlineStr">
        <is>
          <t/>
        </is>
      </c>
      <c r="CA401" t="inlineStr">
        <is>
          <t/>
        </is>
      </c>
      <c r="CB401" t="inlineStr">
        <is>
          <t>η μεταφορά πόρων από ένα μέρος (όπως ο πελάτης) προς άλλο (όπως ο διανομέας)</t>
        </is>
      </c>
      <c r="CC401" t="inlineStr">
        <is>
          <t>a) transfer of funds in any form between two parties; b) card transaction that results in the transfer of funds in exchange for the provision of goods or services</t>
        </is>
      </c>
      <c r="CD401" t="inlineStr">
        <is>
          <t/>
        </is>
      </c>
      <c r="CE401" t="inlineStr">
        <is>
          <t/>
        </is>
      </c>
      <c r="CF401" t="inlineStr">
        <is>
          <t/>
        </is>
      </c>
      <c r="CG401" t="inlineStr">
        <is>
          <t>a)transfert de fonds sous quelque forme que ce soit entre deux interlocuteurs;b)transaction de carte qui se traduit par un transfert de fonds en échange de prestation de biens ou de services</t>
        </is>
      </c>
      <c r="CH401" t="inlineStr">
        <is>
          <t/>
        </is>
      </c>
      <c r="CI401" t="inlineStr">
        <is>
          <t/>
        </is>
      </c>
      <c r="CJ401" t="inlineStr">
        <is>
          <t/>
        </is>
      </c>
      <c r="CK401" t="inlineStr">
        <is>
          <t/>
        </is>
      </c>
      <c r="CL401" t="inlineStr">
        <is>
          <t/>
        </is>
      </c>
      <c r="CM401" t="inlineStr">
        <is>
          <t/>
        </is>
      </c>
      <c r="CN401" t="inlineStr">
        <is>
          <t/>
        </is>
      </c>
      <c r="CO401" t="inlineStr">
        <is>
          <t/>
        </is>
      </c>
      <c r="CP401" t="inlineStr">
        <is>
          <t/>
        </is>
      </c>
      <c r="CQ401" t="inlineStr">
        <is>
          <t/>
        </is>
      </c>
      <c r="CR401" t="inlineStr">
        <is>
          <t/>
        </is>
      </c>
      <c r="CS401" t="inlineStr">
        <is>
          <t/>
        </is>
      </c>
      <c r="CT401" t="inlineStr">
        <is>
          <t/>
        </is>
      </c>
      <c r="CU401" t="inlineStr">
        <is>
          <t/>
        </is>
      </c>
    </row>
    <row r="402">
      <c r="A402" s="1" t="str">
        <f>HYPERLINK("https://iate.europa.eu/entry/result/2151494/all", "2151494")</f>
        <v>2151494</v>
      </c>
      <c r="B402" t="inlineStr">
        <is>
          <t>FINANCE</t>
        </is>
      </c>
      <c r="C402" t="inlineStr">
        <is>
          <t>FINANCE|financial institutions and credit</t>
        </is>
      </c>
      <c r="D402" t="inlineStr">
        <is>
          <t>отнемане на лиценз</t>
        </is>
      </c>
      <c r="E402" t="inlineStr">
        <is>
          <t>4</t>
        </is>
      </c>
      <c r="F402" t="inlineStr">
        <is>
          <t/>
        </is>
      </c>
      <c r="G402" t="inlineStr">
        <is>
          <t/>
        </is>
      </c>
      <c r="H402" t="inlineStr">
        <is>
          <t/>
        </is>
      </c>
      <c r="I402" t="inlineStr">
        <is>
          <t/>
        </is>
      </c>
      <c r="J402" t="inlineStr">
        <is>
          <t>inddragelse af tilladelse</t>
        </is>
      </c>
      <c r="K402" t="inlineStr">
        <is>
          <t>2</t>
        </is>
      </c>
      <c r="L402" t="inlineStr">
        <is>
          <t/>
        </is>
      </c>
      <c r="M402" t="inlineStr">
        <is>
          <t/>
        </is>
      </c>
      <c r="N402" t="inlineStr">
        <is>
          <t/>
        </is>
      </c>
      <c r="O402" t="inlineStr">
        <is>
          <t/>
        </is>
      </c>
      <c r="P402" t="inlineStr">
        <is>
          <t/>
        </is>
      </c>
      <c r="Q402" t="inlineStr">
        <is>
          <t/>
        </is>
      </c>
      <c r="R402" t="inlineStr">
        <is>
          <t/>
        </is>
      </c>
      <c r="S402" t="inlineStr">
        <is>
          <t>withdrawal of authorisation</t>
        </is>
      </c>
      <c r="T402" t="inlineStr">
        <is>
          <t>3</t>
        </is>
      </c>
      <c r="U402" t="inlineStr">
        <is>
          <t/>
        </is>
      </c>
      <c r="V402" t="inlineStr">
        <is>
          <t>revocación de la autorización</t>
        </is>
      </c>
      <c r="W402" t="inlineStr">
        <is>
          <t>3</t>
        </is>
      </c>
      <c r="X402" t="inlineStr">
        <is>
          <t/>
        </is>
      </c>
      <c r="Y402" t="inlineStr">
        <is>
          <t>tegevusloa kehtetuks tunnistamine</t>
        </is>
      </c>
      <c r="Z402" t="inlineStr">
        <is>
          <t>3</t>
        </is>
      </c>
      <c r="AA402" t="inlineStr">
        <is>
          <t/>
        </is>
      </c>
      <c r="AB402" t="inlineStr">
        <is>
          <t/>
        </is>
      </c>
      <c r="AC402" t="inlineStr">
        <is>
          <t/>
        </is>
      </c>
      <c r="AD402" t="inlineStr">
        <is>
          <t/>
        </is>
      </c>
      <c r="AE402" t="inlineStr">
        <is>
          <t>retrait de l'agrément</t>
        </is>
      </c>
      <c r="AF402" t="inlineStr">
        <is>
          <t>3</t>
        </is>
      </c>
      <c r="AG402" t="inlineStr">
        <is>
          <t/>
        </is>
      </c>
      <c r="AH402" t="inlineStr">
        <is>
          <t/>
        </is>
      </c>
      <c r="AI402" t="inlineStr">
        <is>
          <t/>
        </is>
      </c>
      <c r="AJ402" t="inlineStr">
        <is>
          <t/>
        </is>
      </c>
      <c r="AK402" t="inlineStr">
        <is>
          <t/>
        </is>
      </c>
      <c r="AL402" t="inlineStr">
        <is>
          <t/>
        </is>
      </c>
      <c r="AM402" t="inlineStr">
        <is>
          <t/>
        </is>
      </c>
      <c r="AN402" t="inlineStr">
        <is>
          <t/>
        </is>
      </c>
      <c r="AO402" t="inlineStr">
        <is>
          <t/>
        </is>
      </c>
      <c r="AP402" t="inlineStr">
        <is>
          <t/>
        </is>
      </c>
      <c r="AQ402" t="inlineStr">
        <is>
          <t>revoca dell'autorizzazione</t>
        </is>
      </c>
      <c r="AR402" t="inlineStr">
        <is>
          <t>3</t>
        </is>
      </c>
      <c r="AS402" t="inlineStr">
        <is>
          <t/>
        </is>
      </c>
      <c r="AT402" t="inlineStr">
        <is>
          <t>leidimo panaikinimas</t>
        </is>
      </c>
      <c r="AU402" t="inlineStr">
        <is>
          <t>1</t>
        </is>
      </c>
      <c r="AV402" t="inlineStr">
        <is>
          <t/>
        </is>
      </c>
      <c r="AW402" t="inlineStr">
        <is>
          <t/>
        </is>
      </c>
      <c r="AX402" t="inlineStr">
        <is>
          <t/>
        </is>
      </c>
      <c r="AY402" t="inlineStr">
        <is>
          <t/>
        </is>
      </c>
      <c r="AZ402" t="inlineStr">
        <is>
          <t>rtirar tal-awtorizzazzjoni</t>
        </is>
      </c>
      <c r="BA402" t="inlineStr">
        <is>
          <t>3</t>
        </is>
      </c>
      <c r="BB402" t="inlineStr">
        <is>
          <t/>
        </is>
      </c>
      <c r="BC402" t="inlineStr">
        <is>
          <t>intrekking van de vergunning</t>
        </is>
      </c>
      <c r="BD402" t="inlineStr">
        <is>
          <t>3</t>
        </is>
      </c>
      <c r="BE402" t="inlineStr">
        <is>
          <t/>
        </is>
      </c>
      <c r="BF402" t="inlineStr">
        <is>
          <t>cofnięcie zezwolenia</t>
        </is>
      </c>
      <c r="BG402" t="inlineStr">
        <is>
          <t>3</t>
        </is>
      </c>
      <c r="BH402" t="inlineStr">
        <is>
          <t/>
        </is>
      </c>
      <c r="BI402" t="inlineStr">
        <is>
          <t>revogação da autorização</t>
        </is>
      </c>
      <c r="BJ402" t="inlineStr">
        <is>
          <t>3</t>
        </is>
      </c>
      <c r="BK402" t="inlineStr">
        <is>
          <t/>
        </is>
      </c>
      <c r="BL402" t="inlineStr">
        <is>
          <t/>
        </is>
      </c>
      <c r="BM402" t="inlineStr">
        <is>
          <t/>
        </is>
      </c>
      <c r="BN402" t="inlineStr">
        <is>
          <t/>
        </is>
      </c>
      <c r="BO402" t="inlineStr">
        <is>
          <t/>
        </is>
      </c>
      <c r="BP402" t="inlineStr">
        <is>
          <t/>
        </is>
      </c>
      <c r="BQ402" t="inlineStr">
        <is>
          <t/>
        </is>
      </c>
      <c r="BR402" t="inlineStr">
        <is>
          <t>odvzem dovoljenja</t>
        </is>
      </c>
      <c r="BS402" t="inlineStr">
        <is>
          <t>3</t>
        </is>
      </c>
      <c r="BT402" t="inlineStr">
        <is>
          <t/>
        </is>
      </c>
      <c r="BU402" t="inlineStr">
        <is>
          <t>återkallande av tillstånd|upphävande av auktorisation</t>
        </is>
      </c>
      <c r="BV402" t="inlineStr">
        <is>
          <t>3|3</t>
        </is>
      </c>
      <c r="BW402" t="inlineStr">
        <is>
          <t>|</t>
        </is>
      </c>
      <c r="BX402" t="inlineStr">
        <is>
          <t/>
        </is>
      </c>
      <c r="BY402" t="inlineStr">
        <is>
          <t/>
        </is>
      </c>
      <c r="BZ402" t="inlineStr">
        <is>
          <t/>
        </is>
      </c>
      <c r="CA402" t="inlineStr">
        <is>
          <t/>
        </is>
      </c>
      <c r="CB402" t="inlineStr">
        <is>
          <t/>
        </is>
      </c>
      <c r="CC402" t="inlineStr">
        <is>
          <t/>
        </is>
      </c>
      <c r="CD402" t="inlineStr">
        <is>
          <t/>
        </is>
      </c>
      <c r="CE402" t="inlineStr">
        <is>
          <t/>
        </is>
      </c>
      <c r="CF402" t="inlineStr">
        <is>
          <t/>
        </is>
      </c>
      <c r="CG402" t="inlineStr">
        <is>
          <t/>
        </is>
      </c>
      <c r="CH402" t="inlineStr">
        <is>
          <t/>
        </is>
      </c>
      <c r="CI402" t="inlineStr">
        <is>
          <t/>
        </is>
      </c>
      <c r="CJ402" t="inlineStr">
        <is>
          <t/>
        </is>
      </c>
      <c r="CK402" t="inlineStr">
        <is>
          <t/>
        </is>
      </c>
      <c r="CL402" t="inlineStr">
        <is>
          <t/>
        </is>
      </c>
      <c r="CM402" t="inlineStr">
        <is>
          <t/>
        </is>
      </c>
      <c r="CN402" t="inlineStr">
        <is>
          <t/>
        </is>
      </c>
      <c r="CO402" t="inlineStr">
        <is>
          <t/>
        </is>
      </c>
      <c r="CP402" t="inlineStr">
        <is>
          <t/>
        </is>
      </c>
      <c r="CQ402" t="inlineStr">
        <is>
          <t/>
        </is>
      </c>
      <c r="CR402" t="inlineStr">
        <is>
          <t/>
        </is>
      </c>
      <c r="CS402" t="inlineStr">
        <is>
          <t/>
        </is>
      </c>
      <c r="CT402" t="inlineStr">
        <is>
          <t/>
        </is>
      </c>
      <c r="CU402" t="inlineStr">
        <is>
          <t/>
        </is>
      </c>
    </row>
    <row r="403">
      <c r="A403" s="1" t="str">
        <f>HYPERLINK("https://iate.europa.eu/entry/result/1620421/all", "1620421")</f>
        <v>1620421</v>
      </c>
      <c r="B403" t="inlineStr">
        <is>
          <t>FINANCE;LAW</t>
        </is>
      </c>
      <c r="C403" t="inlineStr">
        <is>
          <t>FINANCE;LAW</t>
        </is>
      </c>
      <c r="D403" t="inlineStr">
        <is>
          <t>данъчна оценка</t>
        </is>
      </c>
      <c r="E403" t="inlineStr">
        <is>
          <t>3</t>
        </is>
      </c>
      <c r="F403" t="inlineStr">
        <is>
          <t/>
        </is>
      </c>
      <c r="G403" t="inlineStr">
        <is>
          <t/>
        </is>
      </c>
      <c r="H403" t="inlineStr">
        <is>
          <t/>
        </is>
      </c>
      <c r="I403" t="inlineStr">
        <is>
          <t/>
        </is>
      </c>
      <c r="J403" t="inlineStr">
        <is>
          <t>ligning</t>
        </is>
      </c>
      <c r="K403" t="inlineStr">
        <is>
          <t>3</t>
        </is>
      </c>
      <c r="L403" t="inlineStr">
        <is>
          <t/>
        </is>
      </c>
      <c r="M403" t="inlineStr">
        <is>
          <t/>
        </is>
      </c>
      <c r="N403" t="inlineStr">
        <is>
          <t/>
        </is>
      </c>
      <c r="O403" t="inlineStr">
        <is>
          <t/>
        </is>
      </c>
      <c r="P403" t="inlineStr">
        <is>
          <t>καθορισμός φόρου</t>
        </is>
      </c>
      <c r="Q403" t="inlineStr">
        <is>
          <t>3</t>
        </is>
      </c>
      <c r="R403" t="inlineStr">
        <is>
          <t/>
        </is>
      </c>
      <c r="S403" t="inlineStr">
        <is>
          <t>assessment|valuation for tax purposes|tax assessment|tax assessment</t>
        </is>
      </c>
      <c r="T403" t="inlineStr">
        <is>
          <t>3|3|3|1</t>
        </is>
      </c>
      <c r="U403" t="inlineStr">
        <is>
          <t>|||</t>
        </is>
      </c>
      <c r="V403" t="inlineStr">
        <is>
          <t>evaluación</t>
        </is>
      </c>
      <c r="W403" t="inlineStr">
        <is>
          <t>3</t>
        </is>
      </c>
      <c r="X403" t="inlineStr">
        <is>
          <t/>
        </is>
      </c>
      <c r="Y403" t="inlineStr">
        <is>
          <t>hindamine</t>
        </is>
      </c>
      <c r="Z403" t="inlineStr">
        <is>
          <t>3</t>
        </is>
      </c>
      <c r="AA403" t="inlineStr">
        <is>
          <t/>
        </is>
      </c>
      <c r="AB403" t="inlineStr">
        <is>
          <t>arviointi</t>
        </is>
      </c>
      <c r="AC403" t="inlineStr">
        <is>
          <t>3</t>
        </is>
      </c>
      <c r="AD403" t="inlineStr">
        <is>
          <t/>
        </is>
      </c>
      <c r="AE403" t="inlineStr">
        <is>
          <t>établissement de l'impôt</t>
        </is>
      </c>
      <c r="AF403" t="inlineStr">
        <is>
          <t>3</t>
        </is>
      </c>
      <c r="AG403" t="inlineStr">
        <is>
          <t/>
        </is>
      </c>
      <c r="AH403" t="inlineStr">
        <is>
          <t/>
        </is>
      </c>
      <c r="AI403" t="inlineStr">
        <is>
          <t/>
        </is>
      </c>
      <c r="AJ403" t="inlineStr">
        <is>
          <t/>
        </is>
      </c>
      <c r="AK403" t="inlineStr">
        <is>
          <t/>
        </is>
      </c>
      <c r="AL403" t="inlineStr">
        <is>
          <t/>
        </is>
      </c>
      <c r="AM403" t="inlineStr">
        <is>
          <t/>
        </is>
      </c>
      <c r="AN403" t="inlineStr">
        <is>
          <t/>
        </is>
      </c>
      <c r="AO403" t="inlineStr">
        <is>
          <t/>
        </is>
      </c>
      <c r="AP403" t="inlineStr">
        <is>
          <t/>
        </is>
      </c>
      <c r="AQ403" t="inlineStr">
        <is>
          <t>determinazione dell'imposta|accertamento</t>
        </is>
      </c>
      <c r="AR403" t="inlineStr">
        <is>
          <t>3|3</t>
        </is>
      </c>
      <c r="AS403" t="inlineStr">
        <is>
          <t>|</t>
        </is>
      </c>
      <c r="AT403" t="inlineStr">
        <is>
          <t/>
        </is>
      </c>
      <c r="AU403" t="inlineStr">
        <is>
          <t/>
        </is>
      </c>
      <c r="AV403" t="inlineStr">
        <is>
          <t/>
        </is>
      </c>
      <c r="AW403" t="inlineStr">
        <is>
          <t/>
        </is>
      </c>
      <c r="AX403" t="inlineStr">
        <is>
          <t/>
        </is>
      </c>
      <c r="AY403" t="inlineStr">
        <is>
          <t/>
        </is>
      </c>
      <c r="AZ403" t="inlineStr">
        <is>
          <t>valutazzjoni</t>
        </is>
      </c>
      <c r="BA403" t="inlineStr">
        <is>
          <t>3</t>
        </is>
      </c>
      <c r="BB403" t="inlineStr">
        <is>
          <t/>
        </is>
      </c>
      <c r="BC403" t="inlineStr">
        <is>
          <t>Waardering Onroerende Zaken|WOZ</t>
        </is>
      </c>
      <c r="BD403" t="inlineStr">
        <is>
          <t>3|3</t>
        </is>
      </c>
      <c r="BE403" t="inlineStr">
        <is>
          <t>|</t>
        </is>
      </c>
      <c r="BF403" t="inlineStr">
        <is>
          <t>określanie wartości|wycena</t>
        </is>
      </c>
      <c r="BG403" t="inlineStr">
        <is>
          <t>3|3</t>
        </is>
      </c>
      <c r="BH403" t="inlineStr">
        <is>
          <t>|</t>
        </is>
      </c>
      <c r="BI403" t="inlineStr">
        <is>
          <t>avaliação fiscal</t>
        </is>
      </c>
      <c r="BJ403" t="inlineStr">
        <is>
          <t>3</t>
        </is>
      </c>
      <c r="BK403" t="inlineStr">
        <is>
          <t/>
        </is>
      </c>
      <c r="BL403" t="inlineStr">
        <is>
          <t/>
        </is>
      </c>
      <c r="BM403" t="inlineStr">
        <is>
          <t/>
        </is>
      </c>
      <c r="BN403" t="inlineStr">
        <is>
          <t/>
        </is>
      </c>
      <c r="BO403" t="inlineStr">
        <is>
          <t/>
        </is>
      </c>
      <c r="BP403" t="inlineStr">
        <is>
          <t/>
        </is>
      </c>
      <c r="BQ403" t="inlineStr">
        <is>
          <t/>
        </is>
      </c>
      <c r="BR403" t="inlineStr">
        <is>
          <t>ocena</t>
        </is>
      </c>
      <c r="BS403" t="inlineStr">
        <is>
          <t>3</t>
        </is>
      </c>
      <c r="BT403" t="inlineStr">
        <is>
          <t/>
        </is>
      </c>
      <c r="BU403" t="inlineStr">
        <is>
          <t>taxering</t>
        </is>
      </c>
      <c r="BV403" t="inlineStr">
        <is>
          <t>3</t>
        </is>
      </c>
      <c r="BW403" t="inlineStr">
        <is>
          <t/>
        </is>
      </c>
      <c r="BX403" t="inlineStr">
        <is>
          <t/>
        </is>
      </c>
      <c r="BY403" t="inlineStr">
        <is>
          <t/>
        </is>
      </c>
      <c r="BZ403" t="inlineStr">
        <is>
          <t/>
        </is>
      </c>
      <c r="CA403" t="inlineStr">
        <is>
          <t/>
        </is>
      </c>
      <c r="CB403" t="inlineStr">
        <is>
          <t/>
        </is>
      </c>
      <c r="CC403" t="inlineStr">
        <is>
          <t>the process of estimating the value of property for purpose of taxation</t>
        </is>
      </c>
      <c r="CD403" t="inlineStr">
        <is>
          <t/>
        </is>
      </c>
      <c r="CE403" t="inlineStr">
        <is>
          <t/>
        </is>
      </c>
      <c r="CF403" t="inlineStr">
        <is>
          <t/>
        </is>
      </c>
      <c r="CG403" t="inlineStr">
        <is>
          <t>détermination de l'impôt, c'est-à-dire d'abord l'évaluation de la valeur foncière imposable (plus ou moins revenu cadastral),puis le calcul de la somme due au titre de l'impôt</t>
        </is>
      </c>
      <c r="CH403" t="inlineStr">
        <is>
          <t/>
        </is>
      </c>
      <c r="CI403" t="inlineStr">
        <is>
          <t/>
        </is>
      </c>
      <c r="CJ403" t="inlineStr">
        <is>
          <t/>
        </is>
      </c>
      <c r="CK403" t="inlineStr">
        <is>
          <t>insieme di atti con cui l'autorità fiscale quantifica il debito d'imposta dovuto</t>
        </is>
      </c>
      <c r="CL403" t="inlineStr">
        <is>
          <t/>
        </is>
      </c>
      <c r="CM403" t="inlineStr">
        <is>
          <t/>
        </is>
      </c>
      <c r="CN403" t="inlineStr">
        <is>
          <t/>
        </is>
      </c>
      <c r="CO403" t="inlineStr">
        <is>
          <t>Vaststellen van de waarde die een gebouw en/of stuk grond volgens de gemeente heef; op basis van deze vastgestelde waarde, de WOZ-beschikking, wordt de Onroerende Zaakbelasting (OZB) berekend.</t>
        </is>
      </c>
      <c r="CP403" t="inlineStr">
        <is>
          <t/>
        </is>
      </c>
      <c r="CQ403" t="inlineStr">
        <is>
          <t>Processo de avaliação do valor de um bem imóvel e consequente definição do valor tributável.</t>
        </is>
      </c>
      <c r="CR403" t="inlineStr">
        <is>
          <t/>
        </is>
      </c>
      <c r="CS403" t="inlineStr">
        <is>
          <t/>
        </is>
      </c>
      <c r="CT403" t="inlineStr">
        <is>
          <t/>
        </is>
      </c>
      <c r="CU403" t="inlineStr">
        <is>
          <t>inom skatterätten fastställelse av underlaget för uttag av en skatt eller avgift</t>
        </is>
      </c>
    </row>
    <row r="404">
      <c r="A404" s="1" t="str">
        <f>HYPERLINK("https://iate.europa.eu/entry/result/3508828/all", "3508828")</f>
        <v>3508828</v>
      </c>
      <c r="B404" t="inlineStr">
        <is>
          <t>FINANCE</t>
        </is>
      </c>
      <c r="C404" t="inlineStr">
        <is>
          <t>FINANCE|budget|budget financing</t>
        </is>
      </c>
      <c r="D404" t="inlineStr">
        <is>
          <t>акт</t>
        </is>
      </c>
      <c r="E404" t="inlineStr">
        <is>
          <t>2</t>
        </is>
      </c>
      <c r="F404" t="inlineStr">
        <is>
          <t/>
        </is>
      </c>
      <c r="G404" t="inlineStr">
        <is>
          <t/>
        </is>
      </c>
      <c r="H404" t="inlineStr">
        <is>
          <t/>
        </is>
      </c>
      <c r="I404" t="inlineStr">
        <is>
          <t/>
        </is>
      </c>
      <c r="J404" t="inlineStr">
        <is>
          <t/>
        </is>
      </c>
      <c r="K404" t="inlineStr">
        <is>
          <t/>
        </is>
      </c>
      <c r="L404" t="inlineStr">
        <is>
          <t/>
        </is>
      </c>
      <c r="M404" t="inlineStr">
        <is>
          <t/>
        </is>
      </c>
      <c r="N404" t="inlineStr">
        <is>
          <t/>
        </is>
      </c>
      <c r="O404" t="inlineStr">
        <is>
          <t/>
        </is>
      </c>
      <c r="P404" t="inlineStr">
        <is>
          <t/>
        </is>
      </c>
      <c r="Q404" t="inlineStr">
        <is>
          <t/>
        </is>
      </c>
      <c r="R404" t="inlineStr">
        <is>
          <t/>
        </is>
      </c>
      <c r="S404" t="inlineStr">
        <is>
          <t>instrument</t>
        </is>
      </c>
      <c r="T404" t="inlineStr">
        <is>
          <t>3</t>
        </is>
      </c>
      <c r="U404" t="inlineStr">
        <is>
          <t/>
        </is>
      </c>
      <c r="V404" t="inlineStr">
        <is>
          <t/>
        </is>
      </c>
      <c r="W404" t="inlineStr">
        <is>
          <t/>
        </is>
      </c>
      <c r="X404" t="inlineStr">
        <is>
          <t/>
        </is>
      </c>
      <c r="Y404" t="inlineStr">
        <is>
          <t/>
        </is>
      </c>
      <c r="Z404" t="inlineStr">
        <is>
          <t/>
        </is>
      </c>
      <c r="AA404" t="inlineStr">
        <is>
          <t/>
        </is>
      </c>
      <c r="AB404" t="inlineStr">
        <is>
          <t/>
        </is>
      </c>
      <c r="AC404" t="inlineStr">
        <is>
          <t/>
        </is>
      </c>
      <c r="AD404" t="inlineStr">
        <is>
          <t/>
        </is>
      </c>
      <c r="AE404" t="inlineStr">
        <is>
          <t/>
        </is>
      </c>
      <c r="AF404" t="inlineStr">
        <is>
          <t/>
        </is>
      </c>
      <c r="AG404" t="inlineStr">
        <is>
          <t/>
        </is>
      </c>
      <c r="AH404" t="inlineStr">
        <is>
          <t/>
        </is>
      </c>
      <c r="AI404" t="inlineStr">
        <is>
          <t/>
        </is>
      </c>
      <c r="AJ404" t="inlineStr">
        <is>
          <t/>
        </is>
      </c>
      <c r="AK404" t="inlineStr">
        <is>
          <t/>
        </is>
      </c>
      <c r="AL404" t="inlineStr">
        <is>
          <t/>
        </is>
      </c>
      <c r="AM404" t="inlineStr">
        <is>
          <t/>
        </is>
      </c>
      <c r="AN404" t="inlineStr">
        <is>
          <t/>
        </is>
      </c>
      <c r="AO404" t="inlineStr">
        <is>
          <t/>
        </is>
      </c>
      <c r="AP404" t="inlineStr">
        <is>
          <t/>
        </is>
      </c>
      <c r="AQ404" t="inlineStr">
        <is>
          <t/>
        </is>
      </c>
      <c r="AR404" t="inlineStr">
        <is>
          <t/>
        </is>
      </c>
      <c r="AS404" t="inlineStr">
        <is>
          <t/>
        </is>
      </c>
      <c r="AT404" t="inlineStr">
        <is>
          <t/>
        </is>
      </c>
      <c r="AU404" t="inlineStr">
        <is>
          <t/>
        </is>
      </c>
      <c r="AV404" t="inlineStr">
        <is>
          <t/>
        </is>
      </c>
      <c r="AW404" t="inlineStr">
        <is>
          <t/>
        </is>
      </c>
      <c r="AX404" t="inlineStr">
        <is>
          <t/>
        </is>
      </c>
      <c r="AY404" t="inlineStr">
        <is>
          <t/>
        </is>
      </c>
      <c r="AZ404" t="inlineStr">
        <is>
          <t>strument</t>
        </is>
      </c>
      <c r="BA404" t="inlineStr">
        <is>
          <t>2</t>
        </is>
      </c>
      <c r="BB404" t="inlineStr">
        <is>
          <t/>
        </is>
      </c>
      <c r="BC404" t="inlineStr">
        <is>
          <t/>
        </is>
      </c>
      <c r="BD404" t="inlineStr">
        <is>
          <t/>
        </is>
      </c>
      <c r="BE404" t="inlineStr">
        <is>
          <t/>
        </is>
      </c>
      <c r="BF404" t="inlineStr">
        <is>
          <t/>
        </is>
      </c>
      <c r="BG404" t="inlineStr">
        <is>
          <t/>
        </is>
      </c>
      <c r="BH404" t="inlineStr">
        <is>
          <t/>
        </is>
      </c>
      <c r="BI404" t="inlineStr">
        <is>
          <t/>
        </is>
      </c>
      <c r="BJ404" t="inlineStr">
        <is>
          <t/>
        </is>
      </c>
      <c r="BK404" t="inlineStr">
        <is>
          <t/>
        </is>
      </c>
      <c r="BL404" t="inlineStr">
        <is>
          <t/>
        </is>
      </c>
      <c r="BM404" t="inlineStr">
        <is>
          <t/>
        </is>
      </c>
      <c r="BN404" t="inlineStr">
        <is>
          <t/>
        </is>
      </c>
      <c r="BO404" t="inlineStr">
        <is>
          <t/>
        </is>
      </c>
      <c r="BP404" t="inlineStr">
        <is>
          <t/>
        </is>
      </c>
      <c r="BQ404" t="inlineStr">
        <is>
          <t/>
        </is>
      </c>
      <c r="BR404" t="inlineStr">
        <is>
          <t/>
        </is>
      </c>
      <c r="BS404" t="inlineStr">
        <is>
          <t/>
        </is>
      </c>
      <c r="BT404" t="inlineStr">
        <is>
          <t/>
        </is>
      </c>
      <c r="BU404" t="inlineStr">
        <is>
          <t/>
        </is>
      </c>
      <c r="BV404" t="inlineStr">
        <is>
          <t/>
        </is>
      </c>
      <c r="BW404" t="inlineStr">
        <is>
          <t/>
        </is>
      </c>
      <c r="BX404" t="inlineStr">
        <is>
          <t/>
        </is>
      </c>
      <c r="BY404" t="inlineStr">
        <is>
          <t/>
        </is>
      </c>
      <c r="BZ404" t="inlineStr">
        <is>
          <t/>
        </is>
      </c>
      <c r="CA404" t="inlineStr">
        <is>
          <t/>
        </is>
      </c>
      <c r="CB404" t="inlineStr">
        <is>
          <t/>
        </is>
      </c>
      <c r="CC404" t="inlineStr">
        <is>
          <t/>
        </is>
      </c>
      <c r="CD404" t="inlineStr">
        <is>
          <t/>
        </is>
      </c>
      <c r="CE404" t="inlineStr">
        <is>
          <t/>
        </is>
      </c>
      <c r="CF404" t="inlineStr">
        <is>
          <t/>
        </is>
      </c>
      <c r="CG404" t="inlineStr">
        <is>
          <t/>
        </is>
      </c>
      <c r="CH404" t="inlineStr">
        <is>
          <t/>
        </is>
      </c>
      <c r="CI404" t="inlineStr">
        <is>
          <t/>
        </is>
      </c>
      <c r="CJ404" t="inlineStr">
        <is>
          <t/>
        </is>
      </c>
      <c r="CK404" t="inlineStr">
        <is>
          <t/>
        </is>
      </c>
      <c r="CL404" t="inlineStr">
        <is>
          <t/>
        </is>
      </c>
      <c r="CM404" t="inlineStr">
        <is>
          <t/>
        </is>
      </c>
      <c r="CN404" t="inlineStr">
        <is>
          <t/>
        </is>
      </c>
      <c r="CO404" t="inlineStr">
        <is>
          <t/>
        </is>
      </c>
      <c r="CP404" t="inlineStr">
        <is>
          <t/>
        </is>
      </c>
      <c r="CQ404" t="inlineStr">
        <is>
          <t/>
        </is>
      </c>
      <c r="CR404" t="inlineStr">
        <is>
          <t/>
        </is>
      </c>
      <c r="CS404" t="inlineStr">
        <is>
          <t/>
        </is>
      </c>
      <c r="CT404" t="inlineStr">
        <is>
          <t/>
        </is>
      </c>
      <c r="CU404" t="inlineStr">
        <is>
          <t/>
        </is>
      </c>
    </row>
    <row r="405">
      <c r="A405" s="1" t="str">
        <f>HYPERLINK("https://iate.europa.eu/entry/result/1484802/all", "1484802")</f>
        <v>1484802</v>
      </c>
      <c r="B405" t="inlineStr">
        <is>
          <t>FINANCE</t>
        </is>
      </c>
      <c r="C405" t="inlineStr">
        <is>
          <t>FINANCE|financial institutions and credit</t>
        </is>
      </c>
      <c r="D405" t="inlineStr">
        <is>
          <t>картодържател</t>
        </is>
      </c>
      <c r="E405" t="inlineStr">
        <is>
          <t>3</t>
        </is>
      </c>
      <c r="F405" t="inlineStr">
        <is>
          <t/>
        </is>
      </c>
      <c r="G405" t="inlineStr">
        <is>
          <t/>
        </is>
      </c>
      <c r="H405" t="inlineStr">
        <is>
          <t/>
        </is>
      </c>
      <c r="I405" t="inlineStr">
        <is>
          <t/>
        </is>
      </c>
      <c r="J405" t="inlineStr">
        <is>
          <t>kortindehaver|kortbesidder</t>
        </is>
      </c>
      <c r="K405" t="inlineStr">
        <is>
          <t>3|3</t>
        </is>
      </c>
      <c r="L405" t="inlineStr">
        <is>
          <t>|</t>
        </is>
      </c>
      <c r="M405" t="inlineStr">
        <is>
          <t>Karteninhaber|Chipkarten-Inhaber</t>
        </is>
      </c>
      <c r="N405" t="inlineStr">
        <is>
          <t>3|3</t>
        </is>
      </c>
      <c r="O405" t="inlineStr">
        <is>
          <t>|</t>
        </is>
      </c>
      <c r="P405" t="inlineStr">
        <is>
          <t>κάτοχος τραπεζικής κάρτας</t>
        </is>
      </c>
      <c r="Q405" t="inlineStr">
        <is>
          <t>3</t>
        </is>
      </c>
      <c r="R405" t="inlineStr">
        <is>
          <t/>
        </is>
      </c>
      <c r="S405" t="inlineStr">
        <is>
          <t>cardmember|holder|cardholder</t>
        </is>
      </c>
      <c r="T405" t="inlineStr">
        <is>
          <t>3|3|3</t>
        </is>
      </c>
      <c r="U405" t="inlineStr">
        <is>
          <t>|admitted|</t>
        </is>
      </c>
      <c r="V405" t="inlineStr">
        <is>
          <t>titular de la tarjeta|titular de una tarjeta</t>
        </is>
      </c>
      <c r="W405" t="inlineStr">
        <is>
          <t>3|3</t>
        </is>
      </c>
      <c r="X405" t="inlineStr">
        <is>
          <t>|</t>
        </is>
      </c>
      <c r="Y405" t="inlineStr">
        <is>
          <t/>
        </is>
      </c>
      <c r="Z405" t="inlineStr">
        <is>
          <t/>
        </is>
      </c>
      <c r="AA405" t="inlineStr">
        <is>
          <t/>
        </is>
      </c>
      <c r="AB405" t="inlineStr">
        <is>
          <t>kortin haltija</t>
        </is>
      </c>
      <c r="AC405" t="inlineStr">
        <is>
          <t>3</t>
        </is>
      </c>
      <c r="AD405" t="inlineStr">
        <is>
          <t/>
        </is>
      </c>
      <c r="AE405" t="inlineStr">
        <is>
          <t>titulaire de carte|titulaire de carte à puce|titulaire de carte à microprocesseur</t>
        </is>
      </c>
      <c r="AF405" t="inlineStr">
        <is>
          <t>3|3|3</t>
        </is>
      </c>
      <c r="AG405" t="inlineStr">
        <is>
          <t>||</t>
        </is>
      </c>
      <c r="AH405" t="inlineStr">
        <is>
          <t/>
        </is>
      </c>
      <c r="AI405" t="inlineStr">
        <is>
          <t/>
        </is>
      </c>
      <c r="AJ405" t="inlineStr">
        <is>
          <t/>
        </is>
      </c>
      <c r="AK405" t="inlineStr">
        <is>
          <t/>
        </is>
      </c>
      <c r="AL405" t="inlineStr">
        <is>
          <t/>
        </is>
      </c>
      <c r="AM405" t="inlineStr">
        <is>
          <t/>
        </is>
      </c>
      <c r="AN405" t="inlineStr">
        <is>
          <t/>
        </is>
      </c>
      <c r="AO405" t="inlineStr">
        <is>
          <t/>
        </is>
      </c>
      <c r="AP405" t="inlineStr">
        <is>
          <t/>
        </is>
      </c>
      <c r="AQ405" t="inlineStr">
        <is>
          <t>titolare</t>
        </is>
      </c>
      <c r="AR405" t="inlineStr">
        <is>
          <t>3</t>
        </is>
      </c>
      <c r="AS405" t="inlineStr">
        <is>
          <t/>
        </is>
      </c>
      <c r="AT405" t="inlineStr">
        <is>
          <t/>
        </is>
      </c>
      <c r="AU405" t="inlineStr">
        <is>
          <t/>
        </is>
      </c>
      <c r="AV405" t="inlineStr">
        <is>
          <t/>
        </is>
      </c>
      <c r="AW405" t="inlineStr">
        <is>
          <t/>
        </is>
      </c>
      <c r="AX405" t="inlineStr">
        <is>
          <t/>
        </is>
      </c>
      <c r="AY405" t="inlineStr">
        <is>
          <t/>
        </is>
      </c>
      <c r="AZ405" t="inlineStr">
        <is>
          <t/>
        </is>
      </c>
      <c r="BA405" t="inlineStr">
        <is>
          <t/>
        </is>
      </c>
      <c r="BB405" t="inlineStr">
        <is>
          <t/>
        </is>
      </c>
      <c r="BC405" t="inlineStr">
        <is>
          <t>houder van een kaart|eigenaar van een kaart|kaarthouder</t>
        </is>
      </c>
      <c r="BD405" t="inlineStr">
        <is>
          <t>3|3|3</t>
        </is>
      </c>
      <c r="BE405" t="inlineStr">
        <is>
          <t>||</t>
        </is>
      </c>
      <c r="BF405" t="inlineStr">
        <is>
          <t/>
        </is>
      </c>
      <c r="BG405" t="inlineStr">
        <is>
          <t/>
        </is>
      </c>
      <c r="BH405" t="inlineStr">
        <is>
          <t/>
        </is>
      </c>
      <c r="BI405" t="inlineStr">
        <is>
          <t/>
        </is>
      </c>
      <c r="BJ405" t="inlineStr">
        <is>
          <t/>
        </is>
      </c>
      <c r="BK405" t="inlineStr">
        <is>
          <t/>
        </is>
      </c>
      <c r="BL405" t="inlineStr">
        <is>
          <t/>
        </is>
      </c>
      <c r="BM405" t="inlineStr">
        <is>
          <t/>
        </is>
      </c>
      <c r="BN405" t="inlineStr">
        <is>
          <t/>
        </is>
      </c>
      <c r="BO405" t="inlineStr">
        <is>
          <t/>
        </is>
      </c>
      <c r="BP405" t="inlineStr">
        <is>
          <t/>
        </is>
      </c>
      <c r="BQ405" t="inlineStr">
        <is>
          <t/>
        </is>
      </c>
      <c r="BR405" t="inlineStr">
        <is>
          <t/>
        </is>
      </c>
      <c r="BS405" t="inlineStr">
        <is>
          <t/>
        </is>
      </c>
      <c r="BT405" t="inlineStr">
        <is>
          <t/>
        </is>
      </c>
      <c r="BU405" t="inlineStr">
        <is>
          <t>kortinnehavare</t>
        </is>
      </c>
      <c r="BV405" t="inlineStr">
        <is>
          <t>3</t>
        </is>
      </c>
      <c r="BW405" t="inlineStr">
        <is>
          <t/>
        </is>
      </c>
      <c r="BX405" t="inlineStr">
        <is>
          <t>"Картодържател" е физическо лице, на чието име е издадена дебитна или кредитна карта</t>
        </is>
      </c>
      <c r="BY405" t="inlineStr">
        <is>
          <t/>
        </is>
      </c>
      <c r="BZ405" t="inlineStr">
        <is>
          <t/>
        </is>
      </c>
      <c r="CA405" t="inlineStr">
        <is>
          <t/>
        </is>
      </c>
      <c r="CB405" t="inlineStr">
        <is>
          <t/>
        </is>
      </c>
      <c r="CC405" t="inlineStr">
        <is>
          <t>person in whose name a card is issued and who is the debtor on the account associated with that card</t>
        </is>
      </c>
      <c r="CD405" t="inlineStr">
        <is>
          <t>persona para la cual la tarjeta ha sido emitida</t>
        </is>
      </c>
      <c r="CE405" t="inlineStr">
        <is>
          <t/>
        </is>
      </c>
      <c r="CF405" t="inlineStr">
        <is>
          <t/>
        </is>
      </c>
      <c r="CG405" t="inlineStr">
        <is>
          <t>client correspondant au numéro de compte primaire(PAN)ou au numéro de compte primaire étendu</t>
        </is>
      </c>
      <c r="CH405" t="inlineStr">
        <is>
          <t/>
        </is>
      </c>
      <c r="CI405" t="inlineStr">
        <is>
          <t/>
        </is>
      </c>
      <c r="CJ405" t="inlineStr">
        <is>
          <t/>
        </is>
      </c>
      <c r="CK405" t="inlineStr">
        <is>
          <t/>
        </is>
      </c>
      <c r="CL405" t="inlineStr">
        <is>
          <t/>
        </is>
      </c>
      <c r="CM405" t="inlineStr">
        <is>
          <t/>
        </is>
      </c>
      <c r="CN405" t="inlineStr">
        <is>
          <t/>
        </is>
      </c>
      <c r="CO405" t="inlineStr">
        <is>
          <t>natuurlijke persoon op wiens naam een kaart, bankpasje e.d. is uitgegeven en die de kaart mag gebruiken</t>
        </is>
      </c>
      <c r="CP405" t="inlineStr">
        <is>
          <t/>
        </is>
      </c>
      <c r="CQ405" t="inlineStr">
        <is>
          <t/>
        </is>
      </c>
      <c r="CR405" t="inlineStr">
        <is>
          <t/>
        </is>
      </c>
      <c r="CS405" t="inlineStr">
        <is>
          <t/>
        </is>
      </c>
      <c r="CT405" t="inlineStr">
        <is>
          <t/>
        </is>
      </c>
      <c r="CU405" t="inlineStr">
        <is>
          <t>person på vilken kortet är utställt</t>
        </is>
      </c>
    </row>
    <row r="406">
      <c r="A406" s="1" t="str">
        <f>HYPERLINK("https://iate.europa.eu/entry/result/3511669/all", "3511669")</f>
        <v>3511669</v>
      </c>
      <c r="B406" t="inlineStr">
        <is>
          <t>FINANCE</t>
        </is>
      </c>
      <c r="C406" t="inlineStr">
        <is>
          <t>FINANCE|insurance</t>
        </is>
      </c>
      <c r="D406" t="inlineStr">
        <is>
          <t>надзорен орган</t>
        </is>
      </c>
      <c r="E406" t="inlineStr">
        <is>
          <t>3</t>
        </is>
      </c>
      <c r="F406" t="inlineStr">
        <is>
          <t/>
        </is>
      </c>
      <c r="G406" t="inlineStr">
        <is>
          <t/>
        </is>
      </c>
      <c r="H406" t="inlineStr">
        <is>
          <t/>
        </is>
      </c>
      <c r="I406" t="inlineStr">
        <is>
          <t/>
        </is>
      </c>
      <c r="J406" t="inlineStr">
        <is>
          <t/>
        </is>
      </c>
      <c r="K406" t="inlineStr">
        <is>
          <t/>
        </is>
      </c>
      <c r="L406" t="inlineStr">
        <is>
          <t/>
        </is>
      </c>
      <c r="M406" t="inlineStr">
        <is>
          <t/>
        </is>
      </c>
      <c r="N406" t="inlineStr">
        <is>
          <t/>
        </is>
      </c>
      <c r="O406" t="inlineStr">
        <is>
          <t/>
        </is>
      </c>
      <c r="P406" t="inlineStr">
        <is>
          <t>εποπτικές αρχές</t>
        </is>
      </c>
      <c r="Q406" t="inlineStr">
        <is>
          <t>2</t>
        </is>
      </c>
      <c r="R406" t="inlineStr">
        <is>
          <t/>
        </is>
      </c>
      <c r="S406" t="inlineStr">
        <is>
          <t>supervisory authority</t>
        </is>
      </c>
      <c r="T406" t="inlineStr">
        <is>
          <t>2</t>
        </is>
      </c>
      <c r="U406" t="inlineStr">
        <is>
          <t/>
        </is>
      </c>
      <c r="V406" t="inlineStr">
        <is>
          <t/>
        </is>
      </c>
      <c r="W406" t="inlineStr">
        <is>
          <t/>
        </is>
      </c>
      <c r="X406" t="inlineStr">
        <is>
          <t/>
        </is>
      </c>
      <c r="Y406" t="inlineStr">
        <is>
          <t/>
        </is>
      </c>
      <c r="Z406" t="inlineStr">
        <is>
          <t/>
        </is>
      </c>
      <c r="AA406" t="inlineStr">
        <is>
          <t/>
        </is>
      </c>
      <c r="AB406" t="inlineStr">
        <is>
          <t/>
        </is>
      </c>
      <c r="AC406" t="inlineStr">
        <is>
          <t/>
        </is>
      </c>
      <c r="AD406" t="inlineStr">
        <is>
          <t/>
        </is>
      </c>
      <c r="AE406" t="inlineStr">
        <is>
          <t>autorité de contrôle</t>
        </is>
      </c>
      <c r="AF406" t="inlineStr">
        <is>
          <t>3</t>
        </is>
      </c>
      <c r="AG406" t="inlineStr">
        <is>
          <t/>
        </is>
      </c>
      <c r="AH406" t="inlineStr">
        <is>
          <t/>
        </is>
      </c>
      <c r="AI406" t="inlineStr">
        <is>
          <t/>
        </is>
      </c>
      <c r="AJ406" t="inlineStr">
        <is>
          <t/>
        </is>
      </c>
      <c r="AK406" t="inlineStr">
        <is>
          <t/>
        </is>
      </c>
      <c r="AL406" t="inlineStr">
        <is>
          <t/>
        </is>
      </c>
      <c r="AM406" t="inlineStr">
        <is>
          <t/>
        </is>
      </c>
      <c r="AN406" t="inlineStr">
        <is>
          <t/>
        </is>
      </c>
      <c r="AO406" t="inlineStr">
        <is>
          <t/>
        </is>
      </c>
      <c r="AP406" t="inlineStr">
        <is>
          <t/>
        </is>
      </c>
      <c r="AQ406" t="inlineStr">
        <is>
          <t/>
        </is>
      </c>
      <c r="AR406" t="inlineStr">
        <is>
          <t/>
        </is>
      </c>
      <c r="AS406" t="inlineStr">
        <is>
          <t/>
        </is>
      </c>
      <c r="AT406" t="inlineStr">
        <is>
          <t/>
        </is>
      </c>
      <c r="AU406" t="inlineStr">
        <is>
          <t/>
        </is>
      </c>
      <c r="AV406" t="inlineStr">
        <is>
          <t/>
        </is>
      </c>
      <c r="AW406" t="inlineStr">
        <is>
          <t/>
        </is>
      </c>
      <c r="AX406" t="inlineStr">
        <is>
          <t/>
        </is>
      </c>
      <c r="AY406" t="inlineStr">
        <is>
          <t/>
        </is>
      </c>
      <c r="AZ406" t="inlineStr">
        <is>
          <t/>
        </is>
      </c>
      <c r="BA406" t="inlineStr">
        <is>
          <t/>
        </is>
      </c>
      <c r="BB406" t="inlineStr">
        <is>
          <t/>
        </is>
      </c>
      <c r="BC406" t="inlineStr">
        <is>
          <t/>
        </is>
      </c>
      <c r="BD406" t="inlineStr">
        <is>
          <t/>
        </is>
      </c>
      <c r="BE406" t="inlineStr">
        <is>
          <t/>
        </is>
      </c>
      <c r="BF406" t="inlineStr">
        <is>
          <t/>
        </is>
      </c>
      <c r="BG406" t="inlineStr">
        <is>
          <t/>
        </is>
      </c>
      <c r="BH406" t="inlineStr">
        <is>
          <t/>
        </is>
      </c>
      <c r="BI406" t="inlineStr">
        <is>
          <t>autoridade de supervisão</t>
        </is>
      </c>
      <c r="BJ406" t="inlineStr">
        <is>
          <t>3</t>
        </is>
      </c>
      <c r="BK406" t="inlineStr">
        <is>
          <t/>
        </is>
      </c>
      <c r="BL406" t="inlineStr">
        <is>
          <t/>
        </is>
      </c>
      <c r="BM406" t="inlineStr">
        <is>
          <t/>
        </is>
      </c>
      <c r="BN406" t="inlineStr">
        <is>
          <t/>
        </is>
      </c>
      <c r="BO406" t="inlineStr">
        <is>
          <t/>
        </is>
      </c>
      <c r="BP406" t="inlineStr">
        <is>
          <t/>
        </is>
      </c>
      <c r="BQ406" t="inlineStr">
        <is>
          <t/>
        </is>
      </c>
      <c r="BR406" t="inlineStr">
        <is>
          <t/>
        </is>
      </c>
      <c r="BS406" t="inlineStr">
        <is>
          <t/>
        </is>
      </c>
      <c r="BT406" t="inlineStr">
        <is>
          <t/>
        </is>
      </c>
      <c r="BU406" t="inlineStr">
        <is>
          <t/>
        </is>
      </c>
      <c r="BV406" t="inlineStr">
        <is>
          <t/>
        </is>
      </c>
      <c r="BW406" t="inlineStr">
        <is>
          <t/>
        </is>
      </c>
      <c r="BX406" t="inlineStr">
        <is>
          <t>Национален орган или национални органи, които имат правомощия по силата на законов или подзаконов акт да извършват надзор върху застрахователни или презастрахователни предприятия.</t>
        </is>
      </c>
      <c r="BY406" t="inlineStr">
        <is>
          <t/>
        </is>
      </c>
      <c r="BZ406" t="inlineStr">
        <is>
          <t/>
        </is>
      </c>
      <c r="CA406" t="inlineStr">
        <is>
          <t/>
        </is>
      </c>
      <c r="CB406" t="inlineStr">
        <is>
          <t>η εθνική αρχή ή αρχές οι οποίες, δυνάμει νομοθετικής ή κανονιστικής ρύθμισης, είναι αρμόδιες να εποπτεύουν τις ασφαλιστικές ή τις αντασφαλιστικές επιχειρήσεις</t>
        </is>
      </c>
      <c r="CC406" t="inlineStr">
        <is>
          <t>the national authority or the national authorities empowered by law or regulation to supervise insurance or reinsurance undertakings</t>
        </is>
      </c>
      <c r="CD406" t="inlineStr">
        <is>
          <t/>
        </is>
      </c>
      <c r="CE406" t="inlineStr">
        <is>
          <t/>
        </is>
      </c>
      <c r="CF406" t="inlineStr">
        <is>
          <t/>
        </is>
      </c>
      <c r="CG406" t="inlineStr">
        <is>
          <t>l’autorité nationale ou les autorités nationales habilitées, en vertu d’une loi ou d’une réglementation,à contrôler les entreprises d’assurance ou de réassurance</t>
        </is>
      </c>
      <c r="CH406" t="inlineStr">
        <is>
          <t/>
        </is>
      </c>
      <c r="CI406" t="inlineStr">
        <is>
          <t/>
        </is>
      </c>
      <c r="CJ406" t="inlineStr">
        <is>
          <t/>
        </is>
      </c>
      <c r="CK406" t="inlineStr">
        <is>
          <t/>
        </is>
      </c>
      <c r="CL406" t="inlineStr">
        <is>
          <t/>
        </is>
      </c>
      <c r="CM406" t="inlineStr">
        <is>
          <t/>
        </is>
      </c>
      <c r="CN406" t="inlineStr">
        <is>
          <t/>
        </is>
      </c>
      <c r="CO406" t="inlineStr">
        <is>
          <t/>
        </is>
      </c>
      <c r="CP406" t="inlineStr">
        <is>
          <t/>
        </is>
      </c>
      <c r="CQ406" t="inlineStr">
        <is>
          <t>autoridade ou autoridades nacionais que exercem, por força de lei ou de regulamentação, a supervisão das empresas de seguros ou de resseguros</t>
        </is>
      </c>
      <c r="CR406" t="inlineStr">
        <is>
          <t/>
        </is>
      </c>
      <c r="CS406" t="inlineStr">
        <is>
          <t/>
        </is>
      </c>
      <c r="CT406" t="inlineStr">
        <is>
          <t/>
        </is>
      </c>
      <c r="CU406" t="inlineStr">
        <is>
          <t/>
        </is>
      </c>
    </row>
    <row r="407">
      <c r="A407" s="1" t="str">
        <f>HYPERLINK("https://iate.europa.eu/entry/result/1464947/all", "1464947")</f>
        <v>1464947</v>
      </c>
      <c r="B407" t="inlineStr">
        <is>
          <t>FINANCE</t>
        </is>
      </c>
      <c r="C407" t="inlineStr">
        <is>
          <t>FINANCE|financing and investment</t>
        </is>
      </c>
      <c r="D407" t="inlineStr">
        <is>
          <t>норма на възвръщаемост</t>
        </is>
      </c>
      <c r="E407" t="inlineStr">
        <is>
          <t>3</t>
        </is>
      </c>
      <c r="F407" t="inlineStr">
        <is>
          <t/>
        </is>
      </c>
      <c r="G407" t="inlineStr">
        <is>
          <t/>
        </is>
      </c>
      <c r="H407" t="inlineStr">
        <is>
          <t/>
        </is>
      </c>
      <c r="I407" t="inlineStr">
        <is>
          <t/>
        </is>
      </c>
      <c r="J407" t="inlineStr">
        <is>
          <t>afkastgrad|rentesatsen</t>
        </is>
      </c>
      <c r="K407" t="inlineStr">
        <is>
          <t>3|3</t>
        </is>
      </c>
      <c r="L407" t="inlineStr">
        <is>
          <t>|</t>
        </is>
      </c>
      <c r="M407" t="inlineStr">
        <is>
          <t>Rentabilität|Zinssatz</t>
        </is>
      </c>
      <c r="N407" t="inlineStr">
        <is>
          <t>3|3</t>
        </is>
      </c>
      <c r="O407" t="inlineStr">
        <is>
          <t>|</t>
        </is>
      </c>
      <c r="P407" t="inlineStr">
        <is>
          <t>αποδοτικότητα χρηματιστηριακού τίτλου|επιτόκιο</t>
        </is>
      </c>
      <c r="Q407" t="inlineStr">
        <is>
          <t>3|3</t>
        </is>
      </c>
      <c r="R407" t="inlineStr">
        <is>
          <t>|</t>
        </is>
      </c>
      <c r="S407" t="inlineStr">
        <is>
          <t>rate of return|return</t>
        </is>
      </c>
      <c r="T407" t="inlineStr">
        <is>
          <t>3|3</t>
        </is>
      </c>
      <c r="U407" t="inlineStr">
        <is>
          <t>|</t>
        </is>
      </c>
      <c r="V407" t="inlineStr">
        <is>
          <t>tipo de remuneración|tasa de rentabilidad</t>
        </is>
      </c>
      <c r="W407" t="inlineStr">
        <is>
          <t>3|3</t>
        </is>
      </c>
      <c r="X407" t="inlineStr">
        <is>
          <t>|</t>
        </is>
      </c>
      <c r="Y407" t="inlineStr">
        <is>
          <t/>
        </is>
      </c>
      <c r="Z407" t="inlineStr">
        <is>
          <t/>
        </is>
      </c>
      <c r="AA407" t="inlineStr">
        <is>
          <t/>
        </is>
      </c>
      <c r="AB407" t="inlineStr">
        <is>
          <t>tuotto|tuottoprosentti</t>
        </is>
      </c>
      <c r="AC407" t="inlineStr">
        <is>
          <t>2|2</t>
        </is>
      </c>
      <c r="AD407" t="inlineStr">
        <is>
          <t>|</t>
        </is>
      </c>
      <c r="AE407" t="inlineStr">
        <is>
          <t>taux de rémunération|rentabilité|taux de rendement|taux de rentabilité</t>
        </is>
      </c>
      <c r="AF407" t="inlineStr">
        <is>
          <t>3|3|3|3</t>
        </is>
      </c>
      <c r="AG407" t="inlineStr">
        <is>
          <t>|||</t>
        </is>
      </c>
      <c r="AH407" t="inlineStr">
        <is>
          <t/>
        </is>
      </c>
      <c r="AI407" t="inlineStr">
        <is>
          <t/>
        </is>
      </c>
      <c r="AJ407" t="inlineStr">
        <is>
          <t/>
        </is>
      </c>
      <c r="AK407" t="inlineStr">
        <is>
          <t/>
        </is>
      </c>
      <c r="AL407" t="inlineStr">
        <is>
          <t/>
        </is>
      </c>
      <c r="AM407" t="inlineStr">
        <is>
          <t/>
        </is>
      </c>
      <c r="AN407" t="inlineStr">
        <is>
          <t/>
        </is>
      </c>
      <c r="AO407" t="inlineStr">
        <is>
          <t/>
        </is>
      </c>
      <c r="AP407" t="inlineStr">
        <is>
          <t/>
        </is>
      </c>
      <c r="AQ407" t="inlineStr">
        <is>
          <t>tasso di interesse|tasso di rendimento|rendimento|utile</t>
        </is>
      </c>
      <c r="AR407" t="inlineStr">
        <is>
          <t>3|3|3|3</t>
        </is>
      </c>
      <c r="AS407" t="inlineStr">
        <is>
          <t>|||</t>
        </is>
      </c>
      <c r="AT407" t="inlineStr">
        <is>
          <t>grąžos norma</t>
        </is>
      </c>
      <c r="AU407" t="inlineStr">
        <is>
          <t>3</t>
        </is>
      </c>
      <c r="AV407" t="inlineStr">
        <is>
          <t/>
        </is>
      </c>
      <c r="AW407" t="inlineStr">
        <is>
          <t/>
        </is>
      </c>
      <c r="AX407" t="inlineStr">
        <is>
          <t/>
        </is>
      </c>
      <c r="AY407" t="inlineStr">
        <is>
          <t/>
        </is>
      </c>
      <c r="AZ407" t="inlineStr">
        <is>
          <t>redditu|rata ta' redditu</t>
        </is>
      </c>
      <c r="BA407" t="inlineStr">
        <is>
          <t>3|3</t>
        </is>
      </c>
      <c r="BB407" t="inlineStr">
        <is>
          <t>|</t>
        </is>
      </c>
      <c r="BC407" t="inlineStr">
        <is>
          <t>rente op deze tegoeden|return</t>
        </is>
      </c>
      <c r="BD407" t="inlineStr">
        <is>
          <t>3|3</t>
        </is>
      </c>
      <c r="BE407" t="inlineStr">
        <is>
          <t>|</t>
        </is>
      </c>
      <c r="BF407" t="inlineStr">
        <is>
          <t>rentowność|stopa rentowności</t>
        </is>
      </c>
      <c r="BG407" t="inlineStr">
        <is>
          <t>3|3</t>
        </is>
      </c>
      <c r="BH407" t="inlineStr">
        <is>
          <t>|</t>
        </is>
      </c>
      <c r="BI407" t="inlineStr">
        <is>
          <t>taxa de remuneração|rendibilidade de um título</t>
        </is>
      </c>
      <c r="BJ407" t="inlineStr">
        <is>
          <t>3|3</t>
        </is>
      </c>
      <c r="BK407" t="inlineStr">
        <is>
          <t>|</t>
        </is>
      </c>
      <c r="BL407" t="inlineStr">
        <is>
          <t>rată de rentabilitate</t>
        </is>
      </c>
      <c r="BM407" t="inlineStr">
        <is>
          <t>3</t>
        </is>
      </c>
      <c r="BN407" t="inlineStr">
        <is>
          <t/>
        </is>
      </c>
      <c r="BO407" t="inlineStr">
        <is>
          <t/>
        </is>
      </c>
      <c r="BP407" t="inlineStr">
        <is>
          <t/>
        </is>
      </c>
      <c r="BQ407" t="inlineStr">
        <is>
          <t/>
        </is>
      </c>
      <c r="BR407" t="inlineStr">
        <is>
          <t/>
        </is>
      </c>
      <c r="BS407" t="inlineStr">
        <is>
          <t/>
        </is>
      </c>
      <c r="BT407" t="inlineStr">
        <is>
          <t/>
        </is>
      </c>
      <c r="BU407" t="inlineStr">
        <is>
          <t>avkastningsgrad|räntabilitet</t>
        </is>
      </c>
      <c r="BV407" t="inlineStr">
        <is>
          <t>3|3</t>
        </is>
      </c>
      <c r="BW407" t="inlineStr">
        <is>
          <t>|</t>
        </is>
      </c>
      <c r="BX407" t="inlineStr">
        <is>
          <t>сумата от получени от инвестиция лихви или дивиденти, която се изразява като процент от инвестираните средства</t>
        </is>
      </c>
      <c r="BY407" t="inlineStr">
        <is>
          <t/>
        </is>
      </c>
      <c r="BZ407" t="inlineStr">
        <is>
          <t/>
        </is>
      </c>
      <c r="CA407" t="inlineStr">
        <is>
          <t/>
        </is>
      </c>
      <c r="CB407" t="inlineStr">
        <is>
          <t/>
        </is>
      </c>
      <c r="CC407" t="inlineStr">
        <is>
          <t>ratio of the annual income from an investment to the original investment, often expressed as a percentage</t>
        </is>
      </c>
      <c r="CD407" t="inlineStr">
        <is>
          <t/>
        </is>
      </c>
      <c r="CE407" t="inlineStr">
        <is>
          <t/>
        </is>
      </c>
      <c r="CF407" t="inlineStr">
        <is>
          <t/>
        </is>
      </c>
      <c r="CG407" t="inlineStr">
        <is>
          <t>concept général des marchés financiers qui désigne une évaluation du revenu global tiré de la détention d'un titre:intérêts ou dividendes + appréciation en capital</t>
        </is>
      </c>
      <c r="CH407" t="inlineStr">
        <is>
          <t/>
        </is>
      </c>
      <c r="CI407" t="inlineStr">
        <is>
          <t/>
        </is>
      </c>
      <c r="CJ407" t="inlineStr">
        <is>
          <t/>
        </is>
      </c>
      <c r="CK407" t="inlineStr">
        <is>
          <t/>
        </is>
      </c>
      <c r="CL407" t="inlineStr">
        <is>
          <t>pajamų (nuostolio) dydis ir (arba) faktinis ar numatomas investicijų vertės pokytis, išreikštas procentine investicijų dalimi</t>
        </is>
      </c>
      <c r="CM407" t="inlineStr">
        <is>
          <t/>
        </is>
      </c>
      <c r="CN407" t="inlineStr">
        <is>
          <t/>
        </is>
      </c>
      <c r="CO407" t="inlineStr">
        <is>
          <t/>
        </is>
      </c>
      <c r="CP407" t="inlineStr">
        <is>
          <t/>
        </is>
      </c>
      <c r="CQ407" t="inlineStr">
        <is>
          <t/>
        </is>
      </c>
      <c r="CR407" t="inlineStr">
        <is>
          <t/>
        </is>
      </c>
      <c r="CS407" t="inlineStr">
        <is>
          <t/>
        </is>
      </c>
      <c r="CT407" t="inlineStr">
        <is>
          <t/>
        </is>
      </c>
      <c r="CU407" t="inlineStr">
        <is>
          <t/>
        </is>
      </c>
    </row>
    <row r="408">
      <c r="A408" s="1" t="str">
        <f>HYPERLINK("https://iate.europa.eu/entry/result/1630656/all", "1630656")</f>
        <v>1630656</v>
      </c>
      <c r="B408" t="inlineStr">
        <is>
          <t>FINANCE;LAW</t>
        </is>
      </c>
      <c r="C408" t="inlineStr">
        <is>
          <t>FINANCE;LAW</t>
        </is>
      </c>
      <c r="D408" t="inlineStr">
        <is>
          <t>данъчни ставки</t>
        </is>
      </c>
      <c r="E408" t="inlineStr">
        <is>
          <t>3</t>
        </is>
      </c>
      <c r="F408" t="inlineStr">
        <is>
          <t/>
        </is>
      </c>
      <c r="G408" t="inlineStr">
        <is>
          <t/>
        </is>
      </c>
      <c r="H408" t="inlineStr">
        <is>
          <t/>
        </is>
      </c>
      <c r="I408" t="inlineStr">
        <is>
          <t/>
        </is>
      </c>
      <c r="J408" t="inlineStr">
        <is>
          <t/>
        </is>
      </c>
      <c r="K408" t="inlineStr">
        <is>
          <t/>
        </is>
      </c>
      <c r="L408" t="inlineStr">
        <is>
          <t/>
        </is>
      </c>
      <c r="M408" t="inlineStr">
        <is>
          <t/>
        </is>
      </c>
      <c r="N408" t="inlineStr">
        <is>
          <t/>
        </is>
      </c>
      <c r="O408" t="inlineStr">
        <is>
          <t/>
        </is>
      </c>
      <c r="P408" t="inlineStr">
        <is>
          <t/>
        </is>
      </c>
      <c r="Q408" t="inlineStr">
        <is>
          <t/>
        </is>
      </c>
      <c r="R408" t="inlineStr">
        <is>
          <t/>
        </is>
      </c>
      <c r="S408" t="inlineStr">
        <is>
          <t>tax rates</t>
        </is>
      </c>
      <c r="T408" t="inlineStr">
        <is>
          <t>3</t>
        </is>
      </c>
      <c r="U408" t="inlineStr">
        <is>
          <t/>
        </is>
      </c>
      <c r="V408" t="inlineStr">
        <is>
          <t/>
        </is>
      </c>
      <c r="W408" t="inlineStr">
        <is>
          <t/>
        </is>
      </c>
      <c r="X408" t="inlineStr">
        <is>
          <t/>
        </is>
      </c>
      <c r="Y408" t="inlineStr">
        <is>
          <t/>
        </is>
      </c>
      <c r="Z408" t="inlineStr">
        <is>
          <t/>
        </is>
      </c>
      <c r="AA408" t="inlineStr">
        <is>
          <t/>
        </is>
      </c>
      <c r="AB408" t="inlineStr">
        <is>
          <t/>
        </is>
      </c>
      <c r="AC408" t="inlineStr">
        <is>
          <t/>
        </is>
      </c>
      <c r="AD408" t="inlineStr">
        <is>
          <t/>
        </is>
      </c>
      <c r="AE408" t="inlineStr">
        <is>
          <t>taux des impositions</t>
        </is>
      </c>
      <c r="AF408" t="inlineStr">
        <is>
          <t>3</t>
        </is>
      </c>
      <c r="AG408" t="inlineStr">
        <is>
          <t/>
        </is>
      </c>
      <c r="AH408" t="inlineStr">
        <is>
          <t/>
        </is>
      </c>
      <c r="AI408" t="inlineStr">
        <is>
          <t/>
        </is>
      </c>
      <c r="AJ408" t="inlineStr">
        <is>
          <t/>
        </is>
      </c>
      <c r="AK408" t="inlineStr">
        <is>
          <t/>
        </is>
      </c>
      <c r="AL408" t="inlineStr">
        <is>
          <t/>
        </is>
      </c>
      <c r="AM408" t="inlineStr">
        <is>
          <t/>
        </is>
      </c>
      <c r="AN408" t="inlineStr">
        <is>
          <t/>
        </is>
      </c>
      <c r="AO408" t="inlineStr">
        <is>
          <t/>
        </is>
      </c>
      <c r="AP408" t="inlineStr">
        <is>
          <t/>
        </is>
      </c>
      <c r="AQ408" t="inlineStr">
        <is>
          <t/>
        </is>
      </c>
      <c r="AR408" t="inlineStr">
        <is>
          <t/>
        </is>
      </c>
      <c r="AS408" t="inlineStr">
        <is>
          <t/>
        </is>
      </c>
      <c r="AT408" t="inlineStr">
        <is>
          <t/>
        </is>
      </c>
      <c r="AU408" t="inlineStr">
        <is>
          <t/>
        </is>
      </c>
      <c r="AV408" t="inlineStr">
        <is>
          <t/>
        </is>
      </c>
      <c r="AW408" t="inlineStr">
        <is>
          <t/>
        </is>
      </c>
      <c r="AX408" t="inlineStr">
        <is>
          <t/>
        </is>
      </c>
      <c r="AY408" t="inlineStr">
        <is>
          <t/>
        </is>
      </c>
      <c r="AZ408" t="inlineStr">
        <is>
          <t/>
        </is>
      </c>
      <c r="BA408" t="inlineStr">
        <is>
          <t/>
        </is>
      </c>
      <c r="BB408" t="inlineStr">
        <is>
          <t/>
        </is>
      </c>
      <c r="BC408" t="inlineStr">
        <is>
          <t/>
        </is>
      </c>
      <c r="BD408" t="inlineStr">
        <is>
          <t/>
        </is>
      </c>
      <c r="BE408" t="inlineStr">
        <is>
          <t/>
        </is>
      </c>
      <c r="BF408" t="inlineStr">
        <is>
          <t/>
        </is>
      </c>
      <c r="BG408" t="inlineStr">
        <is>
          <t/>
        </is>
      </c>
      <c r="BH408" t="inlineStr">
        <is>
          <t/>
        </is>
      </c>
      <c r="BI408" t="inlineStr">
        <is>
          <t/>
        </is>
      </c>
      <c r="BJ408" t="inlineStr">
        <is>
          <t/>
        </is>
      </c>
      <c r="BK408" t="inlineStr">
        <is>
          <t/>
        </is>
      </c>
      <c r="BL408" t="inlineStr">
        <is>
          <t/>
        </is>
      </c>
      <c r="BM408" t="inlineStr">
        <is>
          <t/>
        </is>
      </c>
      <c r="BN408" t="inlineStr">
        <is>
          <t/>
        </is>
      </c>
      <c r="BO408" t="inlineStr">
        <is>
          <t/>
        </is>
      </c>
      <c r="BP408" t="inlineStr">
        <is>
          <t/>
        </is>
      </c>
      <c r="BQ408" t="inlineStr">
        <is>
          <t/>
        </is>
      </c>
      <c r="BR408" t="inlineStr">
        <is>
          <t/>
        </is>
      </c>
      <c r="BS408" t="inlineStr">
        <is>
          <t/>
        </is>
      </c>
      <c r="BT408" t="inlineStr">
        <is>
          <t/>
        </is>
      </c>
      <c r="BU408" t="inlineStr">
        <is>
          <t/>
        </is>
      </c>
      <c r="BV408" t="inlineStr">
        <is>
          <t/>
        </is>
      </c>
      <c r="BW408" t="inlineStr">
        <is>
          <t/>
        </is>
      </c>
      <c r="BX408" t="inlineStr">
        <is>
          <t/>
        </is>
      </c>
      <c r="BY408" t="inlineStr">
        <is>
          <t/>
        </is>
      </c>
      <c r="BZ408" t="inlineStr">
        <is>
          <t/>
        </is>
      </c>
      <c r="CA408" t="inlineStr">
        <is>
          <t/>
        </is>
      </c>
      <c r="CB408" t="inlineStr">
        <is>
          <t/>
        </is>
      </c>
      <c r="CC408" t="inlineStr">
        <is>
          <t/>
        </is>
      </c>
      <c r="CD408" t="inlineStr">
        <is>
          <t/>
        </is>
      </c>
      <c r="CE408" t="inlineStr">
        <is>
          <t/>
        </is>
      </c>
      <c r="CF408" t="inlineStr">
        <is>
          <t/>
        </is>
      </c>
      <c r="CG408" t="inlineStr">
        <is>
          <t/>
        </is>
      </c>
      <c r="CH408" t="inlineStr">
        <is>
          <t/>
        </is>
      </c>
      <c r="CI408" t="inlineStr">
        <is>
          <t/>
        </is>
      </c>
      <c r="CJ408" t="inlineStr">
        <is>
          <t/>
        </is>
      </c>
      <c r="CK408" t="inlineStr">
        <is>
          <t/>
        </is>
      </c>
      <c r="CL408" t="inlineStr">
        <is>
          <t/>
        </is>
      </c>
      <c r="CM408" t="inlineStr">
        <is>
          <t/>
        </is>
      </c>
      <c r="CN408" t="inlineStr">
        <is>
          <t/>
        </is>
      </c>
      <c r="CO408" t="inlineStr">
        <is>
          <t/>
        </is>
      </c>
      <c r="CP408" t="inlineStr">
        <is>
          <t/>
        </is>
      </c>
      <c r="CQ408" t="inlineStr">
        <is>
          <t/>
        </is>
      </c>
      <c r="CR408" t="inlineStr">
        <is>
          <t/>
        </is>
      </c>
      <c r="CS408" t="inlineStr">
        <is>
          <t/>
        </is>
      </c>
      <c r="CT408" t="inlineStr">
        <is>
          <t/>
        </is>
      </c>
      <c r="CU408" t="inlineStr">
        <is>
          <t/>
        </is>
      </c>
    </row>
    <row r="409">
      <c r="A409" s="1" t="str">
        <f>HYPERLINK("https://iate.europa.eu/entry/result/1449816/all", "1449816")</f>
        <v>1449816</v>
      </c>
      <c r="B409" t="inlineStr">
        <is>
          <t>EDUCATION AND COMMUNICATIONS;FINANCE</t>
        </is>
      </c>
      <c r="C409" t="inlineStr">
        <is>
          <t>EDUCATION AND COMMUNICATIONS|information technology and data processing;FINANCE</t>
        </is>
      </c>
      <c r="D409" t="inlineStr">
        <is>
          <t>праг</t>
        </is>
      </c>
      <c r="E409" t="inlineStr">
        <is>
          <t>4</t>
        </is>
      </c>
      <c r="F409" t="inlineStr">
        <is>
          <t/>
        </is>
      </c>
      <c r="G409" t="inlineStr">
        <is>
          <t/>
        </is>
      </c>
      <c r="H409" t="inlineStr">
        <is>
          <t/>
        </is>
      </c>
      <c r="I409" t="inlineStr">
        <is>
          <t/>
        </is>
      </c>
      <c r="J409" t="inlineStr">
        <is>
          <t>tærskel</t>
        </is>
      </c>
      <c r="K409" t="inlineStr">
        <is>
          <t>3</t>
        </is>
      </c>
      <c r="L409" t="inlineStr">
        <is>
          <t/>
        </is>
      </c>
      <c r="M409" t="inlineStr">
        <is>
          <t>Lese-Schnellwert|Schwellwert|Schwelle</t>
        </is>
      </c>
      <c r="N409" t="inlineStr">
        <is>
          <t>3|3|3</t>
        </is>
      </c>
      <c r="O409" t="inlineStr">
        <is>
          <t>||</t>
        </is>
      </c>
      <c r="P409" t="inlineStr">
        <is>
          <t>κατώφλιο</t>
        </is>
      </c>
      <c r="Q409" t="inlineStr">
        <is>
          <t>3</t>
        </is>
      </c>
      <c r="R409" t="inlineStr">
        <is>
          <t/>
        </is>
      </c>
      <c r="S409" t="inlineStr">
        <is>
          <t>threshold</t>
        </is>
      </c>
      <c r="T409" t="inlineStr">
        <is>
          <t>3</t>
        </is>
      </c>
      <c r="U409" t="inlineStr">
        <is>
          <t/>
        </is>
      </c>
      <c r="V409" t="inlineStr">
        <is>
          <t>umbral</t>
        </is>
      </c>
      <c r="W409" t="inlineStr">
        <is>
          <t>3</t>
        </is>
      </c>
      <c r="X409" t="inlineStr">
        <is>
          <t/>
        </is>
      </c>
      <c r="Y409" t="inlineStr">
        <is>
          <t/>
        </is>
      </c>
      <c r="Z409" t="inlineStr">
        <is>
          <t/>
        </is>
      </c>
      <c r="AA409" t="inlineStr">
        <is>
          <t/>
        </is>
      </c>
      <c r="AB409" t="inlineStr">
        <is>
          <t>kynnys</t>
        </is>
      </c>
      <c r="AC409" t="inlineStr">
        <is>
          <t>3</t>
        </is>
      </c>
      <c r="AD409" t="inlineStr">
        <is>
          <t/>
        </is>
      </c>
      <c r="AE409" t="inlineStr">
        <is>
          <t>seuil entrée|seuil</t>
        </is>
      </c>
      <c r="AF409" t="inlineStr">
        <is>
          <t>3|3</t>
        </is>
      </c>
      <c r="AG409" t="inlineStr">
        <is>
          <t>|</t>
        </is>
      </c>
      <c r="AH409" t="inlineStr">
        <is>
          <t/>
        </is>
      </c>
      <c r="AI409" t="inlineStr">
        <is>
          <t/>
        </is>
      </c>
      <c r="AJ409" t="inlineStr">
        <is>
          <t/>
        </is>
      </c>
      <c r="AK409" t="inlineStr">
        <is>
          <t/>
        </is>
      </c>
      <c r="AL409" t="inlineStr">
        <is>
          <t/>
        </is>
      </c>
      <c r="AM409" t="inlineStr">
        <is>
          <t/>
        </is>
      </c>
      <c r="AN409" t="inlineStr">
        <is>
          <t/>
        </is>
      </c>
      <c r="AO409" t="inlineStr">
        <is>
          <t/>
        </is>
      </c>
      <c r="AP409" t="inlineStr">
        <is>
          <t/>
        </is>
      </c>
      <c r="AQ409" t="inlineStr">
        <is>
          <t>soglia</t>
        </is>
      </c>
      <c r="AR409" t="inlineStr">
        <is>
          <t>3</t>
        </is>
      </c>
      <c r="AS409" t="inlineStr">
        <is>
          <t/>
        </is>
      </c>
      <c r="AT409" t="inlineStr">
        <is>
          <t/>
        </is>
      </c>
      <c r="AU409" t="inlineStr">
        <is>
          <t/>
        </is>
      </c>
      <c r="AV409" t="inlineStr">
        <is>
          <t/>
        </is>
      </c>
      <c r="AW409" t="inlineStr">
        <is>
          <t/>
        </is>
      </c>
      <c r="AX409" t="inlineStr">
        <is>
          <t/>
        </is>
      </c>
      <c r="AY409" t="inlineStr">
        <is>
          <t/>
        </is>
      </c>
      <c r="AZ409" t="inlineStr">
        <is>
          <t/>
        </is>
      </c>
      <c r="BA409" t="inlineStr">
        <is>
          <t/>
        </is>
      </c>
      <c r="BB409" t="inlineStr">
        <is>
          <t/>
        </is>
      </c>
      <c r="BC409" t="inlineStr">
        <is>
          <t>drempel</t>
        </is>
      </c>
      <c r="BD409" t="inlineStr">
        <is>
          <t>3</t>
        </is>
      </c>
      <c r="BE409" t="inlineStr">
        <is>
          <t/>
        </is>
      </c>
      <c r="BF409" t="inlineStr">
        <is>
          <t/>
        </is>
      </c>
      <c r="BG409" t="inlineStr">
        <is>
          <t/>
        </is>
      </c>
      <c r="BH409" t="inlineStr">
        <is>
          <t/>
        </is>
      </c>
      <c r="BI409" t="inlineStr">
        <is>
          <t>limiar</t>
        </is>
      </c>
      <c r="BJ409" t="inlineStr">
        <is>
          <t>3</t>
        </is>
      </c>
      <c r="BK409" t="inlineStr">
        <is>
          <t/>
        </is>
      </c>
      <c r="BL409" t="inlineStr">
        <is>
          <t/>
        </is>
      </c>
      <c r="BM409" t="inlineStr">
        <is>
          <t/>
        </is>
      </c>
      <c r="BN409" t="inlineStr">
        <is>
          <t/>
        </is>
      </c>
      <c r="BO409" t="inlineStr">
        <is>
          <t/>
        </is>
      </c>
      <c r="BP409" t="inlineStr">
        <is>
          <t/>
        </is>
      </c>
      <c r="BQ409" t="inlineStr">
        <is>
          <t/>
        </is>
      </c>
      <c r="BR409" t="inlineStr">
        <is>
          <t/>
        </is>
      </c>
      <c r="BS409" t="inlineStr">
        <is>
          <t/>
        </is>
      </c>
      <c r="BT409" t="inlineStr">
        <is>
          <t/>
        </is>
      </c>
      <c r="BU409" t="inlineStr">
        <is>
          <t>tröskel|tröskelvärde</t>
        </is>
      </c>
      <c r="BV409" t="inlineStr">
        <is>
          <t>3|3</t>
        </is>
      </c>
      <c r="BW409" t="inlineStr">
        <is>
          <t>|</t>
        </is>
      </c>
      <c r="BX409" t="inlineStr">
        <is>
          <t/>
        </is>
      </c>
      <c r="BY409" t="inlineStr">
        <is>
          <t/>
        </is>
      </c>
      <c r="BZ409" t="inlineStr">
        <is>
          <t/>
        </is>
      </c>
      <c r="CA409" t="inlineStr">
        <is>
          <t/>
        </is>
      </c>
      <c r="CB409" t="inlineStr">
        <is>
          <t/>
        </is>
      </c>
      <c r="CC409" t="inlineStr">
        <is>
          <t>a value specified to control the output from a threshold element</t>
        </is>
      </c>
      <c r="CD409" t="inlineStr">
        <is>
          <t/>
        </is>
      </c>
      <c r="CE409" t="inlineStr">
        <is>
          <t/>
        </is>
      </c>
      <c r="CF409" t="inlineStr">
        <is>
          <t/>
        </is>
      </c>
      <c r="CG409" t="inlineStr">
        <is>
          <t/>
        </is>
      </c>
      <c r="CH409" t="inlineStr">
        <is>
          <t/>
        </is>
      </c>
      <c r="CI409" t="inlineStr">
        <is>
          <t/>
        </is>
      </c>
      <c r="CJ409" t="inlineStr">
        <is>
          <t/>
        </is>
      </c>
      <c r="CK409" t="inlineStr">
        <is>
          <t>valore di una variabile, il cui superamento comporta un diverso comportamento di un algoritmo, di un'apparecchiatura, di un sistema</t>
        </is>
      </c>
      <c r="CL409" t="inlineStr">
        <is>
          <t/>
        </is>
      </c>
      <c r="CM409" t="inlineStr">
        <is>
          <t/>
        </is>
      </c>
      <c r="CN409" t="inlineStr">
        <is>
          <t/>
        </is>
      </c>
      <c r="CO409" t="inlineStr">
        <is>
          <t>minimale waarde die nodig is om een bepaald effect teweeg te brengen</t>
        </is>
      </c>
      <c r="CP409" t="inlineStr">
        <is>
          <t/>
        </is>
      </c>
      <c r="CQ409" t="inlineStr">
        <is>
          <t/>
        </is>
      </c>
      <c r="CR409" t="inlineStr">
        <is>
          <t/>
        </is>
      </c>
      <c r="CS409" t="inlineStr">
        <is>
          <t/>
        </is>
      </c>
      <c r="CT409" t="inlineStr">
        <is>
          <t/>
        </is>
      </c>
      <c r="CU409" t="inlineStr">
        <is>
          <t>värde som måste överskridas för att en operation skall utföras</t>
        </is>
      </c>
    </row>
    <row r="410">
      <c r="A410" s="1" t="str">
        <f>HYPERLINK("https://iate.europa.eu/entry/result/1891734/all", "1891734")</f>
        <v>1891734</v>
      </c>
      <c r="B410" t="inlineStr">
        <is>
          <t>FINANCE</t>
        </is>
      </c>
      <c r="C410" t="inlineStr">
        <is>
          <t>FINANCE</t>
        </is>
      </c>
      <c r="D410" t="inlineStr">
        <is>
          <t>узбекистански сум|UZS</t>
        </is>
      </c>
      <c r="E410" t="inlineStr">
        <is>
          <t>3|3</t>
        </is>
      </c>
      <c r="F410" t="inlineStr">
        <is>
          <t>|</t>
        </is>
      </c>
      <c r="G410" t="inlineStr">
        <is>
          <t/>
        </is>
      </c>
      <c r="H410" t="inlineStr">
        <is>
          <t/>
        </is>
      </c>
      <c r="I410" t="inlineStr">
        <is>
          <t/>
        </is>
      </c>
      <c r="J410" t="inlineStr">
        <is>
          <t>UZS|sum</t>
        </is>
      </c>
      <c r="K410" t="inlineStr">
        <is>
          <t>3|3</t>
        </is>
      </c>
      <c r="L410" t="inlineStr">
        <is>
          <t>|</t>
        </is>
      </c>
      <c r="M410" t="inlineStr">
        <is>
          <t>UZS</t>
        </is>
      </c>
      <c r="N410" t="inlineStr">
        <is>
          <t>3</t>
        </is>
      </c>
      <c r="O410" t="inlineStr">
        <is>
          <t/>
        </is>
      </c>
      <c r="P410" t="inlineStr">
        <is>
          <t>UZS</t>
        </is>
      </c>
      <c r="Q410" t="inlineStr">
        <is>
          <t>3</t>
        </is>
      </c>
      <c r="R410" t="inlineStr">
        <is>
          <t/>
        </is>
      </c>
      <c r="S410" t="inlineStr">
        <is>
          <t>sum</t>
        </is>
      </c>
      <c r="T410" t="inlineStr">
        <is>
          <t>3</t>
        </is>
      </c>
      <c r="U410" t="inlineStr">
        <is>
          <t/>
        </is>
      </c>
      <c r="V410" t="inlineStr">
        <is>
          <t>UZS</t>
        </is>
      </c>
      <c r="W410" t="inlineStr">
        <is>
          <t>3</t>
        </is>
      </c>
      <c r="X410" t="inlineStr">
        <is>
          <t/>
        </is>
      </c>
      <c r="Y410" t="inlineStr">
        <is>
          <t/>
        </is>
      </c>
      <c r="Z410" t="inlineStr">
        <is>
          <t/>
        </is>
      </c>
      <c r="AA410" t="inlineStr">
        <is>
          <t/>
        </is>
      </c>
      <c r="AB410" t="inlineStr">
        <is>
          <t>UZS</t>
        </is>
      </c>
      <c r="AC410" t="inlineStr">
        <is>
          <t>3</t>
        </is>
      </c>
      <c r="AD410" t="inlineStr">
        <is>
          <t/>
        </is>
      </c>
      <c r="AE410" t="inlineStr">
        <is>
          <t>UZS</t>
        </is>
      </c>
      <c r="AF410" t="inlineStr">
        <is>
          <t>3</t>
        </is>
      </c>
      <c r="AG410" t="inlineStr">
        <is>
          <t/>
        </is>
      </c>
      <c r="AH410" t="inlineStr">
        <is>
          <t/>
        </is>
      </c>
      <c r="AI410" t="inlineStr">
        <is>
          <t/>
        </is>
      </c>
      <c r="AJ410" t="inlineStr">
        <is>
          <t/>
        </is>
      </c>
      <c r="AK410" t="inlineStr">
        <is>
          <t/>
        </is>
      </c>
      <c r="AL410" t="inlineStr">
        <is>
          <t/>
        </is>
      </c>
      <c r="AM410" t="inlineStr">
        <is>
          <t/>
        </is>
      </c>
      <c r="AN410" t="inlineStr">
        <is>
          <t/>
        </is>
      </c>
      <c r="AO410" t="inlineStr">
        <is>
          <t/>
        </is>
      </c>
      <c r="AP410" t="inlineStr">
        <is>
          <t/>
        </is>
      </c>
      <c r="AQ410" t="inlineStr">
        <is>
          <t>UZS</t>
        </is>
      </c>
      <c r="AR410" t="inlineStr">
        <is>
          <t>3</t>
        </is>
      </c>
      <c r="AS410" t="inlineStr">
        <is>
          <t/>
        </is>
      </c>
      <c r="AT410" t="inlineStr">
        <is>
          <t/>
        </is>
      </c>
      <c r="AU410" t="inlineStr">
        <is>
          <t/>
        </is>
      </c>
      <c r="AV410" t="inlineStr">
        <is>
          <t/>
        </is>
      </c>
      <c r="AW410" t="inlineStr">
        <is>
          <t/>
        </is>
      </c>
      <c r="AX410" t="inlineStr">
        <is>
          <t/>
        </is>
      </c>
      <c r="AY410" t="inlineStr">
        <is>
          <t/>
        </is>
      </c>
      <c r="AZ410" t="inlineStr">
        <is>
          <t/>
        </is>
      </c>
      <c r="BA410" t="inlineStr">
        <is>
          <t/>
        </is>
      </c>
      <c r="BB410" t="inlineStr">
        <is>
          <t/>
        </is>
      </c>
      <c r="BC410" t="inlineStr">
        <is>
          <t>UZS</t>
        </is>
      </c>
      <c r="BD410" t="inlineStr">
        <is>
          <t>3</t>
        </is>
      </c>
      <c r="BE410" t="inlineStr">
        <is>
          <t/>
        </is>
      </c>
      <c r="BF410" t="inlineStr">
        <is>
          <t/>
        </is>
      </c>
      <c r="BG410" t="inlineStr">
        <is>
          <t/>
        </is>
      </c>
      <c r="BH410" t="inlineStr">
        <is>
          <t/>
        </is>
      </c>
      <c r="BI410" t="inlineStr">
        <is>
          <t>sum</t>
        </is>
      </c>
      <c r="BJ410" t="inlineStr">
        <is>
          <t>3</t>
        </is>
      </c>
      <c r="BK410" t="inlineStr">
        <is>
          <t/>
        </is>
      </c>
      <c r="BL410" t="inlineStr">
        <is>
          <t/>
        </is>
      </c>
      <c r="BM410" t="inlineStr">
        <is>
          <t/>
        </is>
      </c>
      <c r="BN410" t="inlineStr">
        <is>
          <t/>
        </is>
      </c>
      <c r="BO410" t="inlineStr">
        <is>
          <t/>
        </is>
      </c>
      <c r="BP410" t="inlineStr">
        <is>
          <t/>
        </is>
      </c>
      <c r="BQ410" t="inlineStr">
        <is>
          <t/>
        </is>
      </c>
      <c r="BR410" t="inlineStr">
        <is>
          <t/>
        </is>
      </c>
      <c r="BS410" t="inlineStr">
        <is>
          <t/>
        </is>
      </c>
      <c r="BT410" t="inlineStr">
        <is>
          <t/>
        </is>
      </c>
      <c r="BU410" t="inlineStr">
        <is>
          <t>UZS</t>
        </is>
      </c>
      <c r="BV410" t="inlineStr">
        <is>
          <t>3</t>
        </is>
      </c>
      <c r="BW410" t="inlineStr">
        <is>
          <t/>
        </is>
      </c>
      <c r="BX410" t="inlineStr">
        <is>
          <t>Парична единица на Република Узбекистан</t>
        </is>
      </c>
      <c r="BY410" t="inlineStr">
        <is>
          <t/>
        </is>
      </c>
      <c r="BZ410" t="inlineStr">
        <is>
          <t/>
        </is>
      </c>
      <c r="CA410" t="inlineStr">
        <is>
          <t/>
        </is>
      </c>
      <c r="CB410" t="inlineStr">
        <is>
          <t/>
        </is>
      </c>
      <c r="CC410" t="inlineStr">
        <is>
          <t>currency of Uzbekistan</t>
        </is>
      </c>
      <c r="CD410" t="inlineStr">
        <is>
          <t/>
        </is>
      </c>
      <c r="CE410" t="inlineStr">
        <is>
          <t/>
        </is>
      </c>
      <c r="CF410" t="inlineStr">
        <is>
          <t/>
        </is>
      </c>
      <c r="CG410" t="inlineStr">
        <is>
          <t/>
        </is>
      </c>
      <c r="CH410" t="inlineStr">
        <is>
          <t/>
        </is>
      </c>
      <c r="CI410" t="inlineStr">
        <is>
          <t/>
        </is>
      </c>
      <c r="CJ410" t="inlineStr">
        <is>
          <t/>
        </is>
      </c>
      <c r="CK410" t="inlineStr">
        <is>
          <t/>
        </is>
      </c>
      <c r="CL410" t="inlineStr">
        <is>
          <t/>
        </is>
      </c>
      <c r="CM410" t="inlineStr">
        <is>
          <t/>
        </is>
      </c>
      <c r="CN410" t="inlineStr">
        <is>
          <t/>
        </is>
      </c>
      <c r="CO410" t="inlineStr">
        <is>
          <t/>
        </is>
      </c>
      <c r="CP410" t="inlineStr">
        <is>
          <t/>
        </is>
      </c>
      <c r="CQ410" t="inlineStr">
        <is>
          <t>Unidade monetária do Usbequistão</t>
        </is>
      </c>
      <c r="CR410" t="inlineStr">
        <is>
          <t/>
        </is>
      </c>
      <c r="CS410" t="inlineStr">
        <is>
          <t/>
        </is>
      </c>
      <c r="CT410" t="inlineStr">
        <is>
          <t/>
        </is>
      </c>
      <c r="CU410" t="inlineStr">
        <is>
          <t/>
        </is>
      </c>
    </row>
    <row r="411">
      <c r="A411" s="1" t="str">
        <f>HYPERLINK("https://iate.europa.eu/entry/result/3526959/all", "3526959")</f>
        <v>3526959</v>
      </c>
      <c r="B411" t="inlineStr">
        <is>
          <t>FINANCE</t>
        </is>
      </c>
      <c r="C411" t="inlineStr">
        <is>
          <t>FINANCE|prices;FINANCE|financing and investment</t>
        </is>
      </c>
      <c r="D411" t="inlineStr">
        <is>
          <t>отрицателен ценови ефект</t>
        </is>
      </c>
      <c r="E411" t="inlineStr">
        <is>
          <t>3</t>
        </is>
      </c>
      <c r="F411" t="inlineStr">
        <is>
          <t/>
        </is>
      </c>
      <c r="G411" t="inlineStr">
        <is>
          <t/>
        </is>
      </c>
      <c r="H411" t="inlineStr">
        <is>
          <t/>
        </is>
      </c>
      <c r="I411" t="inlineStr">
        <is>
          <t/>
        </is>
      </c>
      <c r="J411" t="inlineStr">
        <is>
          <t>negativ indvirkning på prisen</t>
        </is>
      </c>
      <c r="K411" t="inlineStr">
        <is>
          <t>2</t>
        </is>
      </c>
      <c r="L411" t="inlineStr">
        <is>
          <t/>
        </is>
      </c>
      <c r="M411" t="inlineStr">
        <is>
          <t/>
        </is>
      </c>
      <c r="N411" t="inlineStr">
        <is>
          <t/>
        </is>
      </c>
      <c r="O411" t="inlineStr">
        <is>
          <t/>
        </is>
      </c>
      <c r="P411" t="inlineStr">
        <is>
          <t/>
        </is>
      </c>
      <c r="Q411" t="inlineStr">
        <is>
          <t/>
        </is>
      </c>
      <c r="R411" t="inlineStr">
        <is>
          <t/>
        </is>
      </c>
      <c r="S411" t="inlineStr">
        <is>
          <t>adverse price effect</t>
        </is>
      </c>
      <c r="T411" t="inlineStr">
        <is>
          <t>3</t>
        </is>
      </c>
      <c r="U411" t="inlineStr">
        <is>
          <t/>
        </is>
      </c>
      <c r="V411" t="inlineStr">
        <is>
          <t>incidencia negativa en los precios</t>
        </is>
      </c>
      <c r="W411" t="inlineStr">
        <is>
          <t>3</t>
        </is>
      </c>
      <c r="X411" t="inlineStr">
        <is>
          <t/>
        </is>
      </c>
      <c r="Y411" t="inlineStr">
        <is>
          <t>ebasoodne hinnaefekt</t>
        </is>
      </c>
      <c r="Z411" t="inlineStr">
        <is>
          <t>3</t>
        </is>
      </c>
      <c r="AA411" t="inlineStr">
        <is>
          <t/>
        </is>
      </c>
      <c r="AB411" t="inlineStr">
        <is>
          <t/>
        </is>
      </c>
      <c r="AC411" t="inlineStr">
        <is>
          <t/>
        </is>
      </c>
      <c r="AD411" t="inlineStr">
        <is>
          <t/>
        </is>
      </c>
      <c r="AE411" t="inlineStr">
        <is>
          <t>effet négatif sur les prix</t>
        </is>
      </c>
      <c r="AF411" t="inlineStr">
        <is>
          <t>3</t>
        </is>
      </c>
      <c r="AG411" t="inlineStr">
        <is>
          <t/>
        </is>
      </c>
      <c r="AH411" t="inlineStr">
        <is>
          <t/>
        </is>
      </c>
      <c r="AI411" t="inlineStr">
        <is>
          <t/>
        </is>
      </c>
      <c r="AJ411" t="inlineStr">
        <is>
          <t/>
        </is>
      </c>
      <c r="AK411" t="inlineStr">
        <is>
          <t/>
        </is>
      </c>
      <c r="AL411" t="inlineStr">
        <is>
          <t/>
        </is>
      </c>
      <c r="AM411" t="inlineStr">
        <is>
          <t/>
        </is>
      </c>
      <c r="AN411" t="inlineStr">
        <is>
          <t/>
        </is>
      </c>
      <c r="AO411" t="inlineStr">
        <is>
          <t/>
        </is>
      </c>
      <c r="AP411" t="inlineStr">
        <is>
          <t/>
        </is>
      </c>
      <c r="AQ411" t="inlineStr">
        <is>
          <t>effetto negativo sui prezzi</t>
        </is>
      </c>
      <c r="AR411" t="inlineStr">
        <is>
          <t>3</t>
        </is>
      </c>
      <c r="AS411" t="inlineStr">
        <is>
          <t/>
        </is>
      </c>
      <c r="AT411" t="inlineStr">
        <is>
          <t/>
        </is>
      </c>
      <c r="AU411" t="inlineStr">
        <is>
          <t/>
        </is>
      </c>
      <c r="AV411" t="inlineStr">
        <is>
          <t/>
        </is>
      </c>
      <c r="AW411" t="inlineStr">
        <is>
          <t/>
        </is>
      </c>
      <c r="AX411" t="inlineStr">
        <is>
          <t/>
        </is>
      </c>
      <c r="AY411" t="inlineStr">
        <is>
          <t/>
        </is>
      </c>
      <c r="AZ411" t="inlineStr">
        <is>
          <t>effett avvers fuq il-prezz</t>
        </is>
      </c>
      <c r="BA411" t="inlineStr">
        <is>
          <t>3</t>
        </is>
      </c>
      <c r="BB411" t="inlineStr">
        <is>
          <t/>
        </is>
      </c>
      <c r="BC411" t="inlineStr">
        <is>
          <t>minimaal negatief effect op de prijs</t>
        </is>
      </c>
      <c r="BD411" t="inlineStr">
        <is>
          <t>3</t>
        </is>
      </c>
      <c r="BE411" t="inlineStr">
        <is>
          <t/>
        </is>
      </c>
      <c r="BF411" t="inlineStr">
        <is>
          <t/>
        </is>
      </c>
      <c r="BG411" t="inlineStr">
        <is>
          <t/>
        </is>
      </c>
      <c r="BH411" t="inlineStr">
        <is>
          <t/>
        </is>
      </c>
      <c r="BI411" t="inlineStr">
        <is>
          <t/>
        </is>
      </c>
      <c r="BJ411" t="inlineStr">
        <is>
          <t/>
        </is>
      </c>
      <c r="BK411" t="inlineStr">
        <is>
          <t/>
        </is>
      </c>
      <c r="BL411" t="inlineStr">
        <is>
          <t/>
        </is>
      </c>
      <c r="BM411" t="inlineStr">
        <is>
          <t/>
        </is>
      </c>
      <c r="BN411" t="inlineStr">
        <is>
          <t/>
        </is>
      </c>
      <c r="BO411" t="inlineStr">
        <is>
          <t/>
        </is>
      </c>
      <c r="BP411" t="inlineStr">
        <is>
          <t/>
        </is>
      </c>
      <c r="BQ411" t="inlineStr">
        <is>
          <t/>
        </is>
      </c>
      <c r="BR411" t="inlineStr">
        <is>
          <t>negativni cenovni učinek</t>
        </is>
      </c>
      <c r="BS411" t="inlineStr">
        <is>
          <t>3</t>
        </is>
      </c>
      <c r="BT411" t="inlineStr">
        <is>
          <t/>
        </is>
      </c>
      <c r="BU411" t="inlineStr">
        <is>
          <t>negativa priseffekter</t>
        </is>
      </c>
      <c r="BV411" t="inlineStr">
        <is>
          <t>3</t>
        </is>
      </c>
      <c r="BW411" t="inlineStr">
        <is>
          <t/>
        </is>
      </c>
      <c r="BX411" t="inlineStr">
        <is>
          <t/>
        </is>
      </c>
      <c r="BY411" t="inlineStr">
        <is>
          <t/>
        </is>
      </c>
      <c r="BZ411" t="inlineStr">
        <is>
          <t/>
        </is>
      </c>
      <c r="CA411" t="inlineStr">
        <is>
          <t/>
        </is>
      </c>
      <c r="CB411" t="inlineStr">
        <is>
          <t/>
        </is>
      </c>
      <c r="CC411" t="inlineStr">
        <is>
          <t/>
        </is>
      </c>
      <c r="CD411" t="inlineStr">
        <is>
          <t/>
        </is>
      </c>
      <c r="CE411" t="inlineStr">
        <is>
          <t/>
        </is>
      </c>
      <c r="CF411" t="inlineStr">
        <is>
          <t/>
        </is>
      </c>
      <c r="CG411" t="inlineStr">
        <is>
          <t/>
        </is>
      </c>
      <c r="CH411" t="inlineStr">
        <is>
          <t/>
        </is>
      </c>
      <c r="CI411" t="inlineStr">
        <is>
          <t/>
        </is>
      </c>
      <c r="CJ411" t="inlineStr">
        <is>
          <t/>
        </is>
      </c>
      <c r="CK411" t="inlineStr">
        <is>
          <t/>
        </is>
      </c>
      <c r="CL411" t="inlineStr">
        <is>
          <t/>
        </is>
      </c>
      <c r="CM411" t="inlineStr">
        <is>
          <t/>
        </is>
      </c>
      <c r="CN411" t="inlineStr">
        <is>
          <t/>
        </is>
      </c>
      <c r="CO411" t="inlineStr">
        <is>
          <t/>
        </is>
      </c>
      <c r="CP411" t="inlineStr">
        <is>
          <t/>
        </is>
      </c>
      <c r="CQ411" t="inlineStr">
        <is>
          <t/>
        </is>
      </c>
      <c r="CR411" t="inlineStr">
        <is>
          <t/>
        </is>
      </c>
      <c r="CS411" t="inlineStr">
        <is>
          <t/>
        </is>
      </c>
      <c r="CT411" t="inlineStr">
        <is>
          <t/>
        </is>
      </c>
      <c r="CU411" t="inlineStr">
        <is>
          <t/>
        </is>
      </c>
    </row>
    <row r="412">
      <c r="A412" s="1" t="str">
        <f>HYPERLINK("https://iate.europa.eu/entry/result/1557034/all", "1557034")</f>
        <v>1557034</v>
      </c>
      <c r="B412" t="inlineStr">
        <is>
          <t>EDUCATION AND COMMUNICATIONS;FINANCE</t>
        </is>
      </c>
      <c r="C412" t="inlineStr">
        <is>
          <t>EDUCATION AND COMMUNICATIONS|information technology and data processing;FINANCE</t>
        </is>
      </c>
      <c r="D412" t="inlineStr">
        <is>
          <t>заявител</t>
        </is>
      </c>
      <c r="E412" t="inlineStr">
        <is>
          <t>3</t>
        </is>
      </c>
      <c r="F412" t="inlineStr">
        <is>
          <t/>
        </is>
      </c>
      <c r="G412" t="inlineStr">
        <is>
          <t/>
        </is>
      </c>
      <c r="H412" t="inlineStr">
        <is>
          <t/>
        </is>
      </c>
      <c r="I412" t="inlineStr">
        <is>
          <t/>
        </is>
      </c>
      <c r="J412" t="inlineStr">
        <is>
          <t>ansøger</t>
        </is>
      </c>
      <c r="K412" t="inlineStr">
        <is>
          <t>3</t>
        </is>
      </c>
      <c r="L412" t="inlineStr">
        <is>
          <t/>
        </is>
      </c>
      <c r="M412" t="inlineStr">
        <is>
          <t>Auftraggeber</t>
        </is>
      </c>
      <c r="N412" t="inlineStr">
        <is>
          <t>3</t>
        </is>
      </c>
      <c r="O412" t="inlineStr">
        <is>
          <t/>
        </is>
      </c>
      <c r="P412" t="inlineStr">
        <is>
          <t>αιτών</t>
        </is>
      </c>
      <c r="Q412" t="inlineStr">
        <is>
          <t>3</t>
        </is>
      </c>
      <c r="R412" t="inlineStr">
        <is>
          <t/>
        </is>
      </c>
      <c r="S412" t="inlineStr">
        <is>
          <t>applicant</t>
        </is>
      </c>
      <c r="T412" t="inlineStr">
        <is>
          <t>3</t>
        </is>
      </c>
      <c r="U412" t="inlineStr">
        <is>
          <t/>
        </is>
      </c>
      <c r="V412" t="inlineStr">
        <is>
          <t>solicitante</t>
        </is>
      </c>
      <c r="W412" t="inlineStr">
        <is>
          <t>3</t>
        </is>
      </c>
      <c r="X412" t="inlineStr">
        <is>
          <t/>
        </is>
      </c>
      <c r="Y412" t="inlineStr">
        <is>
          <t/>
        </is>
      </c>
      <c r="Z412" t="inlineStr">
        <is>
          <t/>
        </is>
      </c>
      <c r="AA412" t="inlineStr">
        <is>
          <t/>
        </is>
      </c>
      <c r="AB412" t="inlineStr">
        <is>
          <t/>
        </is>
      </c>
      <c r="AC412" t="inlineStr">
        <is>
          <t/>
        </is>
      </c>
      <c r="AD412" t="inlineStr">
        <is>
          <t/>
        </is>
      </c>
      <c r="AE412" t="inlineStr">
        <is>
          <t>demandeur</t>
        </is>
      </c>
      <c r="AF412" t="inlineStr">
        <is>
          <t>3</t>
        </is>
      </c>
      <c r="AG412" t="inlineStr">
        <is>
          <t/>
        </is>
      </c>
      <c r="AH412" t="inlineStr">
        <is>
          <t/>
        </is>
      </c>
      <c r="AI412" t="inlineStr">
        <is>
          <t/>
        </is>
      </c>
      <c r="AJ412" t="inlineStr">
        <is>
          <t/>
        </is>
      </c>
      <c r="AK412" t="inlineStr">
        <is>
          <t/>
        </is>
      </c>
      <c r="AL412" t="inlineStr">
        <is>
          <t/>
        </is>
      </c>
      <c r="AM412" t="inlineStr">
        <is>
          <t/>
        </is>
      </c>
      <c r="AN412" t="inlineStr">
        <is>
          <t/>
        </is>
      </c>
      <c r="AO412" t="inlineStr">
        <is>
          <t/>
        </is>
      </c>
      <c r="AP412" t="inlineStr">
        <is>
          <t/>
        </is>
      </c>
      <c r="AQ412" t="inlineStr">
        <is>
          <t/>
        </is>
      </c>
      <c r="AR412" t="inlineStr">
        <is>
          <t/>
        </is>
      </c>
      <c r="AS412" t="inlineStr">
        <is>
          <t/>
        </is>
      </c>
      <c r="AT412" t="inlineStr">
        <is>
          <t/>
        </is>
      </c>
      <c r="AU412" t="inlineStr">
        <is>
          <t/>
        </is>
      </c>
      <c r="AV412" t="inlineStr">
        <is>
          <t/>
        </is>
      </c>
      <c r="AW412" t="inlineStr">
        <is>
          <t/>
        </is>
      </c>
      <c r="AX412" t="inlineStr">
        <is>
          <t/>
        </is>
      </c>
      <c r="AY412" t="inlineStr">
        <is>
          <t/>
        </is>
      </c>
      <c r="AZ412" t="inlineStr">
        <is>
          <t/>
        </is>
      </c>
      <c r="BA412" t="inlineStr">
        <is>
          <t/>
        </is>
      </c>
      <c r="BB412" t="inlineStr">
        <is>
          <t/>
        </is>
      </c>
      <c r="BC412" t="inlineStr">
        <is>
          <t>aanvrager</t>
        </is>
      </c>
      <c r="BD412" t="inlineStr">
        <is>
          <t>3</t>
        </is>
      </c>
      <c r="BE412" t="inlineStr">
        <is>
          <t/>
        </is>
      </c>
      <c r="BF412" t="inlineStr">
        <is>
          <t/>
        </is>
      </c>
      <c r="BG412" t="inlineStr">
        <is>
          <t/>
        </is>
      </c>
      <c r="BH412" t="inlineStr">
        <is>
          <t/>
        </is>
      </c>
      <c r="BI412" t="inlineStr">
        <is>
          <t/>
        </is>
      </c>
      <c r="BJ412" t="inlineStr">
        <is>
          <t/>
        </is>
      </c>
      <c r="BK412" t="inlineStr">
        <is>
          <t/>
        </is>
      </c>
      <c r="BL412" t="inlineStr">
        <is>
          <t/>
        </is>
      </c>
      <c r="BM412" t="inlineStr">
        <is>
          <t/>
        </is>
      </c>
      <c r="BN412" t="inlineStr">
        <is>
          <t/>
        </is>
      </c>
      <c r="BO412" t="inlineStr">
        <is>
          <t/>
        </is>
      </c>
      <c r="BP412" t="inlineStr">
        <is>
          <t/>
        </is>
      </c>
      <c r="BQ412" t="inlineStr">
        <is>
          <t/>
        </is>
      </c>
      <c r="BR412" t="inlineStr">
        <is>
          <t/>
        </is>
      </c>
      <c r="BS412" t="inlineStr">
        <is>
          <t/>
        </is>
      </c>
      <c r="BT412" t="inlineStr">
        <is>
          <t/>
        </is>
      </c>
      <c r="BU412" t="inlineStr">
        <is>
          <t/>
        </is>
      </c>
      <c r="BV412" t="inlineStr">
        <is>
          <t/>
        </is>
      </c>
      <c r="BW412" t="inlineStr">
        <is>
          <t/>
        </is>
      </c>
      <c r="BX412" t="inlineStr">
        <is>
          <t/>
        </is>
      </c>
      <c r="BY412" t="inlineStr">
        <is>
          <t/>
        </is>
      </c>
      <c r="BZ412" t="inlineStr">
        <is>
          <t/>
        </is>
      </c>
      <c r="CA412" t="inlineStr">
        <is>
          <t/>
        </is>
      </c>
      <c r="CB412" t="inlineStr">
        <is>
          <t/>
        </is>
      </c>
      <c r="CC412" t="inlineStr">
        <is>
          <t>party at whose request a transaction or service is to be undertaken</t>
        </is>
      </c>
      <c r="CD412" t="inlineStr">
        <is>
          <t/>
        </is>
      </c>
      <c r="CE412" t="inlineStr">
        <is>
          <t/>
        </is>
      </c>
      <c r="CF412" t="inlineStr">
        <is>
          <t/>
        </is>
      </c>
      <c r="CG412" t="inlineStr">
        <is>
          <t>entité à la demande de laquelle une transaction ou un service doit être entrepris</t>
        </is>
      </c>
      <c r="CH412" t="inlineStr">
        <is>
          <t/>
        </is>
      </c>
      <c r="CI412" t="inlineStr">
        <is>
          <t/>
        </is>
      </c>
      <c r="CJ412" t="inlineStr">
        <is>
          <t/>
        </is>
      </c>
      <c r="CK412" t="inlineStr">
        <is>
          <t/>
        </is>
      </c>
      <c r="CL412" t="inlineStr">
        <is>
          <t/>
        </is>
      </c>
      <c r="CM412" t="inlineStr">
        <is>
          <t/>
        </is>
      </c>
      <c r="CN412" t="inlineStr">
        <is>
          <t/>
        </is>
      </c>
      <c r="CO412" t="inlineStr">
        <is>
          <t/>
        </is>
      </c>
      <c r="CP412" t="inlineStr">
        <is>
          <t/>
        </is>
      </c>
      <c r="CQ412" t="inlineStr">
        <is>
          <t/>
        </is>
      </c>
      <c r="CR412" t="inlineStr">
        <is>
          <t/>
        </is>
      </c>
      <c r="CS412" t="inlineStr">
        <is>
          <t/>
        </is>
      </c>
      <c r="CT412" t="inlineStr">
        <is>
          <t/>
        </is>
      </c>
      <c r="CU412" t="inlineStr">
        <is>
          <t/>
        </is>
      </c>
    </row>
    <row r="413">
      <c r="A413" s="1" t="str">
        <f>HYPERLINK("https://iate.europa.eu/entry/result/1420594/all", "1420594")</f>
        <v>1420594</v>
      </c>
      <c r="B413" t="inlineStr">
        <is>
          <t>FINANCE</t>
        </is>
      </c>
      <c r="C413" t="inlineStr">
        <is>
          <t>FINANCE</t>
        </is>
      </c>
      <c r="D413" t="inlineStr">
        <is>
          <t>спред</t>
        </is>
      </c>
      <c r="E413" t="inlineStr">
        <is>
          <t>3</t>
        </is>
      </c>
      <c r="F413" t="inlineStr">
        <is>
          <t/>
        </is>
      </c>
      <c r="G413" t="inlineStr">
        <is>
          <t/>
        </is>
      </c>
      <c r="H413" t="inlineStr">
        <is>
          <t/>
        </is>
      </c>
      <c r="I413" t="inlineStr">
        <is>
          <t/>
        </is>
      </c>
      <c r="J413" t="inlineStr">
        <is>
          <t/>
        </is>
      </c>
      <c r="K413" t="inlineStr">
        <is>
          <t/>
        </is>
      </c>
      <c r="L413" t="inlineStr">
        <is>
          <t/>
        </is>
      </c>
      <c r="M413" t="inlineStr">
        <is>
          <t/>
        </is>
      </c>
      <c r="N413" t="inlineStr">
        <is>
          <t/>
        </is>
      </c>
      <c r="O413" t="inlineStr">
        <is>
          <t/>
        </is>
      </c>
      <c r="P413" t="inlineStr">
        <is>
          <t/>
        </is>
      </c>
      <c r="Q413" t="inlineStr">
        <is>
          <t/>
        </is>
      </c>
      <c r="R413" t="inlineStr">
        <is>
          <t/>
        </is>
      </c>
      <c r="S413" t="inlineStr">
        <is>
          <t>spread</t>
        </is>
      </c>
      <c r="T413" t="inlineStr">
        <is>
          <t>0</t>
        </is>
      </c>
      <c r="U413" t="inlineStr">
        <is>
          <t/>
        </is>
      </c>
      <c r="V413" t="inlineStr">
        <is>
          <t/>
        </is>
      </c>
      <c r="W413" t="inlineStr">
        <is>
          <t/>
        </is>
      </c>
      <c r="X413" t="inlineStr">
        <is>
          <t/>
        </is>
      </c>
      <c r="Y413" t="inlineStr">
        <is>
          <t>marginaal|intressivahe|kursivahe|riskimarginaal|hinnavahe</t>
        </is>
      </c>
      <c r="Z413" t="inlineStr">
        <is>
          <t>3|3|3|3|3</t>
        </is>
      </c>
      <c r="AA413" t="inlineStr">
        <is>
          <t>||||</t>
        </is>
      </c>
      <c r="AB413" t="inlineStr">
        <is>
          <t/>
        </is>
      </c>
      <c r="AC413" t="inlineStr">
        <is>
          <t/>
        </is>
      </c>
      <c r="AD413" t="inlineStr">
        <is>
          <t/>
        </is>
      </c>
      <c r="AE413" t="inlineStr">
        <is>
          <t/>
        </is>
      </c>
      <c r="AF413" t="inlineStr">
        <is>
          <t/>
        </is>
      </c>
      <c r="AG413" t="inlineStr">
        <is>
          <t/>
        </is>
      </c>
      <c r="AH413" t="inlineStr">
        <is>
          <t/>
        </is>
      </c>
      <c r="AI413" t="inlineStr">
        <is>
          <t/>
        </is>
      </c>
      <c r="AJ413" t="inlineStr">
        <is>
          <t/>
        </is>
      </c>
      <c r="AK413" t="inlineStr">
        <is>
          <t/>
        </is>
      </c>
      <c r="AL413" t="inlineStr">
        <is>
          <t/>
        </is>
      </c>
      <c r="AM413" t="inlineStr">
        <is>
          <t/>
        </is>
      </c>
      <c r="AN413" t="inlineStr">
        <is>
          <t/>
        </is>
      </c>
      <c r="AO413" t="inlineStr">
        <is>
          <t/>
        </is>
      </c>
      <c r="AP413" t="inlineStr">
        <is>
          <t/>
        </is>
      </c>
      <c r="AQ413" t="inlineStr">
        <is>
          <t/>
        </is>
      </c>
      <c r="AR413" t="inlineStr">
        <is>
          <t/>
        </is>
      </c>
      <c r="AS413" t="inlineStr">
        <is>
          <t/>
        </is>
      </c>
      <c r="AT413" t="inlineStr">
        <is>
          <t/>
        </is>
      </c>
      <c r="AU413" t="inlineStr">
        <is>
          <t/>
        </is>
      </c>
      <c r="AV413" t="inlineStr">
        <is>
          <t/>
        </is>
      </c>
      <c r="AW413" t="inlineStr">
        <is>
          <t/>
        </is>
      </c>
      <c r="AX413" t="inlineStr">
        <is>
          <t/>
        </is>
      </c>
      <c r="AY413" t="inlineStr">
        <is>
          <t/>
        </is>
      </c>
      <c r="AZ413" t="inlineStr">
        <is>
          <t/>
        </is>
      </c>
      <c r="BA413" t="inlineStr">
        <is>
          <t/>
        </is>
      </c>
      <c r="BB413" t="inlineStr">
        <is>
          <t/>
        </is>
      </c>
      <c r="BC413" t="inlineStr">
        <is>
          <t/>
        </is>
      </c>
      <c r="BD413" t="inlineStr">
        <is>
          <t/>
        </is>
      </c>
      <c r="BE413" t="inlineStr">
        <is>
          <t/>
        </is>
      </c>
      <c r="BF413" t="inlineStr">
        <is>
          <t/>
        </is>
      </c>
      <c r="BG413" t="inlineStr">
        <is>
          <t/>
        </is>
      </c>
      <c r="BH413" t="inlineStr">
        <is>
          <t/>
        </is>
      </c>
      <c r="BI413" t="inlineStr">
        <is>
          <t/>
        </is>
      </c>
      <c r="BJ413" t="inlineStr">
        <is>
          <t/>
        </is>
      </c>
      <c r="BK413" t="inlineStr">
        <is>
          <t/>
        </is>
      </c>
      <c r="BL413" t="inlineStr">
        <is>
          <t/>
        </is>
      </c>
      <c r="BM413" t="inlineStr">
        <is>
          <t/>
        </is>
      </c>
      <c r="BN413" t="inlineStr">
        <is>
          <t/>
        </is>
      </c>
      <c r="BO413" t="inlineStr">
        <is>
          <t/>
        </is>
      </c>
      <c r="BP413" t="inlineStr">
        <is>
          <t/>
        </is>
      </c>
      <c r="BQ413" t="inlineStr">
        <is>
          <t/>
        </is>
      </c>
      <c r="BR413" t="inlineStr">
        <is>
          <t/>
        </is>
      </c>
      <c r="BS413" t="inlineStr">
        <is>
          <t/>
        </is>
      </c>
      <c r="BT413" t="inlineStr">
        <is>
          <t/>
        </is>
      </c>
      <c r="BU413" t="inlineStr">
        <is>
          <t/>
        </is>
      </c>
      <c r="BV413" t="inlineStr">
        <is>
          <t/>
        </is>
      </c>
      <c r="BW413" t="inlineStr">
        <is>
          <t/>
        </is>
      </c>
      <c r="BX413" t="inlineStr">
        <is>
          <t/>
        </is>
      </c>
      <c r="BY413" t="inlineStr">
        <is>
          <t/>
        </is>
      </c>
      <c r="BZ413" t="inlineStr">
        <is>
          <t/>
        </is>
      </c>
      <c r="CA413" t="inlineStr">
        <is>
          <t/>
        </is>
      </c>
      <c r="CB413" t="inlineStr">
        <is>
          <t/>
        </is>
      </c>
      <c r="CC413" t="inlineStr">
        <is>
          <t/>
        </is>
      </c>
      <c r="CD413" t="inlineStr">
        <is>
          <t/>
        </is>
      </c>
      <c r="CE413" t="inlineStr">
        <is>
          <t>parima ostu- ja müüginoteeringu vahe börsil</t>
        </is>
      </c>
      <c r="CF413" t="inlineStr">
        <is>
          <t/>
        </is>
      </c>
      <c r="CG413" t="inlineStr">
        <is>
          <t/>
        </is>
      </c>
      <c r="CH413" t="inlineStr">
        <is>
          <t/>
        </is>
      </c>
      <c r="CI413" t="inlineStr">
        <is>
          <t/>
        </is>
      </c>
      <c r="CJ413" t="inlineStr">
        <is>
          <t/>
        </is>
      </c>
      <c r="CK413" t="inlineStr">
        <is>
          <t/>
        </is>
      </c>
      <c r="CL413" t="inlineStr">
        <is>
          <t/>
        </is>
      </c>
      <c r="CM413" t="inlineStr">
        <is>
          <t/>
        </is>
      </c>
      <c r="CN413" t="inlineStr">
        <is>
          <t/>
        </is>
      </c>
      <c r="CO413" t="inlineStr">
        <is>
          <t/>
        </is>
      </c>
      <c r="CP413" t="inlineStr">
        <is>
          <t/>
        </is>
      </c>
      <c r="CQ413" t="inlineStr">
        <is>
          <t/>
        </is>
      </c>
      <c r="CR413" t="inlineStr">
        <is>
          <t/>
        </is>
      </c>
      <c r="CS413" t="inlineStr">
        <is>
          <t/>
        </is>
      </c>
      <c r="CT413" t="inlineStr">
        <is>
          <t/>
        </is>
      </c>
      <c r="CU413" t="inlineStr">
        <is>
          <t/>
        </is>
      </c>
    </row>
    <row r="414">
      <c r="A414" s="1" t="str">
        <f>HYPERLINK("https://iate.europa.eu/entry/result/3512983/all", "3512983")</f>
        <v>3512983</v>
      </c>
      <c r="B414" t="inlineStr">
        <is>
          <t>FINANCE;BUSINESS AND COMPETITION</t>
        </is>
      </c>
      <c r="C414" t="inlineStr">
        <is>
          <t>FINANCE|public finance and budget policy;BUSINESS AND COMPETITION|accounting</t>
        </is>
      </c>
      <c r="D414" t="inlineStr">
        <is>
          <t>контролни правомощия</t>
        </is>
      </c>
      <c r="E414" t="inlineStr">
        <is>
          <t>4</t>
        </is>
      </c>
      <c r="F414" t="inlineStr">
        <is>
          <t/>
        </is>
      </c>
      <c r="G414" t="inlineStr">
        <is>
          <t/>
        </is>
      </c>
      <c r="H414" t="inlineStr">
        <is>
          <t/>
        </is>
      </c>
      <c r="I414" t="inlineStr">
        <is>
          <t/>
        </is>
      </c>
      <c r="J414" t="inlineStr">
        <is>
          <t/>
        </is>
      </c>
      <c r="K414" t="inlineStr">
        <is>
          <t/>
        </is>
      </c>
      <c r="L414" t="inlineStr">
        <is>
          <t/>
        </is>
      </c>
      <c r="M414" t="inlineStr">
        <is>
          <t>Befugnis zur Kontrolle</t>
        </is>
      </c>
      <c r="N414" t="inlineStr">
        <is>
          <t>2</t>
        </is>
      </c>
      <c r="O414" t="inlineStr">
        <is>
          <t/>
        </is>
      </c>
      <c r="P414" t="inlineStr">
        <is>
          <t/>
        </is>
      </c>
      <c r="Q414" t="inlineStr">
        <is>
          <t/>
        </is>
      </c>
      <c r="R414" t="inlineStr">
        <is>
          <t/>
        </is>
      </c>
      <c r="S414" t="inlineStr">
        <is>
          <t>powers of control</t>
        </is>
      </c>
      <c r="T414" t="inlineStr">
        <is>
          <t>2</t>
        </is>
      </c>
      <c r="U414" t="inlineStr">
        <is>
          <t/>
        </is>
      </c>
      <c r="V414" t="inlineStr">
        <is>
          <t/>
        </is>
      </c>
      <c r="W414" t="inlineStr">
        <is>
          <t/>
        </is>
      </c>
      <c r="X414" t="inlineStr">
        <is>
          <t/>
        </is>
      </c>
      <c r="Y414" t="inlineStr">
        <is>
          <t/>
        </is>
      </c>
      <c r="Z414" t="inlineStr">
        <is>
          <t/>
        </is>
      </c>
      <c r="AA414" t="inlineStr">
        <is>
          <t/>
        </is>
      </c>
      <c r="AB414" t="inlineStr">
        <is>
          <t/>
        </is>
      </c>
      <c r="AC414" t="inlineStr">
        <is>
          <t/>
        </is>
      </c>
      <c r="AD414" t="inlineStr">
        <is>
          <t/>
        </is>
      </c>
      <c r="AE414" t="inlineStr">
        <is>
          <t>pouvoir de contrôle</t>
        </is>
      </c>
      <c r="AF414" t="inlineStr">
        <is>
          <t>2</t>
        </is>
      </c>
      <c r="AG414" t="inlineStr">
        <is>
          <t/>
        </is>
      </c>
      <c r="AH414" t="inlineStr">
        <is>
          <t/>
        </is>
      </c>
      <c r="AI414" t="inlineStr">
        <is>
          <t/>
        </is>
      </c>
      <c r="AJ414" t="inlineStr">
        <is>
          <t/>
        </is>
      </c>
      <c r="AK414" t="inlineStr">
        <is>
          <t/>
        </is>
      </c>
      <c r="AL414" t="inlineStr">
        <is>
          <t/>
        </is>
      </c>
      <c r="AM414" t="inlineStr">
        <is>
          <t/>
        </is>
      </c>
      <c r="AN414" t="inlineStr">
        <is>
          <t/>
        </is>
      </c>
      <c r="AO414" t="inlineStr">
        <is>
          <t/>
        </is>
      </c>
      <c r="AP414" t="inlineStr">
        <is>
          <t/>
        </is>
      </c>
      <c r="AQ414" t="inlineStr">
        <is>
          <t/>
        </is>
      </c>
      <c r="AR414" t="inlineStr">
        <is>
          <t/>
        </is>
      </c>
      <c r="AS414" t="inlineStr">
        <is>
          <t/>
        </is>
      </c>
      <c r="AT414" t="inlineStr">
        <is>
          <t/>
        </is>
      </c>
      <c r="AU414" t="inlineStr">
        <is>
          <t/>
        </is>
      </c>
      <c r="AV414" t="inlineStr">
        <is>
          <t/>
        </is>
      </c>
      <c r="AW414" t="inlineStr">
        <is>
          <t/>
        </is>
      </c>
      <c r="AX414" t="inlineStr">
        <is>
          <t/>
        </is>
      </c>
      <c r="AY414" t="inlineStr">
        <is>
          <t/>
        </is>
      </c>
      <c r="AZ414" t="inlineStr">
        <is>
          <t/>
        </is>
      </c>
      <c r="BA414" t="inlineStr">
        <is>
          <t/>
        </is>
      </c>
      <c r="BB414" t="inlineStr">
        <is>
          <t/>
        </is>
      </c>
      <c r="BC414" t="inlineStr">
        <is>
          <t/>
        </is>
      </c>
      <c r="BD414" t="inlineStr">
        <is>
          <t/>
        </is>
      </c>
      <c r="BE414" t="inlineStr">
        <is>
          <t/>
        </is>
      </c>
      <c r="BF414" t="inlineStr">
        <is>
          <t/>
        </is>
      </c>
      <c r="BG414" t="inlineStr">
        <is>
          <t/>
        </is>
      </c>
      <c r="BH414" t="inlineStr">
        <is>
          <t/>
        </is>
      </c>
      <c r="BI414" t="inlineStr">
        <is>
          <t/>
        </is>
      </c>
      <c r="BJ414" t="inlineStr">
        <is>
          <t/>
        </is>
      </c>
      <c r="BK414" t="inlineStr">
        <is>
          <t/>
        </is>
      </c>
      <c r="BL414" t="inlineStr">
        <is>
          <t/>
        </is>
      </c>
      <c r="BM414" t="inlineStr">
        <is>
          <t/>
        </is>
      </c>
      <c r="BN414" t="inlineStr">
        <is>
          <t/>
        </is>
      </c>
      <c r="BO414" t="inlineStr">
        <is>
          <t/>
        </is>
      </c>
      <c r="BP414" t="inlineStr">
        <is>
          <t/>
        </is>
      </c>
      <c r="BQ414" t="inlineStr">
        <is>
          <t/>
        </is>
      </c>
      <c r="BR414" t="inlineStr">
        <is>
          <t/>
        </is>
      </c>
      <c r="BS414" t="inlineStr">
        <is>
          <t/>
        </is>
      </c>
      <c r="BT414" t="inlineStr">
        <is>
          <t/>
        </is>
      </c>
      <c r="BU414" t="inlineStr">
        <is>
          <t/>
        </is>
      </c>
      <c r="BV414" t="inlineStr">
        <is>
          <t/>
        </is>
      </c>
      <c r="BW414" t="inlineStr">
        <is>
          <t/>
        </is>
      </c>
      <c r="BX414" t="inlineStr">
        <is>
          <t/>
        </is>
      </c>
      <c r="BY414" t="inlineStr">
        <is>
          <t/>
        </is>
      </c>
      <c r="BZ414" t="inlineStr">
        <is>
          <t/>
        </is>
      </c>
      <c r="CA414" t="inlineStr">
        <is>
          <t/>
        </is>
      </c>
      <c r="CB414" t="inlineStr">
        <is>
          <t/>
        </is>
      </c>
      <c r="CC414" t="inlineStr">
        <is>
          <t/>
        </is>
      </c>
      <c r="CD414" t="inlineStr">
        <is>
          <t/>
        </is>
      </c>
      <c r="CE414" t="inlineStr">
        <is>
          <t/>
        </is>
      </c>
      <c r="CF414" t="inlineStr">
        <is>
          <t/>
        </is>
      </c>
      <c r="CG414" t="inlineStr">
        <is>
          <t/>
        </is>
      </c>
      <c r="CH414" t="inlineStr">
        <is>
          <t/>
        </is>
      </c>
      <c r="CI414" t="inlineStr">
        <is>
          <t/>
        </is>
      </c>
      <c r="CJ414" t="inlineStr">
        <is>
          <t/>
        </is>
      </c>
      <c r="CK414" t="inlineStr">
        <is>
          <t/>
        </is>
      </c>
      <c r="CL414" t="inlineStr">
        <is>
          <t/>
        </is>
      </c>
      <c r="CM414" t="inlineStr">
        <is>
          <t/>
        </is>
      </c>
      <c r="CN414" t="inlineStr">
        <is>
          <t/>
        </is>
      </c>
      <c r="CO414" t="inlineStr">
        <is>
          <t/>
        </is>
      </c>
      <c r="CP414" t="inlineStr">
        <is>
          <t/>
        </is>
      </c>
      <c r="CQ414" t="inlineStr">
        <is>
          <t/>
        </is>
      </c>
      <c r="CR414" t="inlineStr">
        <is>
          <t/>
        </is>
      </c>
      <c r="CS414" t="inlineStr">
        <is>
          <t/>
        </is>
      </c>
      <c r="CT414" t="inlineStr">
        <is>
          <t/>
        </is>
      </c>
      <c r="CU414" t="inlineStr">
        <is>
          <t/>
        </is>
      </c>
    </row>
    <row r="415">
      <c r="A415" s="1" t="str">
        <f>HYPERLINK("https://iate.europa.eu/entry/result/1355956/all", "1355956")</f>
        <v>1355956</v>
      </c>
      <c r="B415" t="inlineStr">
        <is>
          <t>FINANCE</t>
        </is>
      </c>
      <c r="C415" t="inlineStr">
        <is>
          <t>FINANCE|insurance</t>
        </is>
      </c>
      <c r="D415" t="inlineStr">
        <is>
          <t>застраховател</t>
        </is>
      </c>
      <c r="E415" t="inlineStr">
        <is>
          <t>3</t>
        </is>
      </c>
      <c r="F415" t="inlineStr">
        <is>
          <t/>
        </is>
      </c>
      <c r="G415" t="inlineStr">
        <is>
          <t/>
        </is>
      </c>
      <c r="H415" t="inlineStr">
        <is>
          <t/>
        </is>
      </c>
      <c r="I415" t="inlineStr">
        <is>
          <t/>
        </is>
      </c>
      <c r="J415" t="inlineStr">
        <is>
          <t>forsikringsgiver</t>
        </is>
      </c>
      <c r="K415" t="inlineStr">
        <is>
          <t>3</t>
        </is>
      </c>
      <c r="L415" t="inlineStr">
        <is>
          <t/>
        </is>
      </c>
      <c r="M415" t="inlineStr">
        <is>
          <t>Versicherer</t>
        </is>
      </c>
      <c r="N415" t="inlineStr">
        <is>
          <t>3</t>
        </is>
      </c>
      <c r="O415" t="inlineStr">
        <is>
          <t/>
        </is>
      </c>
      <c r="P415" t="inlineStr">
        <is>
          <t>ασφαλιστής</t>
        </is>
      </c>
      <c r="Q415" t="inlineStr">
        <is>
          <t>3</t>
        </is>
      </c>
      <c r="R415" t="inlineStr">
        <is>
          <t/>
        </is>
      </c>
      <c r="S415" t="inlineStr">
        <is>
          <t>insurer|assurer</t>
        </is>
      </c>
      <c r="T415" t="inlineStr">
        <is>
          <t>3|3</t>
        </is>
      </c>
      <c r="U415" t="inlineStr">
        <is>
          <t>|</t>
        </is>
      </c>
      <c r="V415" t="inlineStr">
        <is>
          <t/>
        </is>
      </c>
      <c r="W415" t="inlineStr">
        <is>
          <t/>
        </is>
      </c>
      <c r="X415" t="inlineStr">
        <is>
          <t/>
        </is>
      </c>
      <c r="Y415" t="inlineStr">
        <is>
          <t/>
        </is>
      </c>
      <c r="Z415" t="inlineStr">
        <is>
          <t/>
        </is>
      </c>
      <c r="AA415" t="inlineStr">
        <is>
          <t/>
        </is>
      </c>
      <c r="AB415" t="inlineStr">
        <is>
          <t>vakuutuksenantaja</t>
        </is>
      </c>
      <c r="AC415" t="inlineStr">
        <is>
          <t>2</t>
        </is>
      </c>
      <c r="AD415" t="inlineStr">
        <is>
          <t/>
        </is>
      </c>
      <c r="AE415" t="inlineStr">
        <is>
          <t>assureur</t>
        </is>
      </c>
      <c r="AF415" t="inlineStr">
        <is>
          <t>3</t>
        </is>
      </c>
      <c r="AG415" t="inlineStr">
        <is>
          <t/>
        </is>
      </c>
      <c r="AH415" t="inlineStr">
        <is>
          <t/>
        </is>
      </c>
      <c r="AI415" t="inlineStr">
        <is>
          <t/>
        </is>
      </c>
      <c r="AJ415" t="inlineStr">
        <is>
          <t/>
        </is>
      </c>
      <c r="AK415" t="inlineStr">
        <is>
          <t/>
        </is>
      </c>
      <c r="AL415" t="inlineStr">
        <is>
          <t/>
        </is>
      </c>
      <c r="AM415" t="inlineStr">
        <is>
          <t/>
        </is>
      </c>
      <c r="AN415" t="inlineStr">
        <is>
          <t/>
        </is>
      </c>
      <c r="AO415" t="inlineStr">
        <is>
          <t/>
        </is>
      </c>
      <c r="AP415" t="inlineStr">
        <is>
          <t/>
        </is>
      </c>
      <c r="AQ415" t="inlineStr">
        <is>
          <t>assicuratore</t>
        </is>
      </c>
      <c r="AR415" t="inlineStr">
        <is>
          <t>3</t>
        </is>
      </c>
      <c r="AS415" t="inlineStr">
        <is>
          <t/>
        </is>
      </c>
      <c r="AT415" t="inlineStr">
        <is>
          <t/>
        </is>
      </c>
      <c r="AU415" t="inlineStr">
        <is>
          <t/>
        </is>
      </c>
      <c r="AV415" t="inlineStr">
        <is>
          <t/>
        </is>
      </c>
      <c r="AW415" t="inlineStr">
        <is>
          <t/>
        </is>
      </c>
      <c r="AX415" t="inlineStr">
        <is>
          <t/>
        </is>
      </c>
      <c r="AY415" t="inlineStr">
        <is>
          <t/>
        </is>
      </c>
      <c r="AZ415" t="inlineStr">
        <is>
          <t/>
        </is>
      </c>
      <c r="BA415" t="inlineStr">
        <is>
          <t/>
        </is>
      </c>
      <c r="BB415" t="inlineStr">
        <is>
          <t/>
        </is>
      </c>
      <c r="BC415" t="inlineStr">
        <is>
          <t>assuradeur|verzekeraar</t>
        </is>
      </c>
      <c r="BD415" t="inlineStr">
        <is>
          <t>3|3</t>
        </is>
      </c>
      <c r="BE415" t="inlineStr">
        <is>
          <t>|</t>
        </is>
      </c>
      <c r="BF415" t="inlineStr">
        <is>
          <t/>
        </is>
      </c>
      <c r="BG415" t="inlineStr">
        <is>
          <t/>
        </is>
      </c>
      <c r="BH415" t="inlineStr">
        <is>
          <t/>
        </is>
      </c>
      <c r="BI415" t="inlineStr">
        <is>
          <t>segurador</t>
        </is>
      </c>
      <c r="BJ415" t="inlineStr">
        <is>
          <t>3</t>
        </is>
      </c>
      <c r="BK415" t="inlineStr">
        <is>
          <t/>
        </is>
      </c>
      <c r="BL415" t="inlineStr">
        <is>
          <t/>
        </is>
      </c>
      <c r="BM415" t="inlineStr">
        <is>
          <t/>
        </is>
      </c>
      <c r="BN415" t="inlineStr">
        <is>
          <t/>
        </is>
      </c>
      <c r="BO415" t="inlineStr">
        <is>
          <t/>
        </is>
      </c>
      <c r="BP415" t="inlineStr">
        <is>
          <t/>
        </is>
      </c>
      <c r="BQ415" t="inlineStr">
        <is>
          <t/>
        </is>
      </c>
      <c r="BR415" t="inlineStr">
        <is>
          <t/>
        </is>
      </c>
      <c r="BS415" t="inlineStr">
        <is>
          <t/>
        </is>
      </c>
      <c r="BT415" t="inlineStr">
        <is>
          <t/>
        </is>
      </c>
      <c r="BU415" t="inlineStr">
        <is>
          <t>försäkringsgivare</t>
        </is>
      </c>
      <c r="BV415" t="inlineStr">
        <is>
          <t>3</t>
        </is>
      </c>
      <c r="BW415" t="inlineStr">
        <is>
          <t/>
        </is>
      </c>
      <c r="BX415" t="inlineStr">
        <is>
          <t>страната, която носи задължение по застрахователен договор да обезщети притежателя на застрахователната полица при настъпване на застрахователно събитие</t>
        </is>
      </c>
      <c r="BY415" t="inlineStr">
        <is>
          <t/>
        </is>
      </c>
      <c r="BZ415" t="inlineStr">
        <is>
          <t/>
        </is>
      </c>
      <c r="CA415" t="inlineStr">
        <is>
          <t/>
        </is>
      </c>
      <c r="CB415" t="inlineStr">
        <is>
          <t/>
        </is>
      </c>
      <c r="CC415" t="inlineStr">
        <is>
          <t>a party who is liable to pay claims arising under a contract of insurance</t>
        </is>
      </c>
      <c r="CD415" t="inlineStr">
        <is>
          <t/>
        </is>
      </c>
      <c r="CE415" t="inlineStr">
        <is>
          <t/>
        </is>
      </c>
      <c r="CF415" t="inlineStr">
        <is>
          <t/>
        </is>
      </c>
      <c r="CG415" t="inlineStr">
        <is>
          <t/>
        </is>
      </c>
      <c r="CH415" t="inlineStr">
        <is>
          <t/>
        </is>
      </c>
      <c r="CI415" t="inlineStr">
        <is>
          <t/>
        </is>
      </c>
      <c r="CJ415" t="inlineStr">
        <is>
          <t/>
        </is>
      </c>
      <c r="CK415" t="inlineStr">
        <is>
          <t/>
        </is>
      </c>
      <c r="CL415" t="inlineStr">
        <is>
          <t/>
        </is>
      </c>
      <c r="CM415" t="inlineStr">
        <is>
          <t/>
        </is>
      </c>
      <c r="CN415" t="inlineStr">
        <is>
          <t/>
        </is>
      </c>
      <c r="CO415" t="inlineStr">
        <is>
          <t/>
        </is>
      </c>
      <c r="CP415" t="inlineStr">
        <is>
          <t/>
        </is>
      </c>
      <c r="CQ415" t="inlineStr">
        <is>
          <t/>
        </is>
      </c>
      <c r="CR415" t="inlineStr">
        <is>
          <t/>
        </is>
      </c>
      <c r="CS415" t="inlineStr">
        <is>
          <t/>
        </is>
      </c>
      <c r="CT415" t="inlineStr">
        <is>
          <t/>
        </is>
      </c>
      <c r="CU415" t="inlineStr">
        <is>
          <t>försäkringsbolag eller understödsförening som enligt försäkringsvatal förbundit sig att vid inträffade försäkringsfall inom försäkringsvillkorens ram utbetala ersättning för uppkomna skador eller, ifråga om summaförsäkring, ett överenskommet försäkringsbelopp</t>
        </is>
      </c>
    </row>
    <row r="416">
      <c r="A416" s="1" t="str">
        <f>HYPERLINK("https://iate.europa.eu/entry/result/1891671/all", "1891671")</f>
        <v>1891671</v>
      </c>
      <c r="B416" t="inlineStr">
        <is>
          <t>FINANCE</t>
        </is>
      </c>
      <c r="C416" t="inlineStr">
        <is>
          <t>FINANCE</t>
        </is>
      </c>
      <c r="D416" t="inlineStr">
        <is>
          <t>марокански дирхам|MAD</t>
        </is>
      </c>
      <c r="E416" t="inlineStr">
        <is>
          <t>3|3</t>
        </is>
      </c>
      <c r="F416" t="inlineStr">
        <is>
          <t>|</t>
        </is>
      </c>
      <c r="G416" t="inlineStr">
        <is>
          <t/>
        </is>
      </c>
      <c r="H416" t="inlineStr">
        <is>
          <t/>
        </is>
      </c>
      <c r="I416" t="inlineStr">
        <is>
          <t/>
        </is>
      </c>
      <c r="J416" t="inlineStr">
        <is>
          <t>marokkansk dirham|MAD</t>
        </is>
      </c>
      <c r="K416" t="inlineStr">
        <is>
          <t>3|3</t>
        </is>
      </c>
      <c r="L416" t="inlineStr">
        <is>
          <t>|</t>
        </is>
      </c>
      <c r="M416" t="inlineStr">
        <is>
          <t>marokkanischer Dirham|MAD</t>
        </is>
      </c>
      <c r="N416" t="inlineStr">
        <is>
          <t>3|3</t>
        </is>
      </c>
      <c r="O416" t="inlineStr">
        <is>
          <t>|</t>
        </is>
      </c>
      <c r="P416" t="inlineStr">
        <is>
          <t>ντιρχάμ Μαρόκου|MAD</t>
        </is>
      </c>
      <c r="Q416" t="inlineStr">
        <is>
          <t>3|3</t>
        </is>
      </c>
      <c r="R416" t="inlineStr">
        <is>
          <t>|</t>
        </is>
      </c>
      <c r="S416" t="inlineStr">
        <is>
          <t>MAD|Moroccan dirham</t>
        </is>
      </c>
      <c r="T416" t="inlineStr">
        <is>
          <t>3|3</t>
        </is>
      </c>
      <c r="U416" t="inlineStr">
        <is>
          <t>|</t>
        </is>
      </c>
      <c r="V416" t="inlineStr">
        <is>
          <t>dirham marroquí|MAD</t>
        </is>
      </c>
      <c r="W416" t="inlineStr">
        <is>
          <t>3|3</t>
        </is>
      </c>
      <c r="X416" t="inlineStr">
        <is>
          <t>|</t>
        </is>
      </c>
      <c r="Y416" t="inlineStr">
        <is>
          <t/>
        </is>
      </c>
      <c r="Z416" t="inlineStr">
        <is>
          <t/>
        </is>
      </c>
      <c r="AA416" t="inlineStr">
        <is>
          <t/>
        </is>
      </c>
      <c r="AB416" t="inlineStr">
        <is>
          <t>MAD|Marokon dirhami</t>
        </is>
      </c>
      <c r="AC416" t="inlineStr">
        <is>
          <t>3|3</t>
        </is>
      </c>
      <c r="AD416" t="inlineStr">
        <is>
          <t>|</t>
        </is>
      </c>
      <c r="AE416" t="inlineStr">
        <is>
          <t>dirham marocain|MAD</t>
        </is>
      </c>
      <c r="AF416" t="inlineStr">
        <is>
          <t>3|3</t>
        </is>
      </c>
      <c r="AG416" t="inlineStr">
        <is>
          <t>|</t>
        </is>
      </c>
      <c r="AH416" t="inlineStr">
        <is>
          <t/>
        </is>
      </c>
      <c r="AI416" t="inlineStr">
        <is>
          <t/>
        </is>
      </c>
      <c r="AJ416" t="inlineStr">
        <is>
          <t/>
        </is>
      </c>
      <c r="AK416" t="inlineStr">
        <is>
          <t/>
        </is>
      </c>
      <c r="AL416" t="inlineStr">
        <is>
          <t/>
        </is>
      </c>
      <c r="AM416" t="inlineStr">
        <is>
          <t/>
        </is>
      </c>
      <c r="AN416" t="inlineStr">
        <is>
          <t/>
        </is>
      </c>
      <c r="AO416" t="inlineStr">
        <is>
          <t/>
        </is>
      </c>
      <c r="AP416" t="inlineStr">
        <is>
          <t/>
        </is>
      </c>
      <c r="AQ416" t="inlineStr">
        <is>
          <t>MAD|dirham marocchino</t>
        </is>
      </c>
      <c r="AR416" t="inlineStr">
        <is>
          <t>3|3</t>
        </is>
      </c>
      <c r="AS416" t="inlineStr">
        <is>
          <t>|</t>
        </is>
      </c>
      <c r="AT416" t="inlineStr">
        <is>
          <t>Maroko dirhamas</t>
        </is>
      </c>
      <c r="AU416" t="inlineStr">
        <is>
          <t>3</t>
        </is>
      </c>
      <c r="AV416" t="inlineStr">
        <is>
          <t/>
        </is>
      </c>
      <c r="AW416" t="inlineStr">
        <is>
          <t/>
        </is>
      </c>
      <c r="AX416" t="inlineStr">
        <is>
          <t/>
        </is>
      </c>
      <c r="AY416" t="inlineStr">
        <is>
          <t/>
        </is>
      </c>
      <c r="AZ416" t="inlineStr">
        <is>
          <t/>
        </is>
      </c>
      <c r="BA416" t="inlineStr">
        <is>
          <t/>
        </is>
      </c>
      <c r="BB416" t="inlineStr">
        <is>
          <t/>
        </is>
      </c>
      <c r="BC416" t="inlineStr">
        <is>
          <t>Marokkaanse dirham|MAD</t>
        </is>
      </c>
      <c r="BD416" t="inlineStr">
        <is>
          <t>3|3</t>
        </is>
      </c>
      <c r="BE416" t="inlineStr">
        <is>
          <t>|</t>
        </is>
      </c>
      <c r="BF416" t="inlineStr">
        <is>
          <t/>
        </is>
      </c>
      <c r="BG416" t="inlineStr">
        <is>
          <t/>
        </is>
      </c>
      <c r="BH416" t="inlineStr">
        <is>
          <t/>
        </is>
      </c>
      <c r="BI416" t="inlineStr">
        <is>
          <t>dirham marroquino|dirame marroquino</t>
        </is>
      </c>
      <c r="BJ416" t="inlineStr">
        <is>
          <t>3|3</t>
        </is>
      </c>
      <c r="BK416" t="inlineStr">
        <is>
          <t>|</t>
        </is>
      </c>
      <c r="BL416" t="inlineStr">
        <is>
          <t/>
        </is>
      </c>
      <c r="BM416" t="inlineStr">
        <is>
          <t/>
        </is>
      </c>
      <c r="BN416" t="inlineStr">
        <is>
          <t/>
        </is>
      </c>
      <c r="BO416" t="inlineStr">
        <is>
          <t/>
        </is>
      </c>
      <c r="BP416" t="inlineStr">
        <is>
          <t/>
        </is>
      </c>
      <c r="BQ416" t="inlineStr">
        <is>
          <t/>
        </is>
      </c>
      <c r="BR416" t="inlineStr">
        <is>
          <t/>
        </is>
      </c>
      <c r="BS416" t="inlineStr">
        <is>
          <t/>
        </is>
      </c>
      <c r="BT416" t="inlineStr">
        <is>
          <t/>
        </is>
      </c>
      <c r="BU416" t="inlineStr">
        <is>
          <t>MAD|marockansk dirham</t>
        </is>
      </c>
      <c r="BV416" t="inlineStr">
        <is>
          <t>3|3</t>
        </is>
      </c>
      <c r="BW416" t="inlineStr">
        <is>
          <t>|</t>
        </is>
      </c>
      <c r="BX416" t="inlineStr">
        <is>
          <t>Парична единица на Кралство Мароко</t>
        </is>
      </c>
      <c r="BY416" t="inlineStr">
        <is>
          <t/>
        </is>
      </c>
      <c r="BZ416" t="inlineStr">
        <is>
          <t/>
        </is>
      </c>
      <c r="CA416" t="inlineStr">
        <is>
          <t/>
        </is>
      </c>
      <c r="CB416" t="inlineStr">
        <is>
          <t/>
        </is>
      </c>
      <c r="CC416" t="inlineStr">
        <is>
          <t>currency of Morocco, Western Sahara</t>
        </is>
      </c>
      <c r="CD416" t="inlineStr">
        <is>
          <t>moneda de Marruecos, Sáhara Occidental</t>
        </is>
      </c>
      <c r="CE416" t="inlineStr">
        <is>
          <t/>
        </is>
      </c>
      <c r="CF416" t="inlineStr">
        <is>
          <t/>
        </is>
      </c>
      <c r="CG416" t="inlineStr">
        <is>
          <t/>
        </is>
      </c>
      <c r="CH416" t="inlineStr">
        <is>
          <t/>
        </is>
      </c>
      <c r="CI416" t="inlineStr">
        <is>
          <t/>
        </is>
      </c>
      <c r="CJ416" t="inlineStr">
        <is>
          <t/>
        </is>
      </c>
      <c r="CK416" t="inlineStr">
        <is>
          <t/>
        </is>
      </c>
      <c r="CL416" t="inlineStr">
        <is>
          <t>Maroko valiuta</t>
        </is>
      </c>
      <c r="CM416" t="inlineStr">
        <is>
          <t/>
        </is>
      </c>
      <c r="CN416" t="inlineStr">
        <is>
          <t/>
        </is>
      </c>
      <c r="CO416" t="inlineStr">
        <is>
          <t/>
        </is>
      </c>
      <c r="CP416" t="inlineStr">
        <is>
          <t/>
        </is>
      </c>
      <c r="CQ416" t="inlineStr">
        <is>
          <t>Unidade monetária de Marrocos.</t>
        </is>
      </c>
      <c r="CR416" t="inlineStr">
        <is>
          <t/>
        </is>
      </c>
      <c r="CS416" t="inlineStr">
        <is>
          <t/>
        </is>
      </c>
      <c r="CT416" t="inlineStr">
        <is>
          <t/>
        </is>
      </c>
      <c r="CU416" t="inlineStr">
        <is>
          <t/>
        </is>
      </c>
    </row>
    <row r="417">
      <c r="A417" s="1" t="str">
        <f>HYPERLINK("https://iate.europa.eu/entry/result/1682761/all", "1682761")</f>
        <v>1682761</v>
      </c>
      <c r="B417" t="inlineStr">
        <is>
          <t>FINANCE</t>
        </is>
      </c>
      <c r="C417" t="inlineStr">
        <is>
          <t>FINANCE</t>
        </is>
      </c>
      <c r="D417" t="inlineStr">
        <is>
          <t>конвертируема ценна книга</t>
        </is>
      </c>
      <c r="E417" t="inlineStr">
        <is>
          <t>3</t>
        </is>
      </c>
      <c r="F417" t="inlineStr">
        <is>
          <t/>
        </is>
      </c>
      <c r="G417" t="inlineStr">
        <is>
          <t/>
        </is>
      </c>
      <c r="H417" t="inlineStr">
        <is>
          <t/>
        </is>
      </c>
      <c r="I417" t="inlineStr">
        <is>
          <t/>
        </is>
      </c>
      <c r="J417" t="inlineStr">
        <is>
          <t>konvertibel obligation</t>
        </is>
      </c>
      <c r="K417" t="inlineStr">
        <is>
          <t>3</t>
        </is>
      </c>
      <c r="L417" t="inlineStr">
        <is>
          <t/>
        </is>
      </c>
      <c r="M417" t="inlineStr">
        <is>
          <t>Wandelanleihe|Wandelschuldverschreibung|Wandelobligation</t>
        </is>
      </c>
      <c r="N417" t="inlineStr">
        <is>
          <t>3|3|3</t>
        </is>
      </c>
      <c r="O417" t="inlineStr">
        <is>
          <t>||</t>
        </is>
      </c>
      <c r="P417" t="inlineStr">
        <is>
          <t>μετατρέψιμος</t>
        </is>
      </c>
      <c r="Q417" t="inlineStr">
        <is>
          <t>3</t>
        </is>
      </c>
      <c r="R417" t="inlineStr">
        <is>
          <t/>
        </is>
      </c>
      <c r="S417" t="inlineStr">
        <is>
          <t>convertible</t>
        </is>
      </c>
      <c r="T417" t="inlineStr">
        <is>
          <t>3</t>
        </is>
      </c>
      <c r="U417" t="inlineStr">
        <is>
          <t/>
        </is>
      </c>
      <c r="V417" t="inlineStr">
        <is>
          <t>convertible</t>
        </is>
      </c>
      <c r="W417" t="inlineStr">
        <is>
          <t>3</t>
        </is>
      </c>
      <c r="X417" t="inlineStr">
        <is>
          <t/>
        </is>
      </c>
      <c r="Y417" t="inlineStr">
        <is>
          <t/>
        </is>
      </c>
      <c r="Z417" t="inlineStr">
        <is>
          <t/>
        </is>
      </c>
      <c r="AA417" t="inlineStr">
        <is>
          <t/>
        </is>
      </c>
      <c r="AB417" t="inlineStr">
        <is>
          <t>vaihdettava arvopaperi</t>
        </is>
      </c>
      <c r="AC417" t="inlineStr">
        <is>
          <t>2</t>
        </is>
      </c>
      <c r="AD417" t="inlineStr">
        <is>
          <t/>
        </is>
      </c>
      <c r="AE417" t="inlineStr">
        <is>
          <t>convertible</t>
        </is>
      </c>
      <c r="AF417" t="inlineStr">
        <is>
          <t>3</t>
        </is>
      </c>
      <c r="AG417" t="inlineStr">
        <is>
          <t/>
        </is>
      </c>
      <c r="AH417" t="inlineStr">
        <is>
          <t/>
        </is>
      </c>
      <c r="AI417" t="inlineStr">
        <is>
          <t/>
        </is>
      </c>
      <c r="AJ417" t="inlineStr">
        <is>
          <t/>
        </is>
      </c>
      <c r="AK417" t="inlineStr">
        <is>
          <t/>
        </is>
      </c>
      <c r="AL417" t="inlineStr">
        <is>
          <t/>
        </is>
      </c>
      <c r="AM417" t="inlineStr">
        <is>
          <t/>
        </is>
      </c>
      <c r="AN417" t="inlineStr">
        <is>
          <t/>
        </is>
      </c>
      <c r="AO417" t="inlineStr">
        <is>
          <t/>
        </is>
      </c>
      <c r="AP417" t="inlineStr">
        <is>
          <t/>
        </is>
      </c>
      <c r="AQ417" t="inlineStr">
        <is>
          <t>convertibile</t>
        </is>
      </c>
      <c r="AR417" t="inlineStr">
        <is>
          <t>3</t>
        </is>
      </c>
      <c r="AS417" t="inlineStr">
        <is>
          <t/>
        </is>
      </c>
      <c r="AT417" t="inlineStr">
        <is>
          <t/>
        </is>
      </c>
      <c r="AU417" t="inlineStr">
        <is>
          <t/>
        </is>
      </c>
      <c r="AV417" t="inlineStr">
        <is>
          <t/>
        </is>
      </c>
      <c r="AW417" t="inlineStr">
        <is>
          <t/>
        </is>
      </c>
      <c r="AX417" t="inlineStr">
        <is>
          <t/>
        </is>
      </c>
      <c r="AY417" t="inlineStr">
        <is>
          <t/>
        </is>
      </c>
      <c r="AZ417" t="inlineStr">
        <is>
          <t/>
        </is>
      </c>
      <c r="BA417" t="inlineStr">
        <is>
          <t/>
        </is>
      </c>
      <c r="BB417" t="inlineStr">
        <is>
          <t/>
        </is>
      </c>
      <c r="BC417" t="inlineStr">
        <is>
          <t>omwisselbaar|converteerbaar</t>
        </is>
      </c>
      <c r="BD417" t="inlineStr">
        <is>
          <t>3|3</t>
        </is>
      </c>
      <c r="BE417" t="inlineStr">
        <is>
          <t>|</t>
        </is>
      </c>
      <c r="BF417" t="inlineStr">
        <is>
          <t/>
        </is>
      </c>
      <c r="BG417" t="inlineStr">
        <is>
          <t/>
        </is>
      </c>
      <c r="BH417" t="inlineStr">
        <is>
          <t/>
        </is>
      </c>
      <c r="BI417" t="inlineStr">
        <is>
          <t>convertível</t>
        </is>
      </c>
      <c r="BJ417" t="inlineStr">
        <is>
          <t>3</t>
        </is>
      </c>
      <c r="BK417" t="inlineStr">
        <is>
          <t/>
        </is>
      </c>
      <c r="BL417" t="inlineStr">
        <is>
          <t/>
        </is>
      </c>
      <c r="BM417" t="inlineStr">
        <is>
          <t/>
        </is>
      </c>
      <c r="BN417" t="inlineStr">
        <is>
          <t/>
        </is>
      </c>
      <c r="BO417" t="inlineStr">
        <is>
          <t/>
        </is>
      </c>
      <c r="BP417" t="inlineStr">
        <is>
          <t/>
        </is>
      </c>
      <c r="BQ417" t="inlineStr">
        <is>
          <t/>
        </is>
      </c>
      <c r="BR417" t="inlineStr">
        <is>
          <t/>
        </is>
      </c>
      <c r="BS417" t="inlineStr">
        <is>
          <t/>
        </is>
      </c>
      <c r="BT417" t="inlineStr">
        <is>
          <t/>
        </is>
      </c>
      <c r="BU417" t="inlineStr">
        <is>
          <t>konvertibel obligation</t>
        </is>
      </c>
      <c r="BV417" t="inlineStr">
        <is>
          <t>3</t>
        </is>
      </c>
      <c r="BW417" t="inlineStr">
        <is>
          <t/>
        </is>
      </c>
      <c r="BX417" t="inlineStr">
        <is>
          <t>ценна книга, която по избор на държателя може да бъде разменена за друга ценна книга</t>
        </is>
      </c>
      <c r="BY417" t="inlineStr">
        <is>
          <t/>
        </is>
      </c>
      <c r="BZ417" t="inlineStr">
        <is>
          <t>obligation der giver ret til ombytning til aktier i det udstedende selskab til en ved udstedelsen fastsat ombytningskurs</t>
        </is>
      </c>
      <c r="CA417" t="inlineStr">
        <is>
          <t/>
        </is>
      </c>
      <c r="CB417" t="inlineStr">
        <is>
          <t/>
        </is>
      </c>
      <c r="CC417" t="inlineStr">
        <is>
          <t>qualifies a bond which carries a rate of interest and gives the owner the right to exchange the bond at some stage in the future into an ordinary share according to a prearranged formula</t>
        </is>
      </c>
      <c r="CD417" t="inlineStr">
        <is>
          <t>se aplica a una obligación que tiene la posibilidad, en el momento de su amortización, de ser canjeada, a un tipo de conversión convenido, por acciones de la sociedad emisora</t>
        </is>
      </c>
      <c r="CE417" t="inlineStr">
        <is>
          <t/>
        </is>
      </c>
      <c r="CF417" t="inlineStr">
        <is>
          <t/>
        </is>
      </c>
      <c r="CG417" t="inlineStr">
        <is>
          <t>obligation présentant les mêmes caractéristiques que celles d'une obligation ordinaire, mais offrant la faculté d'être échangée contre des actions de la société émettrice si le rapport des cours s'avère plus intéressant</t>
        </is>
      </c>
      <c r="CH417" t="inlineStr">
        <is>
          <t/>
        </is>
      </c>
      <c r="CI417" t="inlineStr">
        <is>
          <t/>
        </is>
      </c>
      <c r="CJ417" t="inlineStr">
        <is>
          <t/>
        </is>
      </c>
      <c r="CK417" t="inlineStr">
        <is>
          <t>qualifica un'obbligazione che prevede, a una certa data, la possibilità di optare tra il rimborso del prestito e l'acquisizione di predeterminate quote di capitale</t>
        </is>
      </c>
      <c r="CL417" t="inlineStr">
        <is>
          <t/>
        </is>
      </c>
      <c r="CM417" t="inlineStr">
        <is>
          <t/>
        </is>
      </c>
      <c r="CN417" t="inlineStr">
        <is>
          <t/>
        </is>
      </c>
      <c r="CO417" t="inlineStr">
        <is>
          <t/>
        </is>
      </c>
      <c r="CP417" t="inlineStr">
        <is>
          <t/>
        </is>
      </c>
      <c r="CQ417" t="inlineStr">
        <is>
          <t/>
        </is>
      </c>
      <c r="CR417" t="inlineStr">
        <is>
          <t/>
        </is>
      </c>
      <c r="CS417" t="inlineStr">
        <is>
          <t/>
        </is>
      </c>
      <c r="CT417" t="inlineStr">
        <is>
          <t/>
        </is>
      </c>
      <c r="CU417" t="inlineStr">
        <is>
          <t>skuldebrev som av innehavaren - vanligen först efter viss tid - får utbytas mot aktier efter en viss angiven utbyteskurs m.fl. villkor</t>
        </is>
      </c>
    </row>
    <row r="418">
      <c r="A418" s="1" t="str">
        <f>HYPERLINK("https://iate.europa.eu/entry/result/1682137/all", "1682137")</f>
        <v>1682137</v>
      </c>
      <c r="B418" t="inlineStr">
        <is>
          <t>FINANCE</t>
        </is>
      </c>
      <c r="C418" t="inlineStr">
        <is>
          <t>FINANCE</t>
        </is>
      </c>
      <c r="D418" t="inlineStr">
        <is>
          <t>затваряне на позиция</t>
        </is>
      </c>
      <c r="E418" t="inlineStr">
        <is>
          <t>3</t>
        </is>
      </c>
      <c r="F418" t="inlineStr">
        <is>
          <t/>
        </is>
      </c>
      <c r="G418" t="inlineStr">
        <is>
          <t/>
        </is>
      </c>
      <c r="H418" t="inlineStr">
        <is>
          <t/>
        </is>
      </c>
      <c r="I418" t="inlineStr">
        <is>
          <t/>
        </is>
      </c>
      <c r="J418" t="inlineStr">
        <is>
          <t/>
        </is>
      </c>
      <c r="K418" t="inlineStr">
        <is>
          <t/>
        </is>
      </c>
      <c r="L418" t="inlineStr">
        <is>
          <t/>
        </is>
      </c>
      <c r="M418" t="inlineStr">
        <is>
          <t/>
        </is>
      </c>
      <c r="N418" t="inlineStr">
        <is>
          <t/>
        </is>
      </c>
      <c r="O418" t="inlineStr">
        <is>
          <t/>
        </is>
      </c>
      <c r="P418" t="inlineStr">
        <is>
          <t>κλείσιμο</t>
        </is>
      </c>
      <c r="Q418" t="inlineStr">
        <is>
          <t>3</t>
        </is>
      </c>
      <c r="R418" t="inlineStr">
        <is>
          <t/>
        </is>
      </c>
      <c r="S418" t="inlineStr">
        <is>
          <t>close</t>
        </is>
      </c>
      <c r="T418" t="inlineStr">
        <is>
          <t>0</t>
        </is>
      </c>
      <c r="U418" t="inlineStr">
        <is>
          <t/>
        </is>
      </c>
      <c r="V418" t="inlineStr">
        <is>
          <t/>
        </is>
      </c>
      <c r="W418" t="inlineStr">
        <is>
          <t/>
        </is>
      </c>
      <c r="X418" t="inlineStr">
        <is>
          <t/>
        </is>
      </c>
      <c r="Y418" t="inlineStr">
        <is>
          <t/>
        </is>
      </c>
      <c r="Z418" t="inlineStr">
        <is>
          <t/>
        </is>
      </c>
      <c r="AA418" t="inlineStr">
        <is>
          <t/>
        </is>
      </c>
      <c r="AB418" t="inlineStr">
        <is>
          <t/>
        </is>
      </c>
      <c r="AC418" t="inlineStr">
        <is>
          <t/>
        </is>
      </c>
      <c r="AD418" t="inlineStr">
        <is>
          <t/>
        </is>
      </c>
      <c r="AE418" t="inlineStr">
        <is>
          <t/>
        </is>
      </c>
      <c r="AF418" t="inlineStr">
        <is>
          <t/>
        </is>
      </c>
      <c r="AG418" t="inlineStr">
        <is>
          <t/>
        </is>
      </c>
      <c r="AH418" t="inlineStr">
        <is>
          <t/>
        </is>
      </c>
      <c r="AI418" t="inlineStr">
        <is>
          <t/>
        </is>
      </c>
      <c r="AJ418" t="inlineStr">
        <is>
          <t/>
        </is>
      </c>
      <c r="AK418" t="inlineStr">
        <is>
          <t/>
        </is>
      </c>
      <c r="AL418" t="inlineStr">
        <is>
          <t/>
        </is>
      </c>
      <c r="AM418" t="inlineStr">
        <is>
          <t/>
        </is>
      </c>
      <c r="AN418" t="inlineStr">
        <is>
          <t/>
        </is>
      </c>
      <c r="AO418" t="inlineStr">
        <is>
          <t/>
        </is>
      </c>
      <c r="AP418" t="inlineStr">
        <is>
          <t/>
        </is>
      </c>
      <c r="AQ418" t="inlineStr">
        <is>
          <t>prezzo di chiusura</t>
        </is>
      </c>
      <c r="AR418" t="inlineStr">
        <is>
          <t>0</t>
        </is>
      </c>
      <c r="AS418" t="inlineStr">
        <is>
          <t/>
        </is>
      </c>
      <c r="AT418" t="inlineStr">
        <is>
          <t/>
        </is>
      </c>
      <c r="AU418" t="inlineStr">
        <is>
          <t/>
        </is>
      </c>
      <c r="AV418" t="inlineStr">
        <is>
          <t/>
        </is>
      </c>
      <c r="AW418" t="inlineStr">
        <is>
          <t/>
        </is>
      </c>
      <c r="AX418" t="inlineStr">
        <is>
          <t/>
        </is>
      </c>
      <c r="AY418" t="inlineStr">
        <is>
          <t/>
        </is>
      </c>
      <c r="AZ418" t="inlineStr">
        <is>
          <t/>
        </is>
      </c>
      <c r="BA418" t="inlineStr">
        <is>
          <t/>
        </is>
      </c>
      <c r="BB418" t="inlineStr">
        <is>
          <t/>
        </is>
      </c>
      <c r="BC418" t="inlineStr">
        <is>
          <t>sluitingskoers</t>
        </is>
      </c>
      <c r="BD418" t="inlineStr">
        <is>
          <t>3</t>
        </is>
      </c>
      <c r="BE418" t="inlineStr">
        <is>
          <t/>
        </is>
      </c>
      <c r="BF418" t="inlineStr">
        <is>
          <t/>
        </is>
      </c>
      <c r="BG418" t="inlineStr">
        <is>
          <t/>
        </is>
      </c>
      <c r="BH418" t="inlineStr">
        <is>
          <t/>
        </is>
      </c>
      <c r="BI418" t="inlineStr">
        <is>
          <t/>
        </is>
      </c>
      <c r="BJ418" t="inlineStr">
        <is>
          <t/>
        </is>
      </c>
      <c r="BK418" t="inlineStr">
        <is>
          <t/>
        </is>
      </c>
      <c r="BL418" t="inlineStr">
        <is>
          <t/>
        </is>
      </c>
      <c r="BM418" t="inlineStr">
        <is>
          <t/>
        </is>
      </c>
      <c r="BN418" t="inlineStr">
        <is>
          <t/>
        </is>
      </c>
      <c r="BO418" t="inlineStr">
        <is>
          <t/>
        </is>
      </c>
      <c r="BP418" t="inlineStr">
        <is>
          <t/>
        </is>
      </c>
      <c r="BQ418" t="inlineStr">
        <is>
          <t/>
        </is>
      </c>
      <c r="BR418" t="inlineStr">
        <is>
          <t/>
        </is>
      </c>
      <c r="BS418" t="inlineStr">
        <is>
          <t/>
        </is>
      </c>
      <c r="BT418" t="inlineStr">
        <is>
          <t/>
        </is>
      </c>
      <c r="BU418" t="inlineStr">
        <is>
          <t/>
        </is>
      </c>
      <c r="BV418" t="inlineStr">
        <is>
          <t/>
        </is>
      </c>
      <c r="BW418" t="inlineStr">
        <is>
          <t/>
        </is>
      </c>
      <c r="BX418" t="inlineStr">
        <is>
          <t>извършване на симетрична, обратна по посока операция на вече отворена позиция</t>
        </is>
      </c>
      <c r="BY418" t="inlineStr">
        <is>
          <t/>
        </is>
      </c>
      <c r="BZ418" t="inlineStr">
        <is>
          <t/>
        </is>
      </c>
      <c r="CA418" t="inlineStr">
        <is>
          <t/>
        </is>
      </c>
      <c r="CB418" t="inlineStr">
        <is>
          <t/>
        </is>
      </c>
      <c r="CC418" t="inlineStr">
        <is>
          <t>a) the price of the last transaction for a particular security on a particular day; b) the midprice of a closing trading range</t>
        </is>
      </c>
      <c r="CD418" t="inlineStr">
        <is>
          <t/>
        </is>
      </c>
      <c r="CE418" t="inlineStr">
        <is>
          <t/>
        </is>
      </c>
      <c r="CF418" t="inlineStr">
        <is>
          <t/>
        </is>
      </c>
      <c r="CG418" t="inlineStr">
        <is>
          <t/>
        </is>
      </c>
      <c r="CH418" t="inlineStr">
        <is>
          <t/>
        </is>
      </c>
      <c r="CI418" t="inlineStr">
        <is>
          <t/>
        </is>
      </c>
      <c r="CJ418" t="inlineStr">
        <is>
          <t/>
        </is>
      </c>
      <c r="CK418" t="inlineStr">
        <is>
          <t/>
        </is>
      </c>
      <c r="CL418" t="inlineStr">
        <is>
          <t/>
        </is>
      </c>
      <c r="CM418" t="inlineStr">
        <is>
          <t/>
        </is>
      </c>
      <c r="CN418" t="inlineStr">
        <is>
          <t/>
        </is>
      </c>
      <c r="CO418" t="inlineStr">
        <is>
          <t/>
        </is>
      </c>
      <c r="CP418" t="inlineStr">
        <is>
          <t/>
        </is>
      </c>
      <c r="CQ418" t="inlineStr">
        <is>
          <t/>
        </is>
      </c>
      <c r="CR418" t="inlineStr">
        <is>
          <t/>
        </is>
      </c>
      <c r="CS418" t="inlineStr">
        <is>
          <t/>
        </is>
      </c>
      <c r="CT418" t="inlineStr">
        <is>
          <t/>
        </is>
      </c>
      <c r="CU418" t="inlineStr">
        <is>
          <t/>
        </is>
      </c>
    </row>
    <row r="419">
      <c r="A419" s="1" t="str">
        <f>HYPERLINK("https://iate.europa.eu/entry/result/1104340/all", "1104340")</f>
        <v>1104340</v>
      </c>
      <c r="B419" t="inlineStr">
        <is>
          <t>FINANCE</t>
        </is>
      </c>
      <c r="C419" t="inlineStr">
        <is>
          <t>FINANCE</t>
        </is>
      </c>
      <c r="D419" t="inlineStr">
        <is>
          <t>номинал</t>
        </is>
      </c>
      <c r="E419" t="inlineStr">
        <is>
          <t>3</t>
        </is>
      </c>
      <c r="F419" t="inlineStr">
        <is>
          <t/>
        </is>
      </c>
      <c r="G419" t="inlineStr">
        <is>
          <t/>
        </is>
      </c>
      <c r="H419" t="inlineStr">
        <is>
          <t/>
        </is>
      </c>
      <c r="I419" t="inlineStr">
        <is>
          <t/>
        </is>
      </c>
      <c r="J419" t="inlineStr">
        <is>
          <t>nominel værdi|pålydende værdi|nominelle beløb</t>
        </is>
      </c>
      <c r="K419" t="inlineStr">
        <is>
          <t>0|0|0</t>
        </is>
      </c>
      <c r="L419" t="inlineStr">
        <is>
          <t>||</t>
        </is>
      </c>
      <c r="M419" t="inlineStr">
        <is>
          <t/>
        </is>
      </c>
      <c r="N419" t="inlineStr">
        <is>
          <t/>
        </is>
      </c>
      <c r="O419" t="inlineStr">
        <is>
          <t/>
        </is>
      </c>
      <c r="P419" t="inlineStr">
        <is>
          <t/>
        </is>
      </c>
      <c r="Q419" t="inlineStr">
        <is>
          <t/>
        </is>
      </c>
      <c r="R419" t="inlineStr">
        <is>
          <t/>
        </is>
      </c>
      <c r="S419" t="inlineStr">
        <is>
          <t>parity value|face value|nominal value|par value</t>
        </is>
      </c>
      <c r="T419" t="inlineStr">
        <is>
          <t>3|3|3|3</t>
        </is>
      </c>
      <c r="U419" t="inlineStr">
        <is>
          <t>|||</t>
        </is>
      </c>
      <c r="V419" t="inlineStr">
        <is>
          <t>valor principal|valor a la par|valor nominal|valor de paridad</t>
        </is>
      </c>
      <c r="W419" t="inlineStr">
        <is>
          <t>3|3|3|3</t>
        </is>
      </c>
      <c r="X419" t="inlineStr">
        <is>
          <t>|||</t>
        </is>
      </c>
      <c r="Y419" t="inlineStr">
        <is>
          <t/>
        </is>
      </c>
      <c r="Z419" t="inlineStr">
        <is>
          <t/>
        </is>
      </c>
      <c r="AA419" t="inlineStr">
        <is>
          <t/>
        </is>
      </c>
      <c r="AB419" t="inlineStr">
        <is>
          <t/>
        </is>
      </c>
      <c r="AC419" t="inlineStr">
        <is>
          <t/>
        </is>
      </c>
      <c r="AD419" t="inlineStr">
        <is>
          <t/>
        </is>
      </c>
      <c r="AE419" t="inlineStr">
        <is>
          <t>valeur au pair|valeur nominale|montant nominal</t>
        </is>
      </c>
      <c r="AF419" t="inlineStr">
        <is>
          <t>0|0|0</t>
        </is>
      </c>
      <c r="AG419" t="inlineStr">
        <is>
          <t>||</t>
        </is>
      </c>
      <c r="AH419" t="inlineStr">
        <is>
          <t/>
        </is>
      </c>
      <c r="AI419" t="inlineStr">
        <is>
          <t/>
        </is>
      </c>
      <c r="AJ419" t="inlineStr">
        <is>
          <t/>
        </is>
      </c>
      <c r="AK419" t="inlineStr">
        <is>
          <t/>
        </is>
      </c>
      <c r="AL419" t="inlineStr">
        <is>
          <t/>
        </is>
      </c>
      <c r="AM419" t="inlineStr">
        <is>
          <t/>
        </is>
      </c>
      <c r="AN419" t="inlineStr">
        <is>
          <t/>
        </is>
      </c>
      <c r="AO419" t="inlineStr">
        <is>
          <t/>
        </is>
      </c>
      <c r="AP419" t="inlineStr">
        <is>
          <t/>
        </is>
      </c>
      <c r="AQ419" t="inlineStr">
        <is>
          <t/>
        </is>
      </c>
      <c r="AR419" t="inlineStr">
        <is>
          <t/>
        </is>
      </c>
      <c r="AS419" t="inlineStr">
        <is>
          <t/>
        </is>
      </c>
      <c r="AT419" t="inlineStr">
        <is>
          <t/>
        </is>
      </c>
      <c r="AU419" t="inlineStr">
        <is>
          <t/>
        </is>
      </c>
      <c r="AV419" t="inlineStr">
        <is>
          <t/>
        </is>
      </c>
      <c r="AW419" t="inlineStr">
        <is>
          <t/>
        </is>
      </c>
      <c r="AX419" t="inlineStr">
        <is>
          <t/>
        </is>
      </c>
      <c r="AY419" t="inlineStr">
        <is>
          <t/>
        </is>
      </c>
      <c r="AZ419" t="inlineStr">
        <is>
          <t/>
        </is>
      </c>
      <c r="BA419" t="inlineStr">
        <is>
          <t/>
        </is>
      </c>
      <c r="BB419" t="inlineStr">
        <is>
          <t/>
        </is>
      </c>
      <c r="BC419" t="inlineStr">
        <is>
          <t/>
        </is>
      </c>
      <c r="BD419" t="inlineStr">
        <is>
          <t/>
        </is>
      </c>
      <c r="BE419" t="inlineStr">
        <is>
          <t/>
        </is>
      </c>
      <c r="BF419" t="inlineStr">
        <is>
          <t/>
        </is>
      </c>
      <c r="BG419" t="inlineStr">
        <is>
          <t/>
        </is>
      </c>
      <c r="BH419" t="inlineStr">
        <is>
          <t/>
        </is>
      </c>
      <c r="BI419" t="inlineStr">
        <is>
          <t/>
        </is>
      </c>
      <c r="BJ419" t="inlineStr">
        <is>
          <t/>
        </is>
      </c>
      <c r="BK419" t="inlineStr">
        <is>
          <t/>
        </is>
      </c>
      <c r="BL419" t="inlineStr">
        <is>
          <t>valoare paritară|valoare nominală</t>
        </is>
      </c>
      <c r="BM419" t="inlineStr">
        <is>
          <t>3|3</t>
        </is>
      </c>
      <c r="BN419" t="inlineStr">
        <is>
          <t>|</t>
        </is>
      </c>
      <c r="BO419" t="inlineStr">
        <is>
          <t/>
        </is>
      </c>
      <c r="BP419" t="inlineStr">
        <is>
          <t/>
        </is>
      </c>
      <c r="BQ419" t="inlineStr">
        <is>
          <t/>
        </is>
      </c>
      <c r="BR419" t="inlineStr">
        <is>
          <t>nominalna vrednost</t>
        </is>
      </c>
      <c r="BS419" t="inlineStr">
        <is>
          <t>3</t>
        </is>
      </c>
      <c r="BT419" t="inlineStr">
        <is>
          <t/>
        </is>
      </c>
      <c r="BU419" t="inlineStr">
        <is>
          <t/>
        </is>
      </c>
      <c r="BV419" t="inlineStr">
        <is>
          <t/>
        </is>
      </c>
      <c r="BW419" t="inlineStr">
        <is>
          <t/>
        </is>
      </c>
      <c r="BX419" t="inlineStr">
        <is>
          <t>изписаната на лицевата страна на ценната книга стойност; сумата, която се изплаща на падежа на дълга, или сумата, с която акционерът участва в основния капитал на дружеството</t>
        </is>
      </c>
      <c r="BY419" t="inlineStr">
        <is>
          <t/>
        </is>
      </c>
      <c r="BZ419" t="inlineStr">
        <is>
          <t/>
        </is>
      </c>
      <c r="CA419" t="inlineStr">
        <is>
          <t/>
        </is>
      </c>
      <c r="CB419" t="inlineStr">
        <is>
          <t/>
        </is>
      </c>
      <c r="CC419" t="inlineStr">
        <is>
          <t>the value written on a share; the face value or nominal value printed on a share certificate</t>
        </is>
      </c>
      <c r="CD419" t="inlineStr">
        <is>
          <t>Valor sobre el cual se emite un título o valor y cuyo importe figura escrito en el mismo.</t>
        </is>
      </c>
      <c r="CE419" t="inlineStr">
        <is>
          <t/>
        </is>
      </c>
      <c r="CF419" t="inlineStr">
        <is>
          <t/>
        </is>
      </c>
      <c r="CG419" t="inlineStr">
        <is>
          <t>prix d'émission des actions retenu lors de la constitution d'une société. Elle traduit la valeur de l'apport incorporée au capital social. En matière obligataire, la valeur nominale correspond à la valeur comptable de l'emprunt, elle-même servant de base au calcul des intérêts</t>
        </is>
      </c>
      <c r="CH419" t="inlineStr">
        <is>
          <t/>
        </is>
      </c>
      <c r="CI419" t="inlineStr">
        <is>
          <t/>
        </is>
      </c>
      <c r="CJ419" t="inlineStr">
        <is>
          <t/>
        </is>
      </c>
      <c r="CK419" t="inlineStr">
        <is>
          <t/>
        </is>
      </c>
      <c r="CL419" t="inlineStr">
        <is>
          <t/>
        </is>
      </c>
      <c r="CM419" t="inlineStr">
        <is>
          <t/>
        </is>
      </c>
      <c r="CN419" t="inlineStr">
        <is>
          <t/>
        </is>
      </c>
      <c r="CO419" t="inlineStr">
        <is>
          <t/>
        </is>
      </c>
      <c r="CP419" t="inlineStr">
        <is>
          <t/>
        </is>
      </c>
      <c r="CQ419" t="inlineStr">
        <is>
          <t/>
        </is>
      </c>
      <c r="CR419" t="inlineStr">
        <is>
          <t/>
        </is>
      </c>
      <c r="CS419" t="inlineStr">
        <is>
          <t/>
        </is>
      </c>
      <c r="CT419" t="inlineStr">
        <is>
          <t/>
        </is>
      </c>
      <c r="CU419" t="inlineStr">
        <is>
          <t/>
        </is>
      </c>
    </row>
    <row r="420">
      <c r="A420" s="1" t="str">
        <f>HYPERLINK("https://iate.europa.eu/entry/result/3591692/all", "3591692")</f>
        <v>3591692</v>
      </c>
      <c r="B420" t="inlineStr">
        <is>
          <t>EDUCATION AND COMMUNICATIONS;FINANCE</t>
        </is>
      </c>
      <c r="C420" t="inlineStr">
        <is>
          <t>EDUCATION AND COMMUNICATIONS|information technology and data processing;FINANCE</t>
        </is>
      </c>
      <c r="D420" t="inlineStr">
        <is>
          <t/>
        </is>
      </c>
      <c r="E420" t="inlineStr">
        <is>
          <t/>
        </is>
      </c>
      <c r="F420" t="inlineStr">
        <is>
          <t/>
        </is>
      </c>
      <c r="G420" t="inlineStr">
        <is>
          <t/>
        </is>
      </c>
      <c r="H420" t="inlineStr">
        <is>
          <t/>
        </is>
      </c>
      <c r="I420" t="inlineStr">
        <is>
          <t/>
        </is>
      </c>
      <c r="J420" t="inlineStr">
        <is>
          <t/>
        </is>
      </c>
      <c r="K420" t="inlineStr">
        <is>
          <t/>
        </is>
      </c>
      <c r="L420" t="inlineStr">
        <is>
          <t/>
        </is>
      </c>
      <c r="M420" t="inlineStr">
        <is>
          <t>Handelsplattform</t>
        </is>
      </c>
      <c r="N420" t="inlineStr">
        <is>
          <t>3</t>
        </is>
      </c>
      <c r="O420" t="inlineStr">
        <is>
          <t/>
        </is>
      </c>
      <c r="P420" t="inlineStr">
        <is>
          <t/>
        </is>
      </c>
      <c r="Q420" t="inlineStr">
        <is>
          <t/>
        </is>
      </c>
      <c r="R420" t="inlineStr">
        <is>
          <t/>
        </is>
      </c>
      <c r="S420" t="inlineStr">
        <is>
          <t>trade platform</t>
        </is>
      </c>
      <c r="T420" t="inlineStr">
        <is>
          <t>3</t>
        </is>
      </c>
      <c r="U420" t="inlineStr">
        <is>
          <t/>
        </is>
      </c>
      <c r="V420" t="inlineStr">
        <is>
          <t/>
        </is>
      </c>
      <c r="W420" t="inlineStr">
        <is>
          <t/>
        </is>
      </c>
      <c r="X420" t="inlineStr">
        <is>
          <t/>
        </is>
      </c>
      <c r="Y420" t="inlineStr">
        <is>
          <t/>
        </is>
      </c>
      <c r="Z420" t="inlineStr">
        <is>
          <t/>
        </is>
      </c>
      <c r="AA420" t="inlineStr">
        <is>
          <t/>
        </is>
      </c>
      <c r="AB420" t="inlineStr">
        <is>
          <t/>
        </is>
      </c>
      <c r="AC420" t="inlineStr">
        <is>
          <t/>
        </is>
      </c>
      <c r="AD420" t="inlineStr">
        <is>
          <t/>
        </is>
      </c>
      <c r="AE420" t="inlineStr">
        <is>
          <t/>
        </is>
      </c>
      <c r="AF420" t="inlineStr">
        <is>
          <t/>
        </is>
      </c>
      <c r="AG420" t="inlineStr">
        <is>
          <t/>
        </is>
      </c>
      <c r="AH420" t="inlineStr">
        <is>
          <t/>
        </is>
      </c>
      <c r="AI420" t="inlineStr">
        <is>
          <t/>
        </is>
      </c>
      <c r="AJ420" t="inlineStr">
        <is>
          <t/>
        </is>
      </c>
      <c r="AK420" t="inlineStr">
        <is>
          <t/>
        </is>
      </c>
      <c r="AL420" t="inlineStr">
        <is>
          <t/>
        </is>
      </c>
      <c r="AM420" t="inlineStr">
        <is>
          <t/>
        </is>
      </c>
      <c r="AN420" t="inlineStr">
        <is>
          <t/>
        </is>
      </c>
      <c r="AO420" t="inlineStr">
        <is>
          <t/>
        </is>
      </c>
      <c r="AP420" t="inlineStr">
        <is>
          <t/>
        </is>
      </c>
      <c r="AQ420" t="inlineStr">
        <is>
          <t/>
        </is>
      </c>
      <c r="AR420" t="inlineStr">
        <is>
          <t/>
        </is>
      </c>
      <c r="AS420" t="inlineStr">
        <is>
          <t/>
        </is>
      </c>
      <c r="AT420" t="inlineStr">
        <is>
          <t/>
        </is>
      </c>
      <c r="AU420" t="inlineStr">
        <is>
          <t/>
        </is>
      </c>
      <c r="AV420" t="inlineStr">
        <is>
          <t/>
        </is>
      </c>
      <c r="AW420" t="inlineStr">
        <is>
          <t/>
        </is>
      </c>
      <c r="AX420" t="inlineStr">
        <is>
          <t/>
        </is>
      </c>
      <c r="AY420" t="inlineStr">
        <is>
          <t/>
        </is>
      </c>
      <c r="AZ420" t="inlineStr">
        <is>
          <t/>
        </is>
      </c>
      <c r="BA420" t="inlineStr">
        <is>
          <t/>
        </is>
      </c>
      <c r="BB420" t="inlineStr">
        <is>
          <t/>
        </is>
      </c>
      <c r="BC420" t="inlineStr">
        <is>
          <t/>
        </is>
      </c>
      <c r="BD420" t="inlineStr">
        <is>
          <t/>
        </is>
      </c>
      <c r="BE420" t="inlineStr">
        <is>
          <t/>
        </is>
      </c>
      <c r="BF420" t="inlineStr">
        <is>
          <t/>
        </is>
      </c>
      <c r="BG420" t="inlineStr">
        <is>
          <t/>
        </is>
      </c>
      <c r="BH420" t="inlineStr">
        <is>
          <t/>
        </is>
      </c>
      <c r="BI420" t="inlineStr">
        <is>
          <t/>
        </is>
      </c>
      <c r="BJ420" t="inlineStr">
        <is>
          <t/>
        </is>
      </c>
      <c r="BK420" t="inlineStr">
        <is>
          <t/>
        </is>
      </c>
      <c r="BL420" t="inlineStr">
        <is>
          <t/>
        </is>
      </c>
      <c r="BM420" t="inlineStr">
        <is>
          <t/>
        </is>
      </c>
      <c r="BN420" t="inlineStr">
        <is>
          <t/>
        </is>
      </c>
      <c r="BO420" t="inlineStr">
        <is>
          <t/>
        </is>
      </c>
      <c r="BP420" t="inlineStr">
        <is>
          <t/>
        </is>
      </c>
      <c r="BQ420" t="inlineStr">
        <is>
          <t/>
        </is>
      </c>
      <c r="BR420" t="inlineStr">
        <is>
          <t/>
        </is>
      </c>
      <c r="BS420" t="inlineStr">
        <is>
          <t/>
        </is>
      </c>
      <c r="BT420" t="inlineStr">
        <is>
          <t/>
        </is>
      </c>
      <c r="BU420" t="inlineStr">
        <is>
          <t/>
        </is>
      </c>
      <c r="BV420" t="inlineStr">
        <is>
          <t/>
        </is>
      </c>
      <c r="BW420" t="inlineStr">
        <is>
          <t/>
        </is>
      </c>
      <c r="BX420" t="inlineStr">
        <is>
          <t/>
        </is>
      </c>
      <c r="BY420" t="inlineStr">
        <is>
          <t/>
        </is>
      </c>
      <c r="BZ420" t="inlineStr">
        <is>
          <t/>
        </is>
      </c>
      <c r="CA420" t="inlineStr">
        <is>
          <t>Plattform zum Handel von Kryptowährungen</t>
        </is>
      </c>
      <c r="CB420" t="inlineStr">
        <is>
          <t/>
        </is>
      </c>
      <c r="CC420" t="inlineStr">
        <is>
          <t>market place where buyers and sellers of virtual currencies place offers and bids</t>
        </is>
      </c>
      <c r="CD420" t="inlineStr">
        <is>
          <t/>
        </is>
      </c>
      <c r="CE420" t="inlineStr">
        <is>
          <t/>
        </is>
      </c>
      <c r="CF420" t="inlineStr">
        <is>
          <t/>
        </is>
      </c>
      <c r="CG420" t="inlineStr">
        <is>
          <t/>
        </is>
      </c>
      <c r="CH420" t="inlineStr">
        <is>
          <t/>
        </is>
      </c>
      <c r="CI420" t="inlineStr">
        <is>
          <t/>
        </is>
      </c>
      <c r="CJ420" t="inlineStr">
        <is>
          <t/>
        </is>
      </c>
      <c r="CK420" t="inlineStr">
        <is>
          <t/>
        </is>
      </c>
      <c r="CL420" t="inlineStr">
        <is>
          <t/>
        </is>
      </c>
      <c r="CM420" t="inlineStr">
        <is>
          <t/>
        </is>
      </c>
      <c r="CN420" t="inlineStr">
        <is>
          <t/>
        </is>
      </c>
      <c r="CO420" t="inlineStr">
        <is>
          <t/>
        </is>
      </c>
      <c r="CP420" t="inlineStr">
        <is>
          <t/>
        </is>
      </c>
      <c r="CQ420" t="inlineStr">
        <is>
          <t/>
        </is>
      </c>
      <c r="CR420" t="inlineStr">
        <is>
          <t/>
        </is>
      </c>
      <c r="CS420" t="inlineStr">
        <is>
          <t/>
        </is>
      </c>
      <c r="CT420" t="inlineStr">
        <is>
          <t/>
        </is>
      </c>
      <c r="CU420" t="inlineStr">
        <is>
          <t/>
        </is>
      </c>
    </row>
    <row r="421">
      <c r="A421" s="1" t="str">
        <f>HYPERLINK("https://iate.europa.eu/entry/result/916355/all", "916355")</f>
        <v>916355</v>
      </c>
      <c r="B421" t="inlineStr">
        <is>
          <t>ECONOMICS;FINANCE;BUSINESS AND COMPETITION</t>
        </is>
      </c>
      <c r="C421" t="inlineStr">
        <is>
          <t>ECONOMICS;FINANCE|taxation;BUSINESS AND COMPETITION|business organisation;FINANCE</t>
        </is>
      </c>
      <c r="D421" t="inlineStr">
        <is>
          <t>дружество</t>
        </is>
      </c>
      <c r="E421" t="inlineStr">
        <is>
          <t>3</t>
        </is>
      </c>
      <c r="F421" t="inlineStr">
        <is>
          <t/>
        </is>
      </c>
      <c r="G421" t="inlineStr">
        <is>
          <t/>
        </is>
      </c>
      <c r="H421" t="inlineStr">
        <is>
          <t/>
        </is>
      </c>
      <c r="I421" t="inlineStr">
        <is>
          <t/>
        </is>
      </c>
      <c r="J421" t="inlineStr">
        <is>
          <t/>
        </is>
      </c>
      <c r="K421" t="inlineStr">
        <is>
          <t/>
        </is>
      </c>
      <c r="L421" t="inlineStr">
        <is>
          <t/>
        </is>
      </c>
      <c r="M421" t="inlineStr">
        <is>
          <t/>
        </is>
      </c>
      <c r="N421" t="inlineStr">
        <is>
          <t/>
        </is>
      </c>
      <c r="O421" t="inlineStr">
        <is>
          <t/>
        </is>
      </c>
      <c r="P421" t="inlineStr">
        <is>
          <t/>
        </is>
      </c>
      <c r="Q421" t="inlineStr">
        <is>
          <t/>
        </is>
      </c>
      <c r="R421" t="inlineStr">
        <is>
          <t/>
        </is>
      </c>
      <c r="S421" t="inlineStr">
        <is>
          <t>company</t>
        </is>
      </c>
      <c r="T421" t="inlineStr">
        <is>
          <t>1</t>
        </is>
      </c>
      <c r="U421" t="inlineStr">
        <is>
          <t/>
        </is>
      </c>
      <c r="V421" t="inlineStr">
        <is>
          <t>sociedad</t>
        </is>
      </c>
      <c r="W421" t="inlineStr">
        <is>
          <t>4</t>
        </is>
      </c>
      <c r="X421" t="inlineStr">
        <is>
          <t/>
        </is>
      </c>
      <c r="Y421" t="inlineStr">
        <is>
          <t/>
        </is>
      </c>
      <c r="Z421" t="inlineStr">
        <is>
          <t/>
        </is>
      </c>
      <c r="AA421" t="inlineStr">
        <is>
          <t/>
        </is>
      </c>
      <c r="AB421" t="inlineStr">
        <is>
          <t/>
        </is>
      </c>
      <c r="AC421" t="inlineStr">
        <is>
          <t/>
        </is>
      </c>
      <c r="AD421" t="inlineStr">
        <is>
          <t/>
        </is>
      </c>
      <c r="AE421" t="inlineStr">
        <is>
          <t>société</t>
        </is>
      </c>
      <c r="AF421" t="inlineStr">
        <is>
          <t>1</t>
        </is>
      </c>
      <c r="AG421" t="inlineStr">
        <is>
          <t/>
        </is>
      </c>
      <c r="AH421" t="inlineStr">
        <is>
          <t/>
        </is>
      </c>
      <c r="AI421" t="inlineStr">
        <is>
          <t/>
        </is>
      </c>
      <c r="AJ421" t="inlineStr">
        <is>
          <t/>
        </is>
      </c>
      <c r="AK421" t="inlineStr">
        <is>
          <t/>
        </is>
      </c>
      <c r="AL421" t="inlineStr">
        <is>
          <t/>
        </is>
      </c>
      <c r="AM421" t="inlineStr">
        <is>
          <t/>
        </is>
      </c>
      <c r="AN421" t="inlineStr">
        <is>
          <t/>
        </is>
      </c>
      <c r="AO421" t="inlineStr">
        <is>
          <t/>
        </is>
      </c>
      <c r="AP421" t="inlineStr">
        <is>
          <t/>
        </is>
      </c>
      <c r="AQ421" t="inlineStr">
        <is>
          <t/>
        </is>
      </c>
      <c r="AR421" t="inlineStr">
        <is>
          <t/>
        </is>
      </c>
      <c r="AS421" t="inlineStr">
        <is>
          <t/>
        </is>
      </c>
      <c r="AT421" t="inlineStr">
        <is>
          <t/>
        </is>
      </c>
      <c r="AU421" t="inlineStr">
        <is>
          <t/>
        </is>
      </c>
      <c r="AV421" t="inlineStr">
        <is>
          <t/>
        </is>
      </c>
      <c r="AW421" t="inlineStr">
        <is>
          <t/>
        </is>
      </c>
      <c r="AX421" t="inlineStr">
        <is>
          <t/>
        </is>
      </c>
      <c r="AY421" t="inlineStr">
        <is>
          <t/>
        </is>
      </c>
      <c r="AZ421" t="inlineStr">
        <is>
          <t/>
        </is>
      </c>
      <c r="BA421" t="inlineStr">
        <is>
          <t/>
        </is>
      </c>
      <c r="BB421" t="inlineStr">
        <is>
          <t/>
        </is>
      </c>
      <c r="BC421" t="inlineStr">
        <is>
          <t>vennootschap</t>
        </is>
      </c>
      <c r="BD421" t="inlineStr">
        <is>
          <t>3</t>
        </is>
      </c>
      <c r="BE421" t="inlineStr">
        <is>
          <t/>
        </is>
      </c>
      <c r="BF421" t="inlineStr">
        <is>
          <t/>
        </is>
      </c>
      <c r="BG421" t="inlineStr">
        <is>
          <t/>
        </is>
      </c>
      <c r="BH421" t="inlineStr">
        <is>
          <t/>
        </is>
      </c>
      <c r="BI421" t="inlineStr">
        <is>
          <t/>
        </is>
      </c>
      <c r="BJ421" t="inlineStr">
        <is>
          <t/>
        </is>
      </c>
      <c r="BK421" t="inlineStr">
        <is>
          <t/>
        </is>
      </c>
      <c r="BL421" t="inlineStr">
        <is>
          <t/>
        </is>
      </c>
      <c r="BM421" t="inlineStr">
        <is>
          <t/>
        </is>
      </c>
      <c r="BN421" t="inlineStr">
        <is>
          <t/>
        </is>
      </c>
      <c r="BO421" t="inlineStr">
        <is>
          <t/>
        </is>
      </c>
      <c r="BP421" t="inlineStr">
        <is>
          <t/>
        </is>
      </c>
      <c r="BQ421" t="inlineStr">
        <is>
          <t/>
        </is>
      </c>
      <c r="BR421" t="inlineStr">
        <is>
          <t/>
        </is>
      </c>
      <c r="BS421" t="inlineStr">
        <is>
          <t/>
        </is>
      </c>
      <c r="BT421" t="inlineStr">
        <is>
          <t/>
        </is>
      </c>
      <c r="BU421" t="inlineStr">
        <is>
          <t/>
        </is>
      </c>
      <c r="BV421" t="inlineStr">
        <is>
          <t/>
        </is>
      </c>
      <c r="BW421" t="inlineStr">
        <is>
          <t/>
        </is>
      </c>
      <c r="BX421" t="inlineStr">
        <is>
          <t>образувание, състоящо се от две или повече лица, сключили договор за дружество, с който обединяват своята дейност за постигане на обща стопанска цел</t>
        </is>
      </c>
      <c r="BY421" t="inlineStr">
        <is>
          <t/>
        </is>
      </c>
      <c r="BZ421" t="inlineStr">
        <is>
          <t/>
        </is>
      </c>
      <c r="CA421" t="inlineStr">
        <is>
          <t/>
        </is>
      </c>
      <c r="CB421" t="inlineStr">
        <is>
          <t/>
        </is>
      </c>
      <c r="CC421" t="inlineStr">
        <is>
          <t>A corporation - or, less commonly, an association, partnership, or union - that carries on a commercial or industrial enterprise; a corporation, partnership, association, joint-stock company, trust, fund, or organised group of persons, whether incorporated or not, and (in an official capacity) any receiver, trustee in bankruptcy, or similar official, or liquidating agent, for any of the foregoing.</t>
        </is>
      </c>
      <c r="CD421" t="inlineStr">
        <is>
          <t>Contrato en que dos o más personas ponen en común bienes o industria, para obtener una ganancia y repartirse los beneficios.</t>
        </is>
      </c>
      <c r="CE421" t="inlineStr">
        <is>
          <t/>
        </is>
      </c>
      <c r="CF421" t="inlineStr">
        <is>
          <t/>
        </is>
      </c>
      <c r="CG421" t="inlineStr">
        <is>
          <t/>
        </is>
      </c>
      <c r="CH421" t="inlineStr">
        <is>
          <t/>
        </is>
      </c>
      <c r="CI421" t="inlineStr">
        <is>
          <t/>
        </is>
      </c>
      <c r="CJ421" t="inlineStr">
        <is>
          <t/>
        </is>
      </c>
      <c r="CK421" t="inlineStr">
        <is>
          <t/>
        </is>
      </c>
      <c r="CL421" t="inlineStr">
        <is>
          <t/>
        </is>
      </c>
      <c r="CM421" t="inlineStr">
        <is>
          <t/>
        </is>
      </c>
      <c r="CN421" t="inlineStr">
        <is>
          <t/>
        </is>
      </c>
      <c r="CO421" t="inlineStr">
        <is>
          <t>Een vennootschap is een samenwerkingsverband van twee of meer personen ( vennoten ), waarbij ieder van hen een zekere inbreng, zoals arbeid of geld , toezegt. De vennoten ontplooien voor gezamenlijke rekening en op voet van gelijkheid een activiteit, gericht op het behalen van materieel voordeel.</t>
        </is>
      </c>
      <c r="CP421" t="inlineStr">
        <is>
          <t/>
        </is>
      </c>
      <c r="CQ421" t="inlineStr">
        <is>
          <t/>
        </is>
      </c>
      <c r="CR421" t="inlineStr">
        <is>
          <t/>
        </is>
      </c>
      <c r="CS421" t="inlineStr">
        <is>
          <t/>
        </is>
      </c>
      <c r="CT421" t="inlineStr">
        <is>
          <t/>
        </is>
      </c>
      <c r="CU421" t="inlineStr">
        <is>
          <t/>
        </is>
      </c>
    </row>
    <row r="422">
      <c r="A422" s="1" t="str">
        <f>HYPERLINK("https://iate.europa.eu/entry/result/1071767/all", "1071767")</f>
        <v>1071767</v>
      </c>
      <c r="B422" t="inlineStr">
        <is>
          <t>FINANCE</t>
        </is>
      </c>
      <c r="C422" t="inlineStr">
        <is>
          <t>FINANCE</t>
        </is>
      </c>
      <c r="D422" t="inlineStr">
        <is>
          <t>задължение</t>
        </is>
      </c>
      <c r="E422" t="inlineStr">
        <is>
          <t>3</t>
        </is>
      </c>
      <c r="F422" t="inlineStr">
        <is>
          <t/>
        </is>
      </c>
      <c r="G422" t="inlineStr">
        <is>
          <t/>
        </is>
      </c>
      <c r="H422" t="inlineStr">
        <is>
          <t/>
        </is>
      </c>
      <c r="I422" t="inlineStr">
        <is>
          <t/>
        </is>
      </c>
      <c r="J422" t="inlineStr">
        <is>
          <t>gæld</t>
        </is>
      </c>
      <c r="K422" t="inlineStr">
        <is>
          <t>3</t>
        </is>
      </c>
      <c r="L422" t="inlineStr">
        <is>
          <t/>
        </is>
      </c>
      <c r="M422" t="inlineStr">
        <is>
          <t>Schuld|Zahlungsverpflichtung</t>
        </is>
      </c>
      <c r="N422" t="inlineStr">
        <is>
          <t>3|3</t>
        </is>
      </c>
      <c r="O422" t="inlineStr">
        <is>
          <t>|</t>
        </is>
      </c>
      <c r="P422" t="inlineStr">
        <is>
          <t>πληρωτέο χρέος|πιστωτικός λογαριασμός|χρέος|υποχρέωση</t>
        </is>
      </c>
      <c r="Q422" t="inlineStr">
        <is>
          <t>3|3|3|3</t>
        </is>
      </c>
      <c r="R422" t="inlineStr">
        <is>
          <t>|||</t>
        </is>
      </c>
      <c r="S422" t="inlineStr">
        <is>
          <t>account payable|debt|liability|debt payable</t>
        </is>
      </c>
      <c r="T422" t="inlineStr">
        <is>
          <t>3|3|3|3</t>
        </is>
      </c>
      <c r="U422" t="inlineStr">
        <is>
          <t>|||</t>
        </is>
      </c>
      <c r="V422" t="inlineStr">
        <is>
          <t>deuda pasiva</t>
        </is>
      </c>
      <c r="W422" t="inlineStr">
        <is>
          <t>3</t>
        </is>
      </c>
      <c r="X422" t="inlineStr">
        <is>
          <t/>
        </is>
      </c>
      <c r="Y422" t="inlineStr">
        <is>
          <t/>
        </is>
      </c>
      <c r="Z422" t="inlineStr">
        <is>
          <t/>
        </is>
      </c>
      <c r="AA422" t="inlineStr">
        <is>
          <t/>
        </is>
      </c>
      <c r="AB422" t="inlineStr">
        <is>
          <t/>
        </is>
      </c>
      <c r="AC422" t="inlineStr">
        <is>
          <t/>
        </is>
      </c>
      <c r="AD422" t="inlineStr">
        <is>
          <t/>
        </is>
      </c>
      <c r="AE422" t="inlineStr">
        <is>
          <t>dette passive</t>
        </is>
      </c>
      <c r="AF422" t="inlineStr">
        <is>
          <t>3</t>
        </is>
      </c>
      <c r="AG422" t="inlineStr">
        <is>
          <t/>
        </is>
      </c>
      <c r="AH422" t="inlineStr">
        <is>
          <t/>
        </is>
      </c>
      <c r="AI422" t="inlineStr">
        <is>
          <t/>
        </is>
      </c>
      <c r="AJ422" t="inlineStr">
        <is>
          <t/>
        </is>
      </c>
      <c r="AK422" t="inlineStr">
        <is>
          <t/>
        </is>
      </c>
      <c r="AL422" t="inlineStr">
        <is>
          <t/>
        </is>
      </c>
      <c r="AM422" t="inlineStr">
        <is>
          <t/>
        </is>
      </c>
      <c r="AN422" t="inlineStr">
        <is>
          <t/>
        </is>
      </c>
      <c r="AO422" t="inlineStr">
        <is>
          <t/>
        </is>
      </c>
      <c r="AP422" t="inlineStr">
        <is>
          <t/>
        </is>
      </c>
      <c r="AQ422" t="inlineStr">
        <is>
          <t>debito</t>
        </is>
      </c>
      <c r="AR422" t="inlineStr">
        <is>
          <t>3</t>
        </is>
      </c>
      <c r="AS422" t="inlineStr">
        <is>
          <t/>
        </is>
      </c>
      <c r="AT422" t="inlineStr">
        <is>
          <t/>
        </is>
      </c>
      <c r="AU422" t="inlineStr">
        <is>
          <t/>
        </is>
      </c>
      <c r="AV422" t="inlineStr">
        <is>
          <t/>
        </is>
      </c>
      <c r="AW422" t="inlineStr">
        <is>
          <t/>
        </is>
      </c>
      <c r="AX422" t="inlineStr">
        <is>
          <t/>
        </is>
      </c>
      <c r="AY422" t="inlineStr">
        <is>
          <t/>
        </is>
      </c>
      <c r="AZ422" t="inlineStr">
        <is>
          <t/>
        </is>
      </c>
      <c r="BA422" t="inlineStr">
        <is>
          <t/>
        </is>
      </c>
      <c r="BB422" t="inlineStr">
        <is>
          <t/>
        </is>
      </c>
      <c r="BC422" t="inlineStr">
        <is>
          <t>uitschuld|schuld</t>
        </is>
      </c>
      <c r="BD422" t="inlineStr">
        <is>
          <t>3|3</t>
        </is>
      </c>
      <c r="BE422" t="inlineStr">
        <is>
          <t>|</t>
        </is>
      </c>
      <c r="BF422" t="inlineStr">
        <is>
          <t/>
        </is>
      </c>
      <c r="BG422" t="inlineStr">
        <is>
          <t/>
        </is>
      </c>
      <c r="BH422" t="inlineStr">
        <is>
          <t/>
        </is>
      </c>
      <c r="BI422" t="inlineStr">
        <is>
          <t>dívida|dívida passiva</t>
        </is>
      </c>
      <c r="BJ422" t="inlineStr">
        <is>
          <t>3|3</t>
        </is>
      </c>
      <c r="BK422" t="inlineStr">
        <is>
          <t>|</t>
        </is>
      </c>
      <c r="BL422" t="inlineStr">
        <is>
          <t/>
        </is>
      </c>
      <c r="BM422" t="inlineStr">
        <is>
          <t/>
        </is>
      </c>
      <c r="BN422" t="inlineStr">
        <is>
          <t/>
        </is>
      </c>
      <c r="BO422" t="inlineStr">
        <is>
          <t/>
        </is>
      </c>
      <c r="BP422" t="inlineStr">
        <is>
          <t/>
        </is>
      </c>
      <c r="BQ422" t="inlineStr">
        <is>
          <t/>
        </is>
      </c>
      <c r="BR422" t="inlineStr">
        <is>
          <t/>
        </is>
      </c>
      <c r="BS422" t="inlineStr">
        <is>
          <t/>
        </is>
      </c>
      <c r="BT422" t="inlineStr">
        <is>
          <t/>
        </is>
      </c>
      <c r="BU422" t="inlineStr">
        <is>
          <t/>
        </is>
      </c>
      <c r="BV422" t="inlineStr">
        <is>
          <t/>
        </is>
      </c>
      <c r="BW422" t="inlineStr">
        <is>
          <t/>
        </is>
      </c>
      <c r="BX422" t="inlineStr">
        <is>
          <t/>
        </is>
      </c>
      <c r="BY422" t="inlineStr">
        <is>
          <t/>
        </is>
      </c>
      <c r="BZ422" t="inlineStr">
        <is>
          <t/>
        </is>
      </c>
      <c r="CA422" t="inlineStr">
        <is>
          <t/>
        </is>
      </c>
      <c r="CB422" t="inlineStr">
        <is>
          <t/>
        </is>
      </c>
      <c r="CC422" t="inlineStr">
        <is>
          <t>a debt payment of which one must make,as the debtor</t>
        </is>
      </c>
      <c r="CD422" t="inlineStr">
        <is>
          <t/>
        </is>
      </c>
      <c r="CE422" t="inlineStr">
        <is>
          <t/>
        </is>
      </c>
      <c r="CF422" t="inlineStr">
        <is>
          <t/>
        </is>
      </c>
      <c r="CG422" t="inlineStr">
        <is>
          <t>dette à payer à quelqu'un</t>
        </is>
      </c>
      <c r="CH422" t="inlineStr">
        <is>
          <t/>
        </is>
      </c>
      <c r="CI422" t="inlineStr">
        <is>
          <t/>
        </is>
      </c>
      <c r="CJ422" t="inlineStr">
        <is>
          <t/>
        </is>
      </c>
      <c r="CK422" t="inlineStr">
        <is>
          <t/>
        </is>
      </c>
      <c r="CL422" t="inlineStr">
        <is>
          <t/>
        </is>
      </c>
      <c r="CM422" t="inlineStr">
        <is>
          <t/>
        </is>
      </c>
      <c r="CN422" t="inlineStr">
        <is>
          <t/>
        </is>
      </c>
      <c r="CO422" t="inlineStr">
        <is>
          <t>te betalen schuld(Teg.inschuld)</t>
        </is>
      </c>
      <c r="CP422" t="inlineStr">
        <is>
          <t/>
        </is>
      </c>
      <c r="CQ422" t="inlineStr">
        <is>
          <t/>
        </is>
      </c>
      <c r="CR422" t="inlineStr">
        <is>
          <t/>
        </is>
      </c>
      <c r="CS422" t="inlineStr">
        <is>
          <t/>
        </is>
      </c>
      <c r="CT422" t="inlineStr">
        <is>
          <t/>
        </is>
      </c>
      <c r="CU422" t="inlineStr">
        <is>
          <t/>
        </is>
      </c>
    </row>
    <row r="423">
      <c r="A423" s="1" t="str">
        <f>HYPERLINK("https://iate.europa.eu/entry/result/1071644/all", "1071644")</f>
        <v>1071644</v>
      </c>
      <c r="B423" t="inlineStr">
        <is>
          <t>FINANCE</t>
        </is>
      </c>
      <c r="C423" t="inlineStr">
        <is>
          <t>FINANCE</t>
        </is>
      </c>
      <c r="D423" t="inlineStr">
        <is>
          <t>титуляр на сметка</t>
        </is>
      </c>
      <c r="E423" t="inlineStr">
        <is>
          <t>3</t>
        </is>
      </c>
      <c r="F423" t="inlineStr">
        <is>
          <t/>
        </is>
      </c>
      <c r="G423" t="inlineStr">
        <is>
          <t/>
        </is>
      </c>
      <c r="H423" t="inlineStr">
        <is>
          <t/>
        </is>
      </c>
      <c r="I423" t="inlineStr">
        <is>
          <t/>
        </is>
      </c>
      <c r="J423" t="inlineStr">
        <is>
          <t>kontohaver</t>
        </is>
      </c>
      <c r="K423" t="inlineStr">
        <is>
          <t>3</t>
        </is>
      </c>
      <c r="L423" t="inlineStr">
        <is>
          <t/>
        </is>
      </c>
      <c r="M423" t="inlineStr">
        <is>
          <t>Kontoinhaber</t>
        </is>
      </c>
      <c r="N423" t="inlineStr">
        <is>
          <t>3</t>
        </is>
      </c>
      <c r="O423" t="inlineStr">
        <is>
          <t/>
        </is>
      </c>
      <c r="P423" t="inlineStr">
        <is>
          <t>κάτοχος λογαριασμού|πελάτης</t>
        </is>
      </c>
      <c r="Q423" t="inlineStr">
        <is>
          <t>3|3</t>
        </is>
      </c>
      <c r="R423" t="inlineStr">
        <is>
          <t>|</t>
        </is>
      </c>
      <c r="S423" t="inlineStr">
        <is>
          <t>account holder|customer</t>
        </is>
      </c>
      <c r="T423" t="inlineStr">
        <is>
          <t>3|3</t>
        </is>
      </c>
      <c r="U423" t="inlineStr">
        <is>
          <t>|</t>
        </is>
      </c>
      <c r="V423" t="inlineStr">
        <is>
          <t>cuentacorrentista|titular de una cuenta</t>
        </is>
      </c>
      <c r="W423" t="inlineStr">
        <is>
          <t>3|3</t>
        </is>
      </c>
      <c r="X423" t="inlineStr">
        <is>
          <t>|</t>
        </is>
      </c>
      <c r="Y423" t="inlineStr">
        <is>
          <t/>
        </is>
      </c>
      <c r="Z423" t="inlineStr">
        <is>
          <t/>
        </is>
      </c>
      <c r="AA423" t="inlineStr">
        <is>
          <t/>
        </is>
      </c>
      <c r="AB423" t="inlineStr">
        <is>
          <t/>
        </is>
      </c>
      <c r="AC423" t="inlineStr">
        <is>
          <t/>
        </is>
      </c>
      <c r="AD423" t="inlineStr">
        <is>
          <t/>
        </is>
      </c>
      <c r="AE423" t="inlineStr">
        <is>
          <t>détenteur d'un compte courant|titulaire de compte</t>
        </is>
      </c>
      <c r="AF423" t="inlineStr">
        <is>
          <t>3|3</t>
        </is>
      </c>
      <c r="AG423" t="inlineStr">
        <is>
          <t>|</t>
        </is>
      </c>
      <c r="AH423" t="inlineStr">
        <is>
          <t/>
        </is>
      </c>
      <c r="AI423" t="inlineStr">
        <is>
          <t/>
        </is>
      </c>
      <c r="AJ423" t="inlineStr">
        <is>
          <t/>
        </is>
      </c>
      <c r="AK423" t="inlineStr">
        <is>
          <t/>
        </is>
      </c>
      <c r="AL423" t="inlineStr">
        <is>
          <t/>
        </is>
      </c>
      <c r="AM423" t="inlineStr">
        <is>
          <t/>
        </is>
      </c>
      <c r="AN423" t="inlineStr">
        <is>
          <t/>
        </is>
      </c>
      <c r="AO423" t="inlineStr">
        <is>
          <t/>
        </is>
      </c>
      <c r="AP423" t="inlineStr">
        <is>
          <t/>
        </is>
      </c>
      <c r="AQ423" t="inlineStr">
        <is>
          <t>correntista</t>
        </is>
      </c>
      <c r="AR423" t="inlineStr">
        <is>
          <t>3</t>
        </is>
      </c>
      <c r="AS423" t="inlineStr">
        <is>
          <t/>
        </is>
      </c>
      <c r="AT423" t="inlineStr">
        <is>
          <t>banko sąskaitos turėtojas</t>
        </is>
      </c>
      <c r="AU423" t="inlineStr">
        <is>
          <t>3</t>
        </is>
      </c>
      <c r="AV423" t="inlineStr">
        <is>
          <t/>
        </is>
      </c>
      <c r="AW423" t="inlineStr">
        <is>
          <t/>
        </is>
      </c>
      <c r="AX423" t="inlineStr">
        <is>
          <t/>
        </is>
      </c>
      <c r="AY423" t="inlineStr">
        <is>
          <t/>
        </is>
      </c>
      <c r="AZ423" t="inlineStr">
        <is>
          <t/>
        </is>
      </c>
      <c r="BA423" t="inlineStr">
        <is>
          <t/>
        </is>
      </c>
      <c r="BB423" t="inlineStr">
        <is>
          <t/>
        </is>
      </c>
      <c r="BC423" t="inlineStr">
        <is>
          <t>rekeninghouder</t>
        </is>
      </c>
      <c r="BD423" t="inlineStr">
        <is>
          <t>3</t>
        </is>
      </c>
      <c r="BE423" t="inlineStr">
        <is>
          <t/>
        </is>
      </c>
      <c r="BF423" t="inlineStr">
        <is>
          <t/>
        </is>
      </c>
      <c r="BG423" t="inlineStr">
        <is>
          <t/>
        </is>
      </c>
      <c r="BH423" t="inlineStr">
        <is>
          <t/>
        </is>
      </c>
      <c r="BI423" t="inlineStr">
        <is>
          <t>correntista</t>
        </is>
      </c>
      <c r="BJ423" t="inlineStr">
        <is>
          <t>3</t>
        </is>
      </c>
      <c r="BK423" t="inlineStr">
        <is>
          <t/>
        </is>
      </c>
      <c r="BL423" t="inlineStr">
        <is>
          <t/>
        </is>
      </c>
      <c r="BM423" t="inlineStr">
        <is>
          <t/>
        </is>
      </c>
      <c r="BN423" t="inlineStr">
        <is>
          <t/>
        </is>
      </c>
      <c r="BO423" t="inlineStr">
        <is>
          <t/>
        </is>
      </c>
      <c r="BP423" t="inlineStr">
        <is>
          <t/>
        </is>
      </c>
      <c r="BQ423" t="inlineStr">
        <is>
          <t/>
        </is>
      </c>
      <c r="BR423" t="inlineStr">
        <is>
          <t/>
        </is>
      </c>
      <c r="BS423" t="inlineStr">
        <is>
          <t/>
        </is>
      </c>
      <c r="BT423" t="inlineStr">
        <is>
          <t/>
        </is>
      </c>
      <c r="BU423" t="inlineStr">
        <is>
          <t/>
        </is>
      </c>
      <c r="BV423" t="inlineStr">
        <is>
          <t/>
        </is>
      </c>
      <c r="BW423" t="inlineStr">
        <is>
          <t/>
        </is>
      </c>
      <c r="BX423" t="inlineStr">
        <is>
          <t>Лицето, на чието име е открита разплащателната сметка, е титуляр на сметката. Титулярят може да притежава неограничено количество пари по неограничен брой разплащателни сметки в банката.</t>
        </is>
      </c>
      <c r="BY423" t="inlineStr">
        <is>
          <t/>
        </is>
      </c>
      <c r="BZ423" t="inlineStr">
        <is>
          <t/>
        </is>
      </c>
      <c r="CA423" t="inlineStr">
        <is>
          <t/>
        </is>
      </c>
      <c r="CB423" t="inlineStr">
        <is>
          <t/>
        </is>
      </c>
      <c r="CC423" t="inlineStr">
        <is>
          <t>one who has an account, usually at a bank</t>
        </is>
      </c>
      <c r="CD423" t="inlineStr">
        <is>
          <t/>
        </is>
      </c>
      <c r="CE423" t="inlineStr">
        <is>
          <t/>
        </is>
      </c>
      <c r="CF423" t="inlineStr">
        <is>
          <t/>
        </is>
      </c>
      <c r="CG423" t="inlineStr">
        <is>
          <t/>
        </is>
      </c>
      <c r="CH423" t="inlineStr">
        <is>
          <t/>
        </is>
      </c>
      <c r="CI423" t="inlineStr">
        <is>
          <t/>
        </is>
      </c>
      <c r="CJ423" t="inlineStr">
        <is>
          <t/>
        </is>
      </c>
      <c r="CK423" t="inlineStr">
        <is>
          <t/>
        </is>
      </c>
      <c r="CL423" t="inlineStr">
        <is>
          <t/>
        </is>
      </c>
      <c r="CM423" t="inlineStr">
        <is>
          <t/>
        </is>
      </c>
      <c r="CN423" t="inlineStr">
        <is>
          <t/>
        </is>
      </c>
      <c r="CO423" t="inlineStr">
        <is>
          <t/>
        </is>
      </c>
      <c r="CP423" t="inlineStr">
        <is>
          <t/>
        </is>
      </c>
      <c r="CQ423" t="inlineStr">
        <is>
          <t/>
        </is>
      </c>
      <c r="CR423" t="inlineStr">
        <is>
          <t/>
        </is>
      </c>
      <c r="CS423" t="inlineStr">
        <is>
          <t/>
        </is>
      </c>
      <c r="CT423" t="inlineStr">
        <is>
          <t/>
        </is>
      </c>
      <c r="CU423" t="inlineStr">
        <is>
          <t/>
        </is>
      </c>
    </row>
    <row r="424">
      <c r="A424" s="1" t="str">
        <f>HYPERLINK("https://iate.europa.eu/entry/result/1127030/all", "1127030")</f>
        <v>1127030</v>
      </c>
      <c r="B424" t="inlineStr">
        <is>
          <t>FINANCE</t>
        </is>
      </c>
      <c r="C424" t="inlineStr">
        <is>
          <t>FINANCE</t>
        </is>
      </c>
      <c r="D424" t="inlineStr">
        <is>
          <t>средство за натрупване</t>
        </is>
      </c>
      <c r="E424" t="inlineStr">
        <is>
          <t>3</t>
        </is>
      </c>
      <c r="F424" t="inlineStr">
        <is>
          <t/>
        </is>
      </c>
      <c r="G424" t="inlineStr">
        <is>
          <t/>
        </is>
      </c>
      <c r="H424" t="inlineStr">
        <is>
          <t/>
        </is>
      </c>
      <c r="I424" t="inlineStr">
        <is>
          <t/>
        </is>
      </c>
      <c r="J424" t="inlineStr">
        <is>
          <t>værdireserve</t>
        </is>
      </c>
      <c r="K424" t="inlineStr">
        <is>
          <t>3</t>
        </is>
      </c>
      <c r="L424" t="inlineStr">
        <is>
          <t/>
        </is>
      </c>
      <c r="M424" t="inlineStr">
        <is>
          <t/>
        </is>
      </c>
      <c r="N424" t="inlineStr">
        <is>
          <t/>
        </is>
      </c>
      <c r="O424" t="inlineStr">
        <is>
          <t/>
        </is>
      </c>
      <c r="P424" t="inlineStr">
        <is>
          <t>απόθεμα αξίας</t>
        </is>
      </c>
      <c r="Q424" t="inlineStr">
        <is>
          <t>3</t>
        </is>
      </c>
      <c r="R424" t="inlineStr">
        <is>
          <t/>
        </is>
      </c>
      <c r="S424" t="inlineStr">
        <is>
          <t>store of value</t>
        </is>
      </c>
      <c r="T424" t="inlineStr">
        <is>
          <t>3</t>
        </is>
      </c>
      <c r="U424" t="inlineStr">
        <is>
          <t/>
        </is>
      </c>
      <c r="V424" t="inlineStr">
        <is>
          <t>reserva de valor|conservador de valor</t>
        </is>
      </c>
      <c r="W424" t="inlineStr">
        <is>
          <t>3|3</t>
        </is>
      </c>
      <c r="X424" t="inlineStr">
        <is>
          <t>|</t>
        </is>
      </c>
      <c r="Y424" t="inlineStr">
        <is>
          <t/>
        </is>
      </c>
      <c r="Z424" t="inlineStr">
        <is>
          <t/>
        </is>
      </c>
      <c r="AA424" t="inlineStr">
        <is>
          <t/>
        </is>
      </c>
      <c r="AB424" t="inlineStr">
        <is>
          <t/>
        </is>
      </c>
      <c r="AC424" t="inlineStr">
        <is>
          <t/>
        </is>
      </c>
      <c r="AD424" t="inlineStr">
        <is>
          <t/>
        </is>
      </c>
      <c r="AE424" t="inlineStr">
        <is>
          <t>réserve de valeur</t>
        </is>
      </c>
      <c r="AF424" t="inlineStr">
        <is>
          <t>3</t>
        </is>
      </c>
      <c r="AG424" t="inlineStr">
        <is>
          <t/>
        </is>
      </c>
      <c r="AH424" t="inlineStr">
        <is>
          <t/>
        </is>
      </c>
      <c r="AI424" t="inlineStr">
        <is>
          <t/>
        </is>
      </c>
      <c r="AJ424" t="inlineStr">
        <is>
          <t/>
        </is>
      </c>
      <c r="AK424" t="inlineStr">
        <is>
          <t/>
        </is>
      </c>
      <c r="AL424" t="inlineStr">
        <is>
          <t/>
        </is>
      </c>
      <c r="AM424" t="inlineStr">
        <is>
          <t/>
        </is>
      </c>
      <c r="AN424" t="inlineStr">
        <is>
          <t/>
        </is>
      </c>
      <c r="AO424" t="inlineStr">
        <is>
          <t/>
        </is>
      </c>
      <c r="AP424" t="inlineStr">
        <is>
          <t/>
        </is>
      </c>
      <c r="AQ424" t="inlineStr">
        <is>
          <t/>
        </is>
      </c>
      <c r="AR424" t="inlineStr">
        <is>
          <t/>
        </is>
      </c>
      <c r="AS424" t="inlineStr">
        <is>
          <t/>
        </is>
      </c>
      <c r="AT424" t="inlineStr">
        <is>
          <t/>
        </is>
      </c>
      <c r="AU424" t="inlineStr">
        <is>
          <t/>
        </is>
      </c>
      <c r="AV424" t="inlineStr">
        <is>
          <t/>
        </is>
      </c>
      <c r="AW424" t="inlineStr">
        <is>
          <t/>
        </is>
      </c>
      <c r="AX424" t="inlineStr">
        <is>
          <t/>
        </is>
      </c>
      <c r="AY424" t="inlineStr">
        <is>
          <t/>
        </is>
      </c>
      <c r="AZ424" t="inlineStr">
        <is>
          <t/>
        </is>
      </c>
      <c r="BA424" t="inlineStr">
        <is>
          <t/>
        </is>
      </c>
      <c r="BB424" t="inlineStr">
        <is>
          <t/>
        </is>
      </c>
      <c r="BC424" t="inlineStr">
        <is>
          <t/>
        </is>
      </c>
      <c r="BD424" t="inlineStr">
        <is>
          <t/>
        </is>
      </c>
      <c r="BE424" t="inlineStr">
        <is>
          <t/>
        </is>
      </c>
      <c r="BF424" t="inlineStr">
        <is>
          <t>środek tezauryzacji|środek przechowywania wartości</t>
        </is>
      </c>
      <c r="BG424" t="inlineStr">
        <is>
          <t>3|3</t>
        </is>
      </c>
      <c r="BH424" t="inlineStr">
        <is>
          <t>|</t>
        </is>
      </c>
      <c r="BI424" t="inlineStr">
        <is>
          <t/>
        </is>
      </c>
      <c r="BJ424" t="inlineStr">
        <is>
          <t/>
        </is>
      </c>
      <c r="BK424" t="inlineStr">
        <is>
          <t/>
        </is>
      </c>
      <c r="BL424" t="inlineStr">
        <is>
          <t/>
        </is>
      </c>
      <c r="BM424" t="inlineStr">
        <is>
          <t/>
        </is>
      </c>
      <c r="BN424" t="inlineStr">
        <is>
          <t/>
        </is>
      </c>
      <c r="BO424" t="inlineStr">
        <is>
          <t/>
        </is>
      </c>
      <c r="BP424" t="inlineStr">
        <is>
          <t/>
        </is>
      </c>
      <c r="BQ424" t="inlineStr">
        <is>
          <t/>
        </is>
      </c>
      <c r="BR424" t="inlineStr">
        <is>
          <t>hranilec vrednosti</t>
        </is>
      </c>
      <c r="BS424" t="inlineStr">
        <is>
          <t>3</t>
        </is>
      </c>
      <c r="BT424" t="inlineStr">
        <is>
          <t/>
        </is>
      </c>
      <c r="BU424" t="inlineStr">
        <is>
          <t/>
        </is>
      </c>
      <c r="BV424" t="inlineStr">
        <is>
          <t/>
        </is>
      </c>
      <c r="BW424" t="inlineStr">
        <is>
          <t/>
        </is>
      </c>
      <c r="BX424" t="inlineStr">
        <is>
          <t>функция на парите като средство за запазване на стойността на богатството</t>
        </is>
      </c>
      <c r="BY424" t="inlineStr">
        <is>
          <t/>
        </is>
      </c>
      <c r="BZ424" t="inlineStr">
        <is>
          <t/>
        </is>
      </c>
      <c r="CA424" t="inlineStr">
        <is>
          <t/>
        </is>
      </c>
      <c r="CB424" t="inlineStr">
        <is>
          <t/>
        </is>
      </c>
      <c r="CC424" t="inlineStr">
        <is>
          <t/>
        </is>
      </c>
      <c r="CD424" t="inlineStr">
        <is>
          <t/>
        </is>
      </c>
      <c r="CE424" t="inlineStr">
        <is>
          <t/>
        </is>
      </c>
      <c r="CF424" t="inlineStr">
        <is>
          <t/>
        </is>
      </c>
      <c r="CG424" t="inlineStr">
        <is>
          <t/>
        </is>
      </c>
      <c r="CH424" t="inlineStr">
        <is>
          <t/>
        </is>
      </c>
      <c r="CI424" t="inlineStr">
        <is>
          <t/>
        </is>
      </c>
      <c r="CJ424" t="inlineStr">
        <is>
          <t/>
        </is>
      </c>
      <c r="CK424" t="inlineStr">
        <is>
          <t/>
        </is>
      </c>
      <c r="CL424" t="inlineStr">
        <is>
          <t/>
        </is>
      </c>
      <c r="CM424" t="inlineStr">
        <is>
          <t/>
        </is>
      </c>
      <c r="CN424" t="inlineStr">
        <is>
          <t/>
        </is>
      </c>
      <c r="CO424" t="inlineStr">
        <is>
          <t/>
        </is>
      </c>
      <c r="CP424" t="inlineStr">
        <is>
          <t/>
        </is>
      </c>
      <c r="CQ424" t="inlineStr">
        <is>
          <t/>
        </is>
      </c>
      <c r="CR424" t="inlineStr">
        <is>
          <t/>
        </is>
      </c>
      <c r="CS424" t="inlineStr">
        <is>
          <t/>
        </is>
      </c>
      <c r="CT424" t="inlineStr">
        <is>
          <t/>
        </is>
      </c>
      <c r="CU424" t="inlineStr">
        <is>
          <t/>
        </is>
      </c>
    </row>
    <row r="425">
      <c r="A425" s="1" t="str">
        <f>HYPERLINK("https://iate.europa.eu/entry/result/1125502/all", "1125502")</f>
        <v>1125502</v>
      </c>
      <c r="B425" t="inlineStr">
        <is>
          <t>FINANCE</t>
        </is>
      </c>
      <c r="C425" t="inlineStr">
        <is>
          <t>FINANCE|insurance;FINANCE</t>
        </is>
      </c>
      <c r="D425" t="inlineStr">
        <is>
          <t>изискване за предпазливост|пруденциално изискване|предпазно изискване</t>
        </is>
      </c>
      <c r="E425" t="inlineStr">
        <is>
          <t>3|3|3</t>
        </is>
      </c>
      <c r="F425" t="inlineStr">
        <is>
          <t>||</t>
        </is>
      </c>
      <c r="G425" t="inlineStr">
        <is>
          <t/>
        </is>
      </c>
      <c r="H425" t="inlineStr">
        <is>
          <t/>
        </is>
      </c>
      <c r="I425" t="inlineStr">
        <is>
          <t/>
        </is>
      </c>
      <c r="J425" t="inlineStr">
        <is>
          <t>tilsynskrav|tilsynsmæssigt krav</t>
        </is>
      </c>
      <c r="K425" t="inlineStr">
        <is>
          <t>0|4</t>
        </is>
      </c>
      <c r="L425" t="inlineStr">
        <is>
          <t>|</t>
        </is>
      </c>
      <c r="M425" t="inlineStr">
        <is>
          <t/>
        </is>
      </c>
      <c r="N425" t="inlineStr">
        <is>
          <t/>
        </is>
      </c>
      <c r="O425" t="inlineStr">
        <is>
          <t/>
        </is>
      </c>
      <c r="P425" t="inlineStr">
        <is>
          <t>απαίτηση προληπτικής εποπτείας</t>
        </is>
      </c>
      <c r="Q425" t="inlineStr">
        <is>
          <t>3</t>
        </is>
      </c>
      <c r="R425" t="inlineStr">
        <is>
          <t/>
        </is>
      </c>
      <c r="S425" t="inlineStr">
        <is>
          <t>prudential requirement|prudential requirements</t>
        </is>
      </c>
      <c r="T425" t="inlineStr">
        <is>
          <t>0|1</t>
        </is>
      </c>
      <c r="U425" t="inlineStr">
        <is>
          <t>|</t>
        </is>
      </c>
      <c r="V425" t="inlineStr">
        <is>
          <t/>
        </is>
      </c>
      <c r="W425" t="inlineStr">
        <is>
          <t/>
        </is>
      </c>
      <c r="X425" t="inlineStr">
        <is>
          <t/>
        </is>
      </c>
      <c r="Y425" t="inlineStr">
        <is>
          <t/>
        </is>
      </c>
      <c r="Z425" t="inlineStr">
        <is>
          <t/>
        </is>
      </c>
      <c r="AA425" t="inlineStr">
        <is>
          <t/>
        </is>
      </c>
      <c r="AB425" t="inlineStr">
        <is>
          <t/>
        </is>
      </c>
      <c r="AC425" t="inlineStr">
        <is>
          <t/>
        </is>
      </c>
      <c r="AD425" t="inlineStr">
        <is>
          <t/>
        </is>
      </c>
      <c r="AE425" t="inlineStr">
        <is>
          <t/>
        </is>
      </c>
      <c r="AF425" t="inlineStr">
        <is>
          <t/>
        </is>
      </c>
      <c r="AG425" t="inlineStr">
        <is>
          <t/>
        </is>
      </c>
      <c r="AH425" t="inlineStr">
        <is>
          <t/>
        </is>
      </c>
      <c r="AI425" t="inlineStr">
        <is>
          <t/>
        </is>
      </c>
      <c r="AJ425" t="inlineStr">
        <is>
          <t/>
        </is>
      </c>
      <c r="AK425" t="inlineStr">
        <is>
          <t/>
        </is>
      </c>
      <c r="AL425" t="inlineStr">
        <is>
          <t/>
        </is>
      </c>
      <c r="AM425" t="inlineStr">
        <is>
          <t/>
        </is>
      </c>
      <c r="AN425" t="inlineStr">
        <is>
          <t/>
        </is>
      </c>
      <c r="AO425" t="inlineStr">
        <is>
          <t/>
        </is>
      </c>
      <c r="AP425" t="inlineStr">
        <is>
          <t/>
        </is>
      </c>
      <c r="AQ425" t="inlineStr">
        <is>
          <t>requisito prudenziale</t>
        </is>
      </c>
      <c r="AR425" t="inlineStr">
        <is>
          <t>3</t>
        </is>
      </c>
      <c r="AS425" t="inlineStr">
        <is>
          <t/>
        </is>
      </c>
      <c r="AT425" t="inlineStr">
        <is>
          <t/>
        </is>
      </c>
      <c r="AU425" t="inlineStr">
        <is>
          <t/>
        </is>
      </c>
      <c r="AV425" t="inlineStr">
        <is>
          <t/>
        </is>
      </c>
      <c r="AW425" t="inlineStr">
        <is>
          <t/>
        </is>
      </c>
      <c r="AX425" t="inlineStr">
        <is>
          <t/>
        </is>
      </c>
      <c r="AY425" t="inlineStr">
        <is>
          <t/>
        </is>
      </c>
      <c r="AZ425" t="inlineStr">
        <is>
          <t/>
        </is>
      </c>
      <c r="BA425" t="inlineStr">
        <is>
          <t/>
        </is>
      </c>
      <c r="BB425" t="inlineStr">
        <is>
          <t/>
        </is>
      </c>
      <c r="BC425" t="inlineStr">
        <is>
          <t>prudentieel voorschrift</t>
        </is>
      </c>
      <c r="BD425" t="inlineStr">
        <is>
          <t>3</t>
        </is>
      </c>
      <c r="BE425" t="inlineStr">
        <is>
          <t/>
        </is>
      </c>
      <c r="BF425" t="inlineStr">
        <is>
          <t>wymóg ostrożnościowy</t>
        </is>
      </c>
      <c r="BG425" t="inlineStr">
        <is>
          <t>3</t>
        </is>
      </c>
      <c r="BH425" t="inlineStr">
        <is>
          <t/>
        </is>
      </c>
      <c r="BI425" t="inlineStr">
        <is>
          <t/>
        </is>
      </c>
      <c r="BJ425" t="inlineStr">
        <is>
          <t/>
        </is>
      </c>
      <c r="BK425" t="inlineStr">
        <is>
          <t/>
        </is>
      </c>
      <c r="BL425" t="inlineStr">
        <is>
          <t/>
        </is>
      </c>
      <c r="BM425" t="inlineStr">
        <is>
          <t/>
        </is>
      </c>
      <c r="BN425" t="inlineStr">
        <is>
          <t/>
        </is>
      </c>
      <c r="BO425" t="inlineStr">
        <is>
          <t/>
        </is>
      </c>
      <c r="BP425" t="inlineStr">
        <is>
          <t/>
        </is>
      </c>
      <c r="BQ425" t="inlineStr">
        <is>
          <t/>
        </is>
      </c>
      <c r="BR425" t="inlineStr">
        <is>
          <t/>
        </is>
      </c>
      <c r="BS425" t="inlineStr">
        <is>
          <t/>
        </is>
      </c>
      <c r="BT425" t="inlineStr">
        <is>
          <t/>
        </is>
      </c>
      <c r="BU425" t="inlineStr">
        <is>
          <t>verksamhetskrav</t>
        </is>
      </c>
      <c r="BV425" t="inlineStr">
        <is>
          <t>3</t>
        </is>
      </c>
      <c r="BW425" t="inlineStr">
        <is>
          <t/>
        </is>
      </c>
      <c r="BX425" t="inlineStr">
        <is>
          <t/>
        </is>
      </c>
      <c r="BY425" t="inlineStr">
        <is>
          <t/>
        </is>
      </c>
      <c r="BZ425" t="inlineStr">
        <is>
          <t/>
        </is>
      </c>
      <c r="CA425" t="inlineStr">
        <is>
          <t/>
        </is>
      </c>
      <c r="CB425" t="inlineStr">
        <is>
          <t/>
        </is>
      </c>
      <c r="CC425" t="inlineStr">
        <is>
          <t/>
        </is>
      </c>
      <c r="CD425" t="inlineStr">
        <is>
          <t/>
        </is>
      </c>
      <c r="CE425" t="inlineStr">
        <is>
          <t/>
        </is>
      </c>
      <c r="CF425" t="inlineStr">
        <is>
          <t/>
        </is>
      </c>
      <c r="CG425" t="inlineStr">
        <is>
          <t/>
        </is>
      </c>
      <c r="CH425" t="inlineStr">
        <is>
          <t/>
        </is>
      </c>
      <c r="CI425" t="inlineStr">
        <is>
          <t/>
        </is>
      </c>
      <c r="CJ425" t="inlineStr">
        <is>
          <t/>
        </is>
      </c>
      <c r="CK425" t="inlineStr">
        <is>
          <t>criterio prudenziale minimo che gli organi di vigilanza definiscono per limitare una imprudente assunzione di rischio da parte delle banche</t>
        </is>
      </c>
      <c r="CL425" t="inlineStr">
        <is>
          <t/>
        </is>
      </c>
      <c r="CM425" t="inlineStr">
        <is>
          <t/>
        </is>
      </c>
      <c r="CN425" t="inlineStr">
        <is>
          <t/>
        </is>
      </c>
      <c r="CO425" t="inlineStr">
        <is>
          <t/>
        </is>
      </c>
      <c r="CP425" t="inlineStr">
        <is>
          <t/>
        </is>
      </c>
      <c r="CQ425" t="inlineStr">
        <is>
          <t/>
        </is>
      </c>
      <c r="CR425" t="inlineStr">
        <is>
          <t/>
        </is>
      </c>
      <c r="CS425" t="inlineStr">
        <is>
          <t/>
        </is>
      </c>
      <c r="CT425" t="inlineStr">
        <is>
          <t/>
        </is>
      </c>
      <c r="CU425" t="inlineStr">
        <is>
          <t/>
        </is>
      </c>
    </row>
    <row r="426">
      <c r="A426" s="1" t="str">
        <f>HYPERLINK("https://iate.europa.eu/entry/result/126424/all", "126424")</f>
        <v>126424</v>
      </c>
      <c r="B426" t="inlineStr">
        <is>
          <t>FINANCE;LAW</t>
        </is>
      </c>
      <c r="C426" t="inlineStr">
        <is>
          <t>FINANCE;LAW</t>
        </is>
      </c>
      <c r="D426" t="inlineStr">
        <is>
          <t>търговско право</t>
        </is>
      </c>
      <c r="E426" t="inlineStr">
        <is>
          <t>3</t>
        </is>
      </c>
      <c r="F426" t="inlineStr">
        <is>
          <t/>
        </is>
      </c>
      <c r="G426" t="inlineStr">
        <is>
          <t/>
        </is>
      </c>
      <c r="H426" t="inlineStr">
        <is>
          <t/>
        </is>
      </c>
      <c r="I426" t="inlineStr">
        <is>
          <t/>
        </is>
      </c>
      <c r="J426" t="inlineStr">
        <is>
          <t>handelsret</t>
        </is>
      </c>
      <c r="K426" t="inlineStr">
        <is>
          <t>3</t>
        </is>
      </c>
      <c r="L426" t="inlineStr">
        <is>
          <t/>
        </is>
      </c>
      <c r="M426" t="inlineStr">
        <is>
          <t>handelsrechtliche Regel|Handelsrecht</t>
        </is>
      </c>
      <c r="N426" t="inlineStr">
        <is>
          <t>3|3</t>
        </is>
      </c>
      <c r="O426" t="inlineStr">
        <is>
          <t>|</t>
        </is>
      </c>
      <c r="P426" t="inlineStr">
        <is>
          <t>εμπορικό δίκαιο</t>
        </is>
      </c>
      <c r="Q426" t="inlineStr">
        <is>
          <t>3</t>
        </is>
      </c>
      <c r="R426" t="inlineStr">
        <is>
          <t/>
        </is>
      </c>
      <c r="S426" t="inlineStr">
        <is>
          <t>commercial law</t>
        </is>
      </c>
      <c r="T426" t="inlineStr">
        <is>
          <t>3</t>
        </is>
      </c>
      <c r="U426" t="inlineStr">
        <is>
          <t/>
        </is>
      </c>
      <c r="V426" t="inlineStr">
        <is>
          <t>derecho comercial|derecho mercantil</t>
        </is>
      </c>
      <c r="W426" t="inlineStr">
        <is>
          <t>3|3</t>
        </is>
      </c>
      <c r="X426" t="inlineStr">
        <is>
          <t>|</t>
        </is>
      </c>
      <c r="Y426" t="inlineStr">
        <is>
          <t/>
        </is>
      </c>
      <c r="Z426" t="inlineStr">
        <is>
          <t/>
        </is>
      </c>
      <c r="AA426" t="inlineStr">
        <is>
          <t/>
        </is>
      </c>
      <c r="AB426" t="inlineStr">
        <is>
          <t>kauppaoikeus</t>
        </is>
      </c>
      <c r="AC426" t="inlineStr">
        <is>
          <t>3</t>
        </is>
      </c>
      <c r="AD426" t="inlineStr">
        <is>
          <t/>
        </is>
      </c>
      <c r="AE426" t="inlineStr">
        <is>
          <t>droit commercial</t>
        </is>
      </c>
      <c r="AF426" t="inlineStr">
        <is>
          <t>3</t>
        </is>
      </c>
      <c r="AG426" t="inlineStr">
        <is>
          <t/>
        </is>
      </c>
      <c r="AH426" t="inlineStr">
        <is>
          <t/>
        </is>
      </c>
      <c r="AI426" t="inlineStr">
        <is>
          <t/>
        </is>
      </c>
      <c r="AJ426" t="inlineStr">
        <is>
          <t/>
        </is>
      </c>
      <c r="AK426" t="inlineStr">
        <is>
          <t/>
        </is>
      </c>
      <c r="AL426" t="inlineStr">
        <is>
          <t/>
        </is>
      </c>
      <c r="AM426" t="inlineStr">
        <is>
          <t/>
        </is>
      </c>
      <c r="AN426" t="inlineStr">
        <is>
          <t/>
        </is>
      </c>
      <c r="AO426" t="inlineStr">
        <is>
          <t/>
        </is>
      </c>
      <c r="AP426" t="inlineStr">
        <is>
          <t/>
        </is>
      </c>
      <c r="AQ426" t="inlineStr">
        <is>
          <t>diritto commerciale</t>
        </is>
      </c>
      <c r="AR426" t="inlineStr">
        <is>
          <t>3</t>
        </is>
      </c>
      <c r="AS426" t="inlineStr">
        <is>
          <t/>
        </is>
      </c>
      <c r="AT426" t="inlineStr">
        <is>
          <t/>
        </is>
      </c>
      <c r="AU426" t="inlineStr">
        <is>
          <t/>
        </is>
      </c>
      <c r="AV426" t="inlineStr">
        <is>
          <t/>
        </is>
      </c>
      <c r="AW426" t="inlineStr">
        <is>
          <t/>
        </is>
      </c>
      <c r="AX426" t="inlineStr">
        <is>
          <t/>
        </is>
      </c>
      <c r="AY426" t="inlineStr">
        <is>
          <t/>
        </is>
      </c>
      <c r="AZ426" t="inlineStr">
        <is>
          <t/>
        </is>
      </c>
      <c r="BA426" t="inlineStr">
        <is>
          <t/>
        </is>
      </c>
      <c r="BB426" t="inlineStr">
        <is>
          <t/>
        </is>
      </c>
      <c r="BC426" t="inlineStr">
        <is>
          <t>handelsrecht</t>
        </is>
      </c>
      <c r="BD426" t="inlineStr">
        <is>
          <t>3</t>
        </is>
      </c>
      <c r="BE426" t="inlineStr">
        <is>
          <t/>
        </is>
      </c>
      <c r="BF426" t="inlineStr">
        <is>
          <t/>
        </is>
      </c>
      <c r="BG426" t="inlineStr">
        <is>
          <t/>
        </is>
      </c>
      <c r="BH426" t="inlineStr">
        <is>
          <t/>
        </is>
      </c>
      <c r="BI426" t="inlineStr">
        <is>
          <t>direito comercial</t>
        </is>
      </c>
      <c r="BJ426" t="inlineStr">
        <is>
          <t>3</t>
        </is>
      </c>
      <c r="BK426" t="inlineStr">
        <is>
          <t/>
        </is>
      </c>
      <c r="BL426" t="inlineStr">
        <is>
          <t/>
        </is>
      </c>
      <c r="BM426" t="inlineStr">
        <is>
          <t/>
        </is>
      </c>
      <c r="BN426" t="inlineStr">
        <is>
          <t/>
        </is>
      </c>
      <c r="BO426" t="inlineStr">
        <is>
          <t/>
        </is>
      </c>
      <c r="BP426" t="inlineStr">
        <is>
          <t/>
        </is>
      </c>
      <c r="BQ426" t="inlineStr">
        <is>
          <t/>
        </is>
      </c>
      <c r="BR426" t="inlineStr">
        <is>
          <t/>
        </is>
      </c>
      <c r="BS426" t="inlineStr">
        <is>
          <t/>
        </is>
      </c>
      <c r="BT426" t="inlineStr">
        <is>
          <t/>
        </is>
      </c>
      <c r="BU426" t="inlineStr">
        <is>
          <t>kommersiell regel|handelsrätt</t>
        </is>
      </c>
      <c r="BV426" t="inlineStr">
        <is>
          <t>3|3</t>
        </is>
      </c>
      <c r="BW426" t="inlineStr">
        <is>
          <t>|</t>
        </is>
      </c>
      <c r="BX426" t="inlineStr">
        <is>
          <t>Търговското право може да се определи като правен отрасъл, чийто норми уреждат отношенията, които се пораждат в търговията. То е система от правни норми, които уреждат правното положение на търговците, търговските сделки и търговската несъстоятелност. Търговското право включва и дялове от частното право, и от общественото.</t>
        </is>
      </c>
      <c r="BY426" t="inlineStr">
        <is>
          <t/>
        </is>
      </c>
      <c r="BZ426" t="inlineStr">
        <is>
          <t/>
        </is>
      </c>
      <c r="CA426" t="inlineStr">
        <is>
          <t/>
        </is>
      </c>
      <c r="CB426" t="inlineStr">
        <is>
          <t/>
        </is>
      </c>
      <c r="CC426" t="inlineStr">
        <is>
          <t/>
        </is>
      </c>
      <c r="CD426" t="inlineStr">
        <is>
          <t/>
        </is>
      </c>
      <c r="CE426" t="inlineStr">
        <is>
          <t/>
        </is>
      </c>
      <c r="CF426" t="inlineStr">
        <is>
          <t/>
        </is>
      </c>
      <c r="CG426" t="inlineStr">
        <is>
          <t/>
        </is>
      </c>
      <c r="CH426" t="inlineStr">
        <is>
          <t/>
        </is>
      </c>
      <c r="CI426" t="inlineStr">
        <is>
          <t/>
        </is>
      </c>
      <c r="CJ426" t="inlineStr">
        <is>
          <t/>
        </is>
      </c>
      <c r="CK426" t="inlineStr">
        <is>
          <t/>
        </is>
      </c>
      <c r="CL426" t="inlineStr">
        <is>
          <t/>
        </is>
      </c>
      <c r="CM426" t="inlineStr">
        <is>
          <t/>
        </is>
      </c>
      <c r="CN426" t="inlineStr">
        <is>
          <t/>
        </is>
      </c>
      <c r="CO426" t="inlineStr">
        <is>
          <t/>
        </is>
      </c>
      <c r="CP426" t="inlineStr">
        <is>
          <t/>
        </is>
      </c>
      <c r="CQ426" t="inlineStr">
        <is>
          <t/>
        </is>
      </c>
      <c r="CR426" t="inlineStr">
        <is>
          <t/>
        </is>
      </c>
      <c r="CS426" t="inlineStr">
        <is>
          <t/>
        </is>
      </c>
      <c r="CT426" t="inlineStr">
        <is>
          <t/>
        </is>
      </c>
      <c r="CU426" t="inlineStr">
        <is>
          <t/>
        </is>
      </c>
    </row>
    <row r="427">
      <c r="A427" s="1" t="str">
        <f>HYPERLINK("https://iate.europa.eu/entry/result/783320/all", "783320")</f>
        <v>783320</v>
      </c>
      <c r="B427" t="inlineStr">
        <is>
          <t>FINANCE</t>
        </is>
      </c>
      <c r="C427" t="inlineStr">
        <is>
          <t>FINANCE|financial institutions and credit;FINANCE|insurance;FINANCE;FINANCE|free movement of capital|financial market</t>
        </is>
      </c>
      <c r="D427" t="inlineStr">
        <is>
          <t>план за дейността</t>
        </is>
      </c>
      <c r="E427" t="inlineStr">
        <is>
          <t>4</t>
        </is>
      </c>
      <c r="F427" t="inlineStr">
        <is>
          <t/>
        </is>
      </c>
      <c r="G427" t="inlineStr">
        <is>
          <t/>
        </is>
      </c>
      <c r="H427" t="inlineStr">
        <is>
          <t/>
        </is>
      </c>
      <c r="I427" t="inlineStr">
        <is>
          <t/>
        </is>
      </c>
      <c r="J427" t="inlineStr">
        <is>
          <t>driftsplan</t>
        </is>
      </c>
      <c r="K427" t="inlineStr">
        <is>
          <t>4</t>
        </is>
      </c>
      <c r="L427" t="inlineStr">
        <is>
          <t/>
        </is>
      </c>
      <c r="M427" t="inlineStr">
        <is>
          <t>Geschäftsplan</t>
        </is>
      </c>
      <c r="N427" t="inlineStr">
        <is>
          <t>3</t>
        </is>
      </c>
      <c r="O427" t="inlineStr">
        <is>
          <t/>
        </is>
      </c>
      <c r="P427" t="inlineStr">
        <is>
          <t/>
        </is>
      </c>
      <c r="Q427" t="inlineStr">
        <is>
          <t/>
        </is>
      </c>
      <c r="R427" t="inlineStr">
        <is>
          <t/>
        </is>
      </c>
      <c r="S427" t="inlineStr">
        <is>
          <t>programme of operations</t>
        </is>
      </c>
      <c r="T427" t="inlineStr">
        <is>
          <t>3</t>
        </is>
      </c>
      <c r="U427" t="inlineStr">
        <is>
          <t/>
        </is>
      </c>
      <c r="V427" t="inlineStr">
        <is>
          <t/>
        </is>
      </c>
      <c r="W427" t="inlineStr">
        <is>
          <t/>
        </is>
      </c>
      <c r="X427" t="inlineStr">
        <is>
          <t/>
        </is>
      </c>
      <c r="Y427" t="inlineStr">
        <is>
          <t/>
        </is>
      </c>
      <c r="Z427" t="inlineStr">
        <is>
          <t/>
        </is>
      </c>
      <c r="AA427" t="inlineStr">
        <is>
          <t/>
        </is>
      </c>
      <c r="AB427" t="inlineStr">
        <is>
          <t/>
        </is>
      </c>
      <c r="AC427" t="inlineStr">
        <is>
          <t/>
        </is>
      </c>
      <c r="AD427" t="inlineStr">
        <is>
          <t/>
        </is>
      </c>
      <c r="AE427" t="inlineStr">
        <is>
          <t>programme d'activités</t>
        </is>
      </c>
      <c r="AF427" t="inlineStr">
        <is>
          <t>1</t>
        </is>
      </c>
      <c r="AG427" t="inlineStr">
        <is>
          <t/>
        </is>
      </c>
      <c r="AH427" t="inlineStr">
        <is>
          <t/>
        </is>
      </c>
      <c r="AI427" t="inlineStr">
        <is>
          <t/>
        </is>
      </c>
      <c r="AJ427" t="inlineStr">
        <is>
          <t/>
        </is>
      </c>
      <c r="AK427" t="inlineStr">
        <is>
          <t/>
        </is>
      </c>
      <c r="AL427" t="inlineStr">
        <is>
          <t/>
        </is>
      </c>
      <c r="AM427" t="inlineStr">
        <is>
          <t/>
        </is>
      </c>
      <c r="AN427" t="inlineStr">
        <is>
          <t/>
        </is>
      </c>
      <c r="AO427" t="inlineStr">
        <is>
          <t/>
        </is>
      </c>
      <c r="AP427" t="inlineStr">
        <is>
          <t/>
        </is>
      </c>
      <c r="AQ427" t="inlineStr">
        <is>
          <t>programma d'attività</t>
        </is>
      </c>
      <c r="AR427" t="inlineStr">
        <is>
          <t>2</t>
        </is>
      </c>
      <c r="AS427" t="inlineStr">
        <is>
          <t/>
        </is>
      </c>
      <c r="AT427" t="inlineStr">
        <is>
          <t/>
        </is>
      </c>
      <c r="AU427" t="inlineStr">
        <is>
          <t/>
        </is>
      </c>
      <c r="AV427" t="inlineStr">
        <is>
          <t/>
        </is>
      </c>
      <c r="AW427" t="inlineStr">
        <is>
          <t/>
        </is>
      </c>
      <c r="AX427" t="inlineStr">
        <is>
          <t/>
        </is>
      </c>
      <c r="AY427" t="inlineStr">
        <is>
          <t/>
        </is>
      </c>
      <c r="AZ427" t="inlineStr">
        <is>
          <t/>
        </is>
      </c>
      <c r="BA427" t="inlineStr">
        <is>
          <t/>
        </is>
      </c>
      <c r="BB427" t="inlineStr">
        <is>
          <t/>
        </is>
      </c>
      <c r="BC427" t="inlineStr">
        <is>
          <t>programma van werkzaamheden</t>
        </is>
      </c>
      <c r="BD427" t="inlineStr">
        <is>
          <t>3</t>
        </is>
      </c>
      <c r="BE427" t="inlineStr">
        <is>
          <t/>
        </is>
      </c>
      <c r="BF427" t="inlineStr">
        <is>
          <t/>
        </is>
      </c>
      <c r="BG427" t="inlineStr">
        <is>
          <t/>
        </is>
      </c>
      <c r="BH427" t="inlineStr">
        <is>
          <t/>
        </is>
      </c>
      <c r="BI427" t="inlineStr">
        <is>
          <t/>
        </is>
      </c>
      <c r="BJ427" t="inlineStr">
        <is>
          <t/>
        </is>
      </c>
      <c r="BK427" t="inlineStr">
        <is>
          <t/>
        </is>
      </c>
      <c r="BL427" t="inlineStr">
        <is>
          <t/>
        </is>
      </c>
      <c r="BM427" t="inlineStr">
        <is>
          <t/>
        </is>
      </c>
      <c r="BN427" t="inlineStr">
        <is>
          <t/>
        </is>
      </c>
      <c r="BO427" t="inlineStr">
        <is>
          <t/>
        </is>
      </c>
      <c r="BP427" t="inlineStr">
        <is>
          <t/>
        </is>
      </c>
      <c r="BQ427" t="inlineStr">
        <is>
          <t/>
        </is>
      </c>
      <c r="BR427" t="inlineStr">
        <is>
          <t/>
        </is>
      </c>
      <c r="BS427" t="inlineStr">
        <is>
          <t/>
        </is>
      </c>
      <c r="BT427" t="inlineStr">
        <is>
          <t/>
        </is>
      </c>
      <c r="BU427" t="inlineStr">
        <is>
          <t/>
        </is>
      </c>
      <c r="BV427" t="inlineStr">
        <is>
          <t/>
        </is>
      </c>
      <c r="BW427" t="inlineStr">
        <is>
          <t/>
        </is>
      </c>
      <c r="BX427" t="inlineStr">
        <is>
          <t/>
        </is>
      </c>
      <c r="BY427" t="inlineStr">
        <is>
          <t/>
        </is>
      </c>
      <c r="BZ427" t="inlineStr">
        <is>
          <t/>
        </is>
      </c>
      <c r="CA427" t="inlineStr">
        <is>
          <t/>
        </is>
      </c>
      <c r="CB427" t="inlineStr">
        <is>
          <t/>
        </is>
      </c>
      <c r="CC427" t="inlineStr">
        <is>
          <t/>
        </is>
      </c>
      <c r="CD427" t="inlineStr">
        <is>
          <t/>
        </is>
      </c>
      <c r="CE427" t="inlineStr">
        <is>
          <t/>
        </is>
      </c>
      <c r="CF427" t="inlineStr">
        <is>
          <t/>
        </is>
      </c>
      <c r="CG427" t="inlineStr">
        <is>
          <t/>
        </is>
      </c>
      <c r="CH427" t="inlineStr">
        <is>
          <t/>
        </is>
      </c>
      <c r="CI427" t="inlineStr">
        <is>
          <t/>
        </is>
      </c>
      <c r="CJ427" t="inlineStr">
        <is>
          <t/>
        </is>
      </c>
      <c r="CK427" t="inlineStr">
        <is>
          <t/>
        </is>
      </c>
      <c r="CL427" t="inlineStr">
        <is>
          <t/>
        </is>
      </c>
      <c r="CM427" t="inlineStr">
        <is>
          <t/>
        </is>
      </c>
      <c r="CN427" t="inlineStr">
        <is>
          <t/>
        </is>
      </c>
      <c r="CO427" t="inlineStr">
        <is>
          <t/>
        </is>
      </c>
      <c r="CP427" t="inlineStr">
        <is>
          <t/>
        </is>
      </c>
      <c r="CQ427" t="inlineStr">
        <is>
          <t/>
        </is>
      </c>
      <c r="CR427" t="inlineStr">
        <is>
          <t/>
        </is>
      </c>
      <c r="CS427" t="inlineStr">
        <is>
          <t/>
        </is>
      </c>
      <c r="CT427" t="inlineStr">
        <is>
          <t/>
        </is>
      </c>
      <c r="CU427" t="inlineStr">
        <is>
          <t/>
        </is>
      </c>
    </row>
    <row r="428">
      <c r="A428" s="1" t="str">
        <f>HYPERLINK("https://iate.europa.eu/entry/result/1104362/all", "1104362")</f>
        <v>1104362</v>
      </c>
      <c r="B428" t="inlineStr">
        <is>
          <t>FINANCE</t>
        </is>
      </c>
      <c r="C428" t="inlineStr">
        <is>
          <t>FINANCE</t>
        </is>
      </c>
      <c r="D428" t="inlineStr">
        <is>
          <t>инвеститор</t>
        </is>
      </c>
      <c r="E428" t="inlineStr">
        <is>
          <t>2</t>
        </is>
      </c>
      <c r="F428" t="inlineStr">
        <is>
          <t/>
        </is>
      </c>
      <c r="G428" t="inlineStr">
        <is>
          <t>investor</t>
        </is>
      </c>
      <c r="H428" t="inlineStr">
        <is>
          <t>1</t>
        </is>
      </c>
      <c r="I428" t="inlineStr">
        <is>
          <t/>
        </is>
      </c>
      <c r="J428" t="inlineStr">
        <is>
          <t>investor</t>
        </is>
      </c>
      <c r="K428" t="inlineStr">
        <is>
          <t>3</t>
        </is>
      </c>
      <c r="L428" t="inlineStr">
        <is>
          <t/>
        </is>
      </c>
      <c r="M428" t="inlineStr">
        <is>
          <t>Investor|Anleger</t>
        </is>
      </c>
      <c r="N428" t="inlineStr">
        <is>
          <t>3|3</t>
        </is>
      </c>
      <c r="O428" t="inlineStr">
        <is>
          <t>|</t>
        </is>
      </c>
      <c r="P428" t="inlineStr">
        <is>
          <t>επενδυτής</t>
        </is>
      </c>
      <c r="Q428" t="inlineStr">
        <is>
          <t>3</t>
        </is>
      </c>
      <c r="R428" t="inlineStr">
        <is>
          <t/>
        </is>
      </c>
      <c r="S428" t="inlineStr">
        <is>
          <t>investor</t>
        </is>
      </c>
      <c r="T428" t="inlineStr">
        <is>
          <t>3</t>
        </is>
      </c>
      <c r="U428" t="inlineStr">
        <is>
          <t/>
        </is>
      </c>
      <c r="V428" t="inlineStr">
        <is>
          <t>inversor</t>
        </is>
      </c>
      <c r="W428" t="inlineStr">
        <is>
          <t>3</t>
        </is>
      </c>
      <c r="X428" t="inlineStr">
        <is>
          <t/>
        </is>
      </c>
      <c r="Y428" t="inlineStr">
        <is>
          <t>investor</t>
        </is>
      </c>
      <c r="Z428" t="inlineStr">
        <is>
          <t>4</t>
        </is>
      </c>
      <c r="AA428" t="inlineStr">
        <is>
          <t/>
        </is>
      </c>
      <c r="AB428" t="inlineStr">
        <is>
          <t/>
        </is>
      </c>
      <c r="AC428" t="inlineStr">
        <is>
          <t/>
        </is>
      </c>
      <c r="AD428" t="inlineStr">
        <is>
          <t/>
        </is>
      </c>
      <c r="AE428" t="inlineStr">
        <is>
          <t>investisseur</t>
        </is>
      </c>
      <c r="AF428" t="inlineStr">
        <is>
          <t>3</t>
        </is>
      </c>
      <c r="AG428" t="inlineStr">
        <is>
          <t/>
        </is>
      </c>
      <c r="AH428" t="inlineStr">
        <is>
          <t/>
        </is>
      </c>
      <c r="AI428" t="inlineStr">
        <is>
          <t/>
        </is>
      </c>
      <c r="AJ428" t="inlineStr">
        <is>
          <t/>
        </is>
      </c>
      <c r="AK428" t="inlineStr">
        <is>
          <t/>
        </is>
      </c>
      <c r="AL428" t="inlineStr">
        <is>
          <t/>
        </is>
      </c>
      <c r="AM428" t="inlineStr">
        <is>
          <t/>
        </is>
      </c>
      <c r="AN428" t="inlineStr">
        <is>
          <t/>
        </is>
      </c>
      <c r="AO428" t="inlineStr">
        <is>
          <t/>
        </is>
      </c>
      <c r="AP428" t="inlineStr">
        <is>
          <t/>
        </is>
      </c>
      <c r="AQ428" t="inlineStr">
        <is>
          <t>investitore</t>
        </is>
      </c>
      <c r="AR428" t="inlineStr">
        <is>
          <t>3</t>
        </is>
      </c>
      <c r="AS428" t="inlineStr">
        <is>
          <t/>
        </is>
      </c>
      <c r="AT428" t="inlineStr">
        <is>
          <t>investuotojas</t>
        </is>
      </c>
      <c r="AU428" t="inlineStr">
        <is>
          <t>3</t>
        </is>
      </c>
      <c r="AV428" t="inlineStr">
        <is>
          <t/>
        </is>
      </c>
      <c r="AW428" t="inlineStr">
        <is>
          <t/>
        </is>
      </c>
      <c r="AX428" t="inlineStr">
        <is>
          <t/>
        </is>
      </c>
      <c r="AY428" t="inlineStr">
        <is>
          <t/>
        </is>
      </c>
      <c r="AZ428" t="inlineStr">
        <is>
          <t/>
        </is>
      </c>
      <c r="BA428" t="inlineStr">
        <is>
          <t/>
        </is>
      </c>
      <c r="BB428" t="inlineStr">
        <is>
          <t/>
        </is>
      </c>
      <c r="BC428" t="inlineStr">
        <is>
          <t>belegger|investeerder</t>
        </is>
      </c>
      <c r="BD428" t="inlineStr">
        <is>
          <t>3|3</t>
        </is>
      </c>
      <c r="BE428" t="inlineStr">
        <is>
          <t>|</t>
        </is>
      </c>
      <c r="BF428" t="inlineStr">
        <is>
          <t/>
        </is>
      </c>
      <c r="BG428" t="inlineStr">
        <is>
          <t/>
        </is>
      </c>
      <c r="BH428" t="inlineStr">
        <is>
          <t/>
        </is>
      </c>
      <c r="BI428" t="inlineStr">
        <is>
          <t>inversor|inversionista|investidor</t>
        </is>
      </c>
      <c r="BJ428" t="inlineStr">
        <is>
          <t>3|3|3</t>
        </is>
      </c>
      <c r="BK428" t="inlineStr">
        <is>
          <t>||</t>
        </is>
      </c>
      <c r="BL428" t="inlineStr">
        <is>
          <t/>
        </is>
      </c>
      <c r="BM428" t="inlineStr">
        <is>
          <t/>
        </is>
      </c>
      <c r="BN428" t="inlineStr">
        <is>
          <t/>
        </is>
      </c>
      <c r="BO428" t="inlineStr">
        <is>
          <t/>
        </is>
      </c>
      <c r="BP428" t="inlineStr">
        <is>
          <t/>
        </is>
      </c>
      <c r="BQ428" t="inlineStr">
        <is>
          <t/>
        </is>
      </c>
      <c r="BR428" t="inlineStr">
        <is>
          <t/>
        </is>
      </c>
      <c r="BS428" t="inlineStr">
        <is>
          <t/>
        </is>
      </c>
      <c r="BT428" t="inlineStr">
        <is>
          <t/>
        </is>
      </c>
      <c r="BU428" t="inlineStr">
        <is>
          <t/>
        </is>
      </c>
      <c r="BV428" t="inlineStr">
        <is>
          <t/>
        </is>
      </c>
      <c r="BW428" t="inlineStr">
        <is>
          <t/>
        </is>
      </c>
      <c r="BX428" t="inlineStr">
        <is>
          <t/>
        </is>
      </c>
      <c r="BY428" t="inlineStr">
        <is>
          <t/>
        </is>
      </c>
      <c r="BZ428" t="inlineStr">
        <is>
          <t/>
        </is>
      </c>
      <c r="CA428" t="inlineStr">
        <is>
          <t/>
        </is>
      </c>
      <c r="CB428" t="inlineStr">
        <is>
          <t/>
        </is>
      </c>
      <c r="CC428" t="inlineStr">
        <is>
          <t>a person who invests money</t>
        </is>
      </c>
      <c r="CD428" t="inlineStr">
        <is>
          <t>Toda persona que haya confiado fondos o instrumentos a una empresa de inversión en el marco de operaciones de inversión.</t>
        </is>
      </c>
      <c r="CE428" t="inlineStr">
        <is>
          <t/>
        </is>
      </c>
      <c r="CF428" t="inlineStr">
        <is>
          <t/>
        </is>
      </c>
      <c r="CG428" t="inlineStr">
        <is>
          <t>personne ou collectivité qui place des capitaux en bourse</t>
        </is>
      </c>
      <c r="CH428" t="inlineStr">
        <is>
          <t/>
        </is>
      </c>
      <c r="CI428" t="inlineStr">
        <is>
          <t/>
        </is>
      </c>
      <c r="CJ428" t="inlineStr">
        <is>
          <t/>
        </is>
      </c>
      <c r="CK428" t="inlineStr">
        <is>
          <t/>
        </is>
      </c>
      <c r="CL428" t="inlineStr">
        <is>
          <t>Fizinis arba juridinis asmuo, perdavęs indėlių ir (ar) įsipareigojimų investuotojams draudėjui pinigus arba vertybinius popierius norėdamas pasinaudoti indėlių ir (ar) įsipareigojimų investuotojams draudėjo teikiamomis investicinėmis paslaugomis. Jeigu reikalavimo teises į pinigus ir (arba) vertybinius popierius pagal sutartis turėjo asmenų grupė, kiekvienas jos asmuo laikomas investuotoju ir vertybiniai popieriai bei pinigai padalijami kiekvienam iš jų lygiomis dalimis, jei sutartyse, iš kurių atsiranda reikalavimo teisės, ar teismų sprendimuose nenustatyta kitaip. Jeigu pinigus ar vertybinius popierius perdavęs asmuo (išskyrus valdymo įmonę, kai ji valdo kolektyvinio investavimo subjektus ir pensijų fondus) veikė kaip patikėtinis, investuotoju laikomas patikėtojas.</t>
        </is>
      </c>
      <c r="CM428" t="inlineStr">
        <is>
          <t/>
        </is>
      </c>
      <c r="CN428" t="inlineStr">
        <is>
          <t/>
        </is>
      </c>
      <c r="CO428" t="inlineStr">
        <is>
          <t/>
        </is>
      </c>
      <c r="CP428" t="inlineStr">
        <is>
          <t/>
        </is>
      </c>
      <c r="CQ428" t="inlineStr">
        <is>
          <t/>
        </is>
      </c>
      <c r="CR428" t="inlineStr">
        <is>
          <t/>
        </is>
      </c>
      <c r="CS428" t="inlineStr">
        <is>
          <t/>
        </is>
      </c>
      <c r="CT428" t="inlineStr">
        <is>
          <t/>
        </is>
      </c>
      <c r="CU428" t="inlineStr">
        <is>
          <t/>
        </is>
      </c>
    </row>
    <row r="429">
      <c r="A429" s="1" t="str">
        <f>HYPERLINK("https://iate.europa.eu/entry/result/3591695/all", "3591695")</f>
        <v>3591695</v>
      </c>
      <c r="B429" t="inlineStr">
        <is>
          <t>EDUCATION AND COMMUNICATIONS;FINANCE</t>
        </is>
      </c>
      <c r="C429" t="inlineStr">
        <is>
          <t>EDUCATION AND COMMUNICATIONS|information technology and data processing;FINANCE</t>
        </is>
      </c>
      <c r="D429" t="inlineStr">
        <is>
          <t/>
        </is>
      </c>
      <c r="E429" t="inlineStr">
        <is>
          <t/>
        </is>
      </c>
      <c r="F429" t="inlineStr">
        <is>
          <t/>
        </is>
      </c>
      <c r="G429" t="inlineStr">
        <is>
          <t/>
        </is>
      </c>
      <c r="H429" t="inlineStr">
        <is>
          <t/>
        </is>
      </c>
      <c r="I429" t="inlineStr">
        <is>
          <t/>
        </is>
      </c>
      <c r="J429" t="inlineStr">
        <is>
          <t/>
        </is>
      </c>
      <c r="K429" t="inlineStr">
        <is>
          <t/>
        </is>
      </c>
      <c r="L429" t="inlineStr">
        <is>
          <t/>
        </is>
      </c>
      <c r="M429" t="inlineStr">
        <is>
          <t>Miner</t>
        </is>
      </c>
      <c r="N429" t="inlineStr">
        <is>
          <t>3</t>
        </is>
      </c>
      <c r="O429" t="inlineStr">
        <is>
          <t/>
        </is>
      </c>
      <c r="P429" t="inlineStr">
        <is>
          <t/>
        </is>
      </c>
      <c r="Q429" t="inlineStr">
        <is>
          <t/>
        </is>
      </c>
      <c r="R429" t="inlineStr">
        <is>
          <t/>
        </is>
      </c>
      <c r="S429" t="inlineStr">
        <is>
          <t>miner</t>
        </is>
      </c>
      <c r="T429" t="inlineStr">
        <is>
          <t>3</t>
        </is>
      </c>
      <c r="U429" t="inlineStr">
        <is>
          <t/>
        </is>
      </c>
      <c r="V429" t="inlineStr">
        <is>
          <t/>
        </is>
      </c>
      <c r="W429" t="inlineStr">
        <is>
          <t/>
        </is>
      </c>
      <c r="X429" t="inlineStr">
        <is>
          <t/>
        </is>
      </c>
      <c r="Y429" t="inlineStr">
        <is>
          <t/>
        </is>
      </c>
      <c r="Z429" t="inlineStr">
        <is>
          <t/>
        </is>
      </c>
      <c r="AA429" t="inlineStr">
        <is>
          <t/>
        </is>
      </c>
      <c r="AB429" t="inlineStr">
        <is>
          <t/>
        </is>
      </c>
      <c r="AC429" t="inlineStr">
        <is>
          <t/>
        </is>
      </c>
      <c r="AD429" t="inlineStr">
        <is>
          <t/>
        </is>
      </c>
      <c r="AE429" t="inlineStr">
        <is>
          <t/>
        </is>
      </c>
      <c r="AF429" t="inlineStr">
        <is>
          <t/>
        </is>
      </c>
      <c r="AG429" t="inlineStr">
        <is>
          <t/>
        </is>
      </c>
      <c r="AH429" t="inlineStr">
        <is>
          <t/>
        </is>
      </c>
      <c r="AI429" t="inlineStr">
        <is>
          <t/>
        </is>
      </c>
      <c r="AJ429" t="inlineStr">
        <is>
          <t/>
        </is>
      </c>
      <c r="AK429" t="inlineStr">
        <is>
          <t/>
        </is>
      </c>
      <c r="AL429" t="inlineStr">
        <is>
          <t/>
        </is>
      </c>
      <c r="AM429" t="inlineStr">
        <is>
          <t/>
        </is>
      </c>
      <c r="AN429" t="inlineStr">
        <is>
          <t/>
        </is>
      </c>
      <c r="AO429" t="inlineStr">
        <is>
          <t/>
        </is>
      </c>
      <c r="AP429" t="inlineStr">
        <is>
          <t/>
        </is>
      </c>
      <c r="AQ429" t="inlineStr">
        <is>
          <t/>
        </is>
      </c>
      <c r="AR429" t="inlineStr">
        <is>
          <t/>
        </is>
      </c>
      <c r="AS429" t="inlineStr">
        <is>
          <t/>
        </is>
      </c>
      <c r="AT429" t="inlineStr">
        <is>
          <t/>
        </is>
      </c>
      <c r="AU429" t="inlineStr">
        <is>
          <t/>
        </is>
      </c>
      <c r="AV429" t="inlineStr">
        <is>
          <t/>
        </is>
      </c>
      <c r="AW429" t="inlineStr">
        <is>
          <t/>
        </is>
      </c>
      <c r="AX429" t="inlineStr">
        <is>
          <t/>
        </is>
      </c>
      <c r="AY429" t="inlineStr">
        <is>
          <t/>
        </is>
      </c>
      <c r="AZ429" t="inlineStr">
        <is>
          <t/>
        </is>
      </c>
      <c r="BA429" t="inlineStr">
        <is>
          <t/>
        </is>
      </c>
      <c r="BB429" t="inlineStr">
        <is>
          <t/>
        </is>
      </c>
      <c r="BC429" t="inlineStr">
        <is>
          <t/>
        </is>
      </c>
      <c r="BD429" t="inlineStr">
        <is>
          <t/>
        </is>
      </c>
      <c r="BE429" t="inlineStr">
        <is>
          <t/>
        </is>
      </c>
      <c r="BF429" t="inlineStr">
        <is>
          <t/>
        </is>
      </c>
      <c r="BG429" t="inlineStr">
        <is>
          <t/>
        </is>
      </c>
      <c r="BH429" t="inlineStr">
        <is>
          <t/>
        </is>
      </c>
      <c r="BI429" t="inlineStr">
        <is>
          <t/>
        </is>
      </c>
      <c r="BJ429" t="inlineStr">
        <is>
          <t/>
        </is>
      </c>
      <c r="BK429" t="inlineStr">
        <is>
          <t/>
        </is>
      </c>
      <c r="BL429" t="inlineStr">
        <is>
          <t/>
        </is>
      </c>
      <c r="BM429" t="inlineStr">
        <is>
          <t/>
        </is>
      </c>
      <c r="BN429" t="inlineStr">
        <is>
          <t/>
        </is>
      </c>
      <c r="BO429" t="inlineStr">
        <is>
          <t/>
        </is>
      </c>
      <c r="BP429" t="inlineStr">
        <is>
          <t/>
        </is>
      </c>
      <c r="BQ429" t="inlineStr">
        <is>
          <t/>
        </is>
      </c>
      <c r="BR429" t="inlineStr">
        <is>
          <t/>
        </is>
      </c>
      <c r="BS429" t="inlineStr">
        <is>
          <t/>
        </is>
      </c>
      <c r="BT429" t="inlineStr">
        <is>
          <t/>
        </is>
      </c>
      <c r="BU429" t="inlineStr">
        <is>
          <t/>
        </is>
      </c>
      <c r="BV429" t="inlineStr">
        <is>
          <t/>
        </is>
      </c>
      <c r="BW429" t="inlineStr">
        <is>
          <t/>
        </is>
      </c>
      <c r="BX429" t="inlineStr">
        <is>
          <t/>
        </is>
      </c>
      <c r="BY429" t="inlineStr">
        <is>
          <t/>
        </is>
      </c>
      <c r="BZ429" t="inlineStr">
        <is>
          <t/>
        </is>
      </c>
      <c r="CA429" t="inlineStr">
        <is>
          <t>Teilnehmer, der prüft, validiert und damit neue Blöcke anhängt</t>
        </is>
      </c>
      <c r="CB429" t="inlineStr">
        <is>
          <t/>
        </is>
      </c>
      <c r="CC429" t="inlineStr">
        <is>
          <t>key player in the cryptocurrency market who validates transactions on the blockchain by solving cryptographic puzzles and is rewarded with the sum of fees for its transactions or with newly mined coins</t>
        </is>
      </c>
      <c r="CD429" t="inlineStr">
        <is>
          <t/>
        </is>
      </c>
      <c r="CE429" t="inlineStr">
        <is>
          <t/>
        </is>
      </c>
      <c r="CF429" t="inlineStr">
        <is>
          <t/>
        </is>
      </c>
      <c r="CG429" t="inlineStr">
        <is>
          <t/>
        </is>
      </c>
      <c r="CH429" t="inlineStr">
        <is>
          <t/>
        </is>
      </c>
      <c r="CI429" t="inlineStr">
        <is>
          <t/>
        </is>
      </c>
      <c r="CJ429" t="inlineStr">
        <is>
          <t/>
        </is>
      </c>
      <c r="CK429" t="inlineStr">
        <is>
          <t/>
        </is>
      </c>
      <c r="CL429" t="inlineStr">
        <is>
          <t/>
        </is>
      </c>
      <c r="CM429" t="inlineStr">
        <is>
          <t/>
        </is>
      </c>
      <c r="CN429" t="inlineStr">
        <is>
          <t/>
        </is>
      </c>
      <c r="CO429" t="inlineStr">
        <is>
          <t/>
        </is>
      </c>
      <c r="CP429" t="inlineStr">
        <is>
          <t/>
        </is>
      </c>
      <c r="CQ429" t="inlineStr">
        <is>
          <t/>
        </is>
      </c>
      <c r="CR429" t="inlineStr">
        <is>
          <t/>
        </is>
      </c>
      <c r="CS429" t="inlineStr">
        <is>
          <t/>
        </is>
      </c>
      <c r="CT429" t="inlineStr">
        <is>
          <t/>
        </is>
      </c>
      <c r="CU429" t="inlineStr">
        <is>
          <t/>
        </is>
      </c>
    </row>
    <row r="430">
      <c r="A430" s="1" t="str">
        <f>HYPERLINK("https://iate.europa.eu/entry/result/307775/all", "307775")</f>
        <v>307775</v>
      </c>
      <c r="B430" t="inlineStr">
        <is>
          <t>FINANCE</t>
        </is>
      </c>
      <c r="C430" t="inlineStr">
        <is>
          <t>FINANCE</t>
        </is>
      </c>
      <c r="D430" t="inlineStr">
        <is>
          <t>мечка</t>
        </is>
      </c>
      <c r="E430" t="inlineStr">
        <is>
          <t>3</t>
        </is>
      </c>
      <c r="F430" t="inlineStr">
        <is>
          <t/>
        </is>
      </c>
      <c r="G430" t="inlineStr">
        <is>
          <t/>
        </is>
      </c>
      <c r="H430" t="inlineStr">
        <is>
          <t/>
        </is>
      </c>
      <c r="I430" t="inlineStr">
        <is>
          <t/>
        </is>
      </c>
      <c r="J430" t="inlineStr">
        <is>
          <t/>
        </is>
      </c>
      <c r="K430" t="inlineStr">
        <is>
          <t/>
        </is>
      </c>
      <c r="L430" t="inlineStr">
        <is>
          <t/>
        </is>
      </c>
      <c r="M430" t="inlineStr">
        <is>
          <t/>
        </is>
      </c>
      <c r="N430" t="inlineStr">
        <is>
          <t/>
        </is>
      </c>
      <c r="O430" t="inlineStr">
        <is>
          <t/>
        </is>
      </c>
      <c r="P430" t="inlineStr">
        <is>
          <t/>
        </is>
      </c>
      <c r="Q430" t="inlineStr">
        <is>
          <t/>
        </is>
      </c>
      <c r="R430" t="inlineStr">
        <is>
          <t/>
        </is>
      </c>
      <c r="S430" t="inlineStr">
        <is>
          <t>bear</t>
        </is>
      </c>
      <c r="T430" t="inlineStr">
        <is>
          <t>1</t>
        </is>
      </c>
      <c r="U430" t="inlineStr">
        <is>
          <t/>
        </is>
      </c>
      <c r="V430" t="inlineStr">
        <is>
          <t/>
        </is>
      </c>
      <c r="W430" t="inlineStr">
        <is>
          <t/>
        </is>
      </c>
      <c r="X430" t="inlineStr">
        <is>
          <t/>
        </is>
      </c>
      <c r="Y430" t="inlineStr">
        <is>
          <t/>
        </is>
      </c>
      <c r="Z430" t="inlineStr">
        <is>
          <t/>
        </is>
      </c>
      <c r="AA430" t="inlineStr">
        <is>
          <t/>
        </is>
      </c>
      <c r="AB430" t="inlineStr">
        <is>
          <t/>
        </is>
      </c>
      <c r="AC430" t="inlineStr">
        <is>
          <t/>
        </is>
      </c>
      <c r="AD430" t="inlineStr">
        <is>
          <t/>
        </is>
      </c>
      <c r="AE430" t="inlineStr">
        <is>
          <t>baissier</t>
        </is>
      </c>
      <c r="AF430" t="inlineStr">
        <is>
          <t>1</t>
        </is>
      </c>
      <c r="AG430" t="inlineStr">
        <is>
          <t/>
        </is>
      </c>
      <c r="AH430" t="inlineStr">
        <is>
          <t/>
        </is>
      </c>
      <c r="AI430" t="inlineStr">
        <is>
          <t/>
        </is>
      </c>
      <c r="AJ430" t="inlineStr">
        <is>
          <t/>
        </is>
      </c>
      <c r="AK430" t="inlineStr">
        <is>
          <t/>
        </is>
      </c>
      <c r="AL430" t="inlineStr">
        <is>
          <t/>
        </is>
      </c>
      <c r="AM430" t="inlineStr">
        <is>
          <t/>
        </is>
      </c>
      <c r="AN430" t="inlineStr">
        <is>
          <t/>
        </is>
      </c>
      <c r="AO430" t="inlineStr">
        <is>
          <t/>
        </is>
      </c>
      <c r="AP430" t="inlineStr">
        <is>
          <t/>
        </is>
      </c>
      <c r="AQ430" t="inlineStr">
        <is>
          <t>ribassista|speculatore al ribasso</t>
        </is>
      </c>
      <c r="AR430" t="inlineStr">
        <is>
          <t>1|1</t>
        </is>
      </c>
      <c r="AS430" t="inlineStr">
        <is>
          <t>|</t>
        </is>
      </c>
      <c r="AT430" t="inlineStr">
        <is>
          <t/>
        </is>
      </c>
      <c r="AU430" t="inlineStr">
        <is>
          <t/>
        </is>
      </c>
      <c r="AV430" t="inlineStr">
        <is>
          <t/>
        </is>
      </c>
      <c r="AW430" t="inlineStr">
        <is>
          <t/>
        </is>
      </c>
      <c r="AX430" t="inlineStr">
        <is>
          <t/>
        </is>
      </c>
      <c r="AY430" t="inlineStr">
        <is>
          <t/>
        </is>
      </c>
      <c r="AZ430" t="inlineStr">
        <is>
          <t/>
        </is>
      </c>
      <c r="BA430" t="inlineStr">
        <is>
          <t/>
        </is>
      </c>
      <c r="BB430" t="inlineStr">
        <is>
          <t/>
        </is>
      </c>
      <c r="BC430" t="inlineStr">
        <is>
          <t/>
        </is>
      </c>
      <c r="BD430" t="inlineStr">
        <is>
          <t/>
        </is>
      </c>
      <c r="BE430" t="inlineStr">
        <is>
          <t/>
        </is>
      </c>
      <c r="BF430" t="inlineStr">
        <is>
          <t/>
        </is>
      </c>
      <c r="BG430" t="inlineStr">
        <is>
          <t/>
        </is>
      </c>
      <c r="BH430" t="inlineStr">
        <is>
          <t/>
        </is>
      </c>
      <c r="BI430" t="inlineStr">
        <is>
          <t>baixista</t>
        </is>
      </c>
      <c r="BJ430" t="inlineStr">
        <is>
          <t>1</t>
        </is>
      </c>
      <c r="BK430" t="inlineStr">
        <is>
          <t/>
        </is>
      </c>
      <c r="BL430" t="inlineStr">
        <is>
          <t/>
        </is>
      </c>
      <c r="BM430" t="inlineStr">
        <is>
          <t/>
        </is>
      </c>
      <c r="BN430" t="inlineStr">
        <is>
          <t/>
        </is>
      </c>
      <c r="BO430" t="inlineStr">
        <is>
          <t/>
        </is>
      </c>
      <c r="BP430" t="inlineStr">
        <is>
          <t/>
        </is>
      </c>
      <c r="BQ430" t="inlineStr">
        <is>
          <t/>
        </is>
      </c>
      <c r="BR430" t="inlineStr">
        <is>
          <t/>
        </is>
      </c>
      <c r="BS430" t="inlineStr">
        <is>
          <t/>
        </is>
      </c>
      <c r="BT430" t="inlineStr">
        <is>
          <t/>
        </is>
      </c>
      <c r="BU430" t="inlineStr">
        <is>
          <t/>
        </is>
      </c>
      <c r="BV430" t="inlineStr">
        <is>
          <t/>
        </is>
      </c>
      <c r="BW430" t="inlineStr">
        <is>
          <t/>
        </is>
      </c>
      <c r="BX430" t="inlineStr">
        <is>
          <t>играч на пазара, който счита, че цената на съответния финансов инструмент ще се понижи</t>
        </is>
      </c>
      <c r="BY430" t="inlineStr">
        <is>
          <t/>
        </is>
      </c>
      <c r="BZ430" t="inlineStr">
        <is>
          <t/>
        </is>
      </c>
      <c r="CA430" t="inlineStr">
        <is>
          <t/>
        </is>
      </c>
      <c r="CB430" t="inlineStr">
        <is>
          <t/>
        </is>
      </c>
      <c r="CC430" t="inlineStr">
        <is>
          <t/>
        </is>
      </c>
      <c r="CD430" t="inlineStr">
        <is>
          <t/>
        </is>
      </c>
      <c r="CE430" t="inlineStr">
        <is>
          <t/>
        </is>
      </c>
      <c r="CF430" t="inlineStr">
        <is>
          <t/>
        </is>
      </c>
      <c r="CG430" t="inlineStr">
        <is>
          <t/>
        </is>
      </c>
      <c r="CH430" t="inlineStr">
        <is>
          <t/>
        </is>
      </c>
      <c r="CI430" t="inlineStr">
        <is>
          <t/>
        </is>
      </c>
      <c r="CJ430" t="inlineStr">
        <is>
          <t/>
        </is>
      </c>
      <c r="CK430" t="inlineStr">
        <is>
          <t/>
        </is>
      </c>
      <c r="CL430" t="inlineStr">
        <is>
          <t/>
        </is>
      </c>
      <c r="CM430" t="inlineStr">
        <is>
          <t/>
        </is>
      </c>
      <c r="CN430" t="inlineStr">
        <is>
          <t/>
        </is>
      </c>
      <c r="CO430" t="inlineStr">
        <is>
          <t/>
        </is>
      </c>
      <c r="CP430" t="inlineStr">
        <is>
          <t/>
        </is>
      </c>
      <c r="CQ430" t="inlineStr">
        <is>
          <t/>
        </is>
      </c>
      <c r="CR430" t="inlineStr">
        <is>
          <t/>
        </is>
      </c>
      <c r="CS430" t="inlineStr">
        <is>
          <t/>
        </is>
      </c>
      <c r="CT430" t="inlineStr">
        <is>
          <t/>
        </is>
      </c>
      <c r="CU430" t="inlineStr">
        <is>
          <t/>
        </is>
      </c>
    </row>
    <row r="431">
      <c r="A431" s="1" t="str">
        <f>HYPERLINK("https://iate.europa.eu/entry/result/1078140/all", "1078140")</f>
        <v>1078140</v>
      </c>
      <c r="B431" t="inlineStr">
        <is>
          <t>EUROPEAN UNION;FINANCE</t>
        </is>
      </c>
      <c r="C431" t="inlineStr">
        <is>
          <t>EUROPEAN UNION;FINANCE|budget;FINANCE</t>
        </is>
      </c>
      <c r="D431" t="inlineStr">
        <is>
          <t>прехвърляне|трансфер</t>
        </is>
      </c>
      <c r="E431" t="inlineStr">
        <is>
          <t>3|4</t>
        </is>
      </c>
      <c r="F431" t="inlineStr">
        <is>
          <t>|</t>
        </is>
      </c>
      <c r="G431" t="inlineStr">
        <is>
          <t/>
        </is>
      </c>
      <c r="H431" t="inlineStr">
        <is>
          <t/>
        </is>
      </c>
      <c r="I431" t="inlineStr">
        <is>
          <t/>
        </is>
      </c>
      <c r="J431" t="inlineStr">
        <is>
          <t>omfordeling|transferering|overførsel</t>
        </is>
      </c>
      <c r="K431" t="inlineStr">
        <is>
          <t>3|3|3</t>
        </is>
      </c>
      <c r="L431" t="inlineStr">
        <is>
          <t>||</t>
        </is>
      </c>
      <c r="M431" t="inlineStr">
        <is>
          <t>Ueberweisung|transfer|ueberwiesene Mittel|Übertragung</t>
        </is>
      </c>
      <c r="N431" t="inlineStr">
        <is>
          <t>3|3|3|3</t>
        </is>
      </c>
      <c r="O431" t="inlineStr">
        <is>
          <t>|||</t>
        </is>
      </c>
      <c r="P431" t="inlineStr">
        <is>
          <t>μεταφορά</t>
        </is>
      </c>
      <c r="Q431" t="inlineStr">
        <is>
          <t>3</t>
        </is>
      </c>
      <c r="R431" t="inlineStr">
        <is>
          <t/>
        </is>
      </c>
      <c r="S431" t="inlineStr">
        <is>
          <t>transfer</t>
        </is>
      </c>
      <c r="T431" t="inlineStr">
        <is>
          <t>3</t>
        </is>
      </c>
      <c r="U431" t="inlineStr">
        <is>
          <t/>
        </is>
      </c>
      <c r="V431" t="inlineStr">
        <is>
          <t>transferencia</t>
        </is>
      </c>
      <c r="W431" t="inlineStr">
        <is>
          <t>3</t>
        </is>
      </c>
      <c r="X431" t="inlineStr">
        <is>
          <t/>
        </is>
      </c>
      <c r="Y431" t="inlineStr">
        <is>
          <t/>
        </is>
      </c>
      <c r="Z431" t="inlineStr">
        <is>
          <t/>
        </is>
      </c>
      <c r="AA431" t="inlineStr">
        <is>
          <t/>
        </is>
      </c>
      <c r="AB431" t="inlineStr">
        <is>
          <t>siirto</t>
        </is>
      </c>
      <c r="AC431" t="inlineStr">
        <is>
          <t>3</t>
        </is>
      </c>
      <c r="AD431" t="inlineStr">
        <is>
          <t/>
        </is>
      </c>
      <c r="AE431" t="inlineStr">
        <is>
          <t>transfert</t>
        </is>
      </c>
      <c r="AF431" t="inlineStr">
        <is>
          <t>3</t>
        </is>
      </c>
      <c r="AG431" t="inlineStr">
        <is>
          <t/>
        </is>
      </c>
      <c r="AH431" t="inlineStr">
        <is>
          <t>aistriú</t>
        </is>
      </c>
      <c r="AI431" t="inlineStr">
        <is>
          <t>3</t>
        </is>
      </c>
      <c r="AJ431" t="inlineStr">
        <is>
          <t/>
        </is>
      </c>
      <c r="AK431" t="inlineStr">
        <is>
          <t/>
        </is>
      </c>
      <c r="AL431" t="inlineStr">
        <is>
          <t/>
        </is>
      </c>
      <c r="AM431" t="inlineStr">
        <is>
          <t/>
        </is>
      </c>
      <c r="AN431" t="inlineStr">
        <is>
          <t/>
        </is>
      </c>
      <c r="AO431" t="inlineStr">
        <is>
          <t/>
        </is>
      </c>
      <c r="AP431" t="inlineStr">
        <is>
          <t/>
        </is>
      </c>
      <c r="AQ431" t="inlineStr">
        <is>
          <t>trasferimento|transfer</t>
        </is>
      </c>
      <c r="AR431" t="inlineStr">
        <is>
          <t>3|3</t>
        </is>
      </c>
      <c r="AS431" t="inlineStr">
        <is>
          <t>|</t>
        </is>
      </c>
      <c r="AT431" t="inlineStr">
        <is>
          <t/>
        </is>
      </c>
      <c r="AU431" t="inlineStr">
        <is>
          <t/>
        </is>
      </c>
      <c r="AV431" t="inlineStr">
        <is>
          <t/>
        </is>
      </c>
      <c r="AW431" t="inlineStr">
        <is>
          <t/>
        </is>
      </c>
      <c r="AX431" t="inlineStr">
        <is>
          <t/>
        </is>
      </c>
      <c r="AY431" t="inlineStr">
        <is>
          <t/>
        </is>
      </c>
      <c r="AZ431" t="inlineStr">
        <is>
          <t>trasferiment</t>
        </is>
      </c>
      <c r="BA431" t="inlineStr">
        <is>
          <t>3</t>
        </is>
      </c>
      <c r="BB431" t="inlineStr">
        <is>
          <t/>
        </is>
      </c>
      <c r="BC431" t="inlineStr">
        <is>
          <t>overmaking|transfer|overdracht</t>
        </is>
      </c>
      <c r="BD431" t="inlineStr">
        <is>
          <t>3|3|3</t>
        </is>
      </c>
      <c r="BE431" t="inlineStr">
        <is>
          <t>||</t>
        </is>
      </c>
      <c r="BF431" t="inlineStr">
        <is>
          <t>przesunąć|przesunięcie</t>
        </is>
      </c>
      <c r="BG431" t="inlineStr">
        <is>
          <t>3|3</t>
        </is>
      </c>
      <c r="BH431" t="inlineStr">
        <is>
          <t>|</t>
        </is>
      </c>
      <c r="BI431" t="inlineStr">
        <is>
          <t>transferência</t>
        </is>
      </c>
      <c r="BJ431" t="inlineStr">
        <is>
          <t>3</t>
        </is>
      </c>
      <c r="BK431" t="inlineStr">
        <is>
          <t/>
        </is>
      </c>
      <c r="BL431" t="inlineStr">
        <is>
          <t>transfer</t>
        </is>
      </c>
      <c r="BM431" t="inlineStr">
        <is>
          <t>3</t>
        </is>
      </c>
      <c r="BN431" t="inlineStr">
        <is>
          <t/>
        </is>
      </c>
      <c r="BO431" t="inlineStr">
        <is>
          <t/>
        </is>
      </c>
      <c r="BP431" t="inlineStr">
        <is>
          <t/>
        </is>
      </c>
      <c r="BQ431" t="inlineStr">
        <is>
          <t/>
        </is>
      </c>
      <c r="BR431" t="inlineStr">
        <is>
          <t>prerazporeditev</t>
        </is>
      </c>
      <c r="BS431" t="inlineStr">
        <is>
          <t>3</t>
        </is>
      </c>
      <c r="BT431" t="inlineStr">
        <is>
          <t/>
        </is>
      </c>
      <c r="BU431" t="inlineStr">
        <is>
          <t>överföring</t>
        </is>
      </c>
      <c r="BV431" t="inlineStr">
        <is>
          <t>3</t>
        </is>
      </c>
      <c r="BW431" t="inlineStr">
        <is>
          <t/>
        </is>
      </c>
      <c r="BX431" t="inlineStr">
        <is>
          <t/>
        </is>
      </c>
      <c r="BY431" t="inlineStr">
        <is>
          <t/>
        </is>
      </c>
      <c r="BZ431" t="inlineStr">
        <is>
          <t/>
        </is>
      </c>
      <c r="CA431" t="inlineStr">
        <is>
          <t/>
        </is>
      </c>
      <c r="CB431" t="inlineStr">
        <is>
          <t/>
        </is>
      </c>
      <c r="CC431" t="inlineStr">
        <is>
          <t/>
        </is>
      </c>
      <c r="CD431" t="inlineStr">
        <is>
          <t/>
        </is>
      </c>
      <c r="CE431" t="inlineStr">
        <is>
          <t/>
        </is>
      </c>
      <c r="CF431" t="inlineStr">
        <is>
          <t/>
        </is>
      </c>
      <c r="CG431" t="inlineStr">
        <is>
          <t/>
        </is>
      </c>
      <c r="CH431" t="inlineStr">
        <is>
          <t/>
        </is>
      </c>
      <c r="CI431" t="inlineStr">
        <is>
          <t/>
        </is>
      </c>
      <c r="CJ431" t="inlineStr">
        <is>
          <t/>
        </is>
      </c>
      <c r="CK431" t="inlineStr">
        <is>
          <t/>
        </is>
      </c>
      <c r="CL431" t="inlineStr">
        <is>
          <t/>
        </is>
      </c>
      <c r="CM431" t="inlineStr">
        <is>
          <t/>
        </is>
      </c>
      <c r="CN431" t="inlineStr">
        <is>
          <t/>
        </is>
      </c>
      <c r="CO431" t="inlineStr">
        <is>
          <t/>
        </is>
      </c>
      <c r="CP431" t="inlineStr">
        <is>
          <t/>
        </is>
      </c>
      <c r="CQ431" t="inlineStr">
        <is>
          <t/>
        </is>
      </c>
      <c r="CR431" t="inlineStr">
        <is>
          <t/>
        </is>
      </c>
      <c r="CS431" t="inlineStr">
        <is>
          <t/>
        </is>
      </c>
      <c r="CT431" t="inlineStr">
        <is>
          <t>prerazporeditev odobritev med razdelki proračuna znotraj enega proračunskega leta</t>
        </is>
      </c>
      <c r="CU431" t="inlineStr">
        <is>
          <t/>
        </is>
      </c>
    </row>
    <row r="432">
      <c r="A432" s="1" t="str">
        <f>HYPERLINK("https://iate.europa.eu/entry/result/1053004/all", "1053004")</f>
        <v>1053004</v>
      </c>
      <c r="B432" t="inlineStr">
        <is>
          <t>FINANCE</t>
        </is>
      </c>
      <c r="C432" t="inlineStr">
        <is>
          <t>FINANCE</t>
        </is>
      </c>
      <c r="D432" t="inlineStr">
        <is>
          <t>бъдеща стойност</t>
        </is>
      </c>
      <c r="E432" t="inlineStr">
        <is>
          <t>4</t>
        </is>
      </c>
      <c r="F432" t="inlineStr">
        <is>
          <t/>
        </is>
      </c>
      <c r="G432" t="inlineStr">
        <is>
          <t/>
        </is>
      </c>
      <c r="H432" t="inlineStr">
        <is>
          <t/>
        </is>
      </c>
      <c r="I432" t="inlineStr">
        <is>
          <t/>
        </is>
      </c>
      <c r="J432" t="inlineStr">
        <is>
          <t/>
        </is>
      </c>
      <c r="K432" t="inlineStr">
        <is>
          <t/>
        </is>
      </c>
      <c r="L432" t="inlineStr">
        <is>
          <t/>
        </is>
      </c>
      <c r="M432" t="inlineStr">
        <is>
          <t/>
        </is>
      </c>
      <c r="N432" t="inlineStr">
        <is>
          <t/>
        </is>
      </c>
      <c r="O432" t="inlineStr">
        <is>
          <t/>
        </is>
      </c>
      <c r="P432" t="inlineStr">
        <is>
          <t/>
        </is>
      </c>
      <c r="Q432" t="inlineStr">
        <is>
          <t/>
        </is>
      </c>
      <c r="R432" t="inlineStr">
        <is>
          <t/>
        </is>
      </c>
      <c r="S432" t="inlineStr">
        <is>
          <t>Future Value|FV</t>
        </is>
      </c>
      <c r="T432" t="inlineStr">
        <is>
          <t>3|3</t>
        </is>
      </c>
      <c r="U432" t="inlineStr">
        <is>
          <t>|</t>
        </is>
      </c>
      <c r="V432" t="inlineStr">
        <is>
          <t/>
        </is>
      </c>
      <c r="W432" t="inlineStr">
        <is>
          <t/>
        </is>
      </c>
      <c r="X432" t="inlineStr">
        <is>
          <t/>
        </is>
      </c>
      <c r="Y432" t="inlineStr">
        <is>
          <t/>
        </is>
      </c>
      <c r="Z432" t="inlineStr">
        <is>
          <t/>
        </is>
      </c>
      <c r="AA432" t="inlineStr">
        <is>
          <t/>
        </is>
      </c>
      <c r="AB432" t="inlineStr">
        <is>
          <t/>
        </is>
      </c>
      <c r="AC432" t="inlineStr">
        <is>
          <t/>
        </is>
      </c>
      <c r="AD432" t="inlineStr">
        <is>
          <t/>
        </is>
      </c>
      <c r="AE432" t="inlineStr">
        <is>
          <t/>
        </is>
      </c>
      <c r="AF432" t="inlineStr">
        <is>
          <t/>
        </is>
      </c>
      <c r="AG432" t="inlineStr">
        <is>
          <t/>
        </is>
      </c>
      <c r="AH432" t="inlineStr">
        <is>
          <t/>
        </is>
      </c>
      <c r="AI432" t="inlineStr">
        <is>
          <t/>
        </is>
      </c>
      <c r="AJ432" t="inlineStr">
        <is>
          <t/>
        </is>
      </c>
      <c r="AK432" t="inlineStr">
        <is>
          <t/>
        </is>
      </c>
      <c r="AL432" t="inlineStr">
        <is>
          <t/>
        </is>
      </c>
      <c r="AM432" t="inlineStr">
        <is>
          <t/>
        </is>
      </c>
      <c r="AN432" t="inlineStr">
        <is>
          <t/>
        </is>
      </c>
      <c r="AO432" t="inlineStr">
        <is>
          <t/>
        </is>
      </c>
      <c r="AP432" t="inlineStr">
        <is>
          <t/>
        </is>
      </c>
      <c r="AQ432" t="inlineStr">
        <is>
          <t/>
        </is>
      </c>
      <c r="AR432" t="inlineStr">
        <is>
          <t/>
        </is>
      </c>
      <c r="AS432" t="inlineStr">
        <is>
          <t/>
        </is>
      </c>
      <c r="AT432" t="inlineStr">
        <is>
          <t/>
        </is>
      </c>
      <c r="AU432" t="inlineStr">
        <is>
          <t/>
        </is>
      </c>
      <c r="AV432" t="inlineStr">
        <is>
          <t/>
        </is>
      </c>
      <c r="AW432" t="inlineStr">
        <is>
          <t/>
        </is>
      </c>
      <c r="AX432" t="inlineStr">
        <is>
          <t/>
        </is>
      </c>
      <c r="AY432" t="inlineStr">
        <is>
          <t/>
        </is>
      </c>
      <c r="AZ432" t="inlineStr">
        <is>
          <t/>
        </is>
      </c>
      <c r="BA432" t="inlineStr">
        <is>
          <t/>
        </is>
      </c>
      <c r="BB432" t="inlineStr">
        <is>
          <t/>
        </is>
      </c>
      <c r="BC432" t="inlineStr">
        <is>
          <t/>
        </is>
      </c>
      <c r="BD432" t="inlineStr">
        <is>
          <t/>
        </is>
      </c>
      <c r="BE432" t="inlineStr">
        <is>
          <t/>
        </is>
      </c>
      <c r="BF432" t="inlineStr">
        <is>
          <t/>
        </is>
      </c>
      <c r="BG432" t="inlineStr">
        <is>
          <t/>
        </is>
      </c>
      <c r="BH432" t="inlineStr">
        <is>
          <t/>
        </is>
      </c>
      <c r="BI432" t="inlineStr">
        <is>
          <t/>
        </is>
      </c>
      <c r="BJ432" t="inlineStr">
        <is>
          <t/>
        </is>
      </c>
      <c r="BK432" t="inlineStr">
        <is>
          <t/>
        </is>
      </c>
      <c r="BL432" t="inlineStr">
        <is>
          <t/>
        </is>
      </c>
      <c r="BM432" t="inlineStr">
        <is>
          <t/>
        </is>
      </c>
      <c r="BN432" t="inlineStr">
        <is>
          <t/>
        </is>
      </c>
      <c r="BO432" t="inlineStr">
        <is>
          <t/>
        </is>
      </c>
      <c r="BP432" t="inlineStr">
        <is>
          <t/>
        </is>
      </c>
      <c r="BQ432" t="inlineStr">
        <is>
          <t/>
        </is>
      </c>
      <c r="BR432" t="inlineStr">
        <is>
          <t/>
        </is>
      </c>
      <c r="BS432" t="inlineStr">
        <is>
          <t/>
        </is>
      </c>
      <c r="BT432" t="inlineStr">
        <is>
          <t/>
        </is>
      </c>
      <c r="BU432" t="inlineStr">
        <is>
          <t/>
        </is>
      </c>
      <c r="BV432" t="inlineStr">
        <is>
          <t/>
        </is>
      </c>
      <c r="BW432" t="inlineStr">
        <is>
          <t/>
        </is>
      </c>
      <c r="BX432" t="inlineStr">
        <is>
          <t/>
        </is>
      </c>
      <c r="BY432" t="inlineStr">
        <is>
          <t/>
        </is>
      </c>
      <c r="BZ432" t="inlineStr">
        <is>
          <t/>
        </is>
      </c>
      <c r="CA432" t="inlineStr">
        <is>
          <t/>
        </is>
      </c>
      <c r="CB432" t="inlineStr">
        <is>
          <t/>
        </is>
      </c>
      <c r="CC432" t="inlineStr">
        <is>
          <t/>
        </is>
      </c>
      <c r="CD432" t="inlineStr">
        <is>
          <t/>
        </is>
      </c>
      <c r="CE432" t="inlineStr">
        <is>
          <t/>
        </is>
      </c>
      <c r="CF432" t="inlineStr">
        <is>
          <t/>
        </is>
      </c>
      <c r="CG432" t="inlineStr">
        <is>
          <t/>
        </is>
      </c>
      <c r="CH432" t="inlineStr">
        <is>
          <t/>
        </is>
      </c>
      <c r="CI432" t="inlineStr">
        <is>
          <t/>
        </is>
      </c>
      <c r="CJ432" t="inlineStr">
        <is>
          <t/>
        </is>
      </c>
      <c r="CK432" t="inlineStr">
        <is>
          <t/>
        </is>
      </c>
      <c r="CL432" t="inlineStr">
        <is>
          <t/>
        </is>
      </c>
      <c r="CM432" t="inlineStr">
        <is>
          <t/>
        </is>
      </c>
      <c r="CN432" t="inlineStr">
        <is>
          <t/>
        </is>
      </c>
      <c r="CO432" t="inlineStr">
        <is>
          <t/>
        </is>
      </c>
      <c r="CP432" t="inlineStr">
        <is>
          <t/>
        </is>
      </c>
      <c r="CQ432" t="inlineStr">
        <is>
          <t/>
        </is>
      </c>
      <c r="CR432" t="inlineStr">
        <is>
          <t/>
        </is>
      </c>
      <c r="CS432" t="inlineStr">
        <is>
          <t/>
        </is>
      </c>
      <c r="CT432" t="inlineStr">
        <is>
          <t/>
        </is>
      </c>
      <c r="CU432" t="inlineStr">
        <is>
          <t/>
        </is>
      </c>
    </row>
    <row r="433">
      <c r="A433" s="1" t="str">
        <f>HYPERLINK("https://iate.europa.eu/entry/result/1236659/all", "1236659")</f>
        <v>1236659</v>
      </c>
      <c r="B433" t="inlineStr">
        <is>
          <t>ECONOMICS;FINANCE</t>
        </is>
      </c>
      <c r="C433" t="inlineStr">
        <is>
          <t>ECONOMICS;FINANCE</t>
        </is>
      </c>
      <c r="D433" t="inlineStr">
        <is>
          <t>цена на придобиване</t>
        </is>
      </c>
      <c r="E433" t="inlineStr">
        <is>
          <t>4</t>
        </is>
      </c>
      <c r="F433" t="inlineStr">
        <is>
          <t/>
        </is>
      </c>
      <c r="G433" t="inlineStr">
        <is>
          <t/>
        </is>
      </c>
      <c r="H433" t="inlineStr">
        <is>
          <t/>
        </is>
      </c>
      <c r="I433" t="inlineStr">
        <is>
          <t/>
        </is>
      </c>
      <c r="J433" t="inlineStr">
        <is>
          <t>kostpris</t>
        </is>
      </c>
      <c r="K433" t="inlineStr">
        <is>
          <t>3</t>
        </is>
      </c>
      <c r="L433" t="inlineStr">
        <is>
          <t/>
        </is>
      </c>
      <c r="M433" t="inlineStr">
        <is>
          <t>Kostenpreis|Selbstkostenpreis|Gestehungspreis|Gestehungskosten|Herstellungspreis</t>
        </is>
      </c>
      <c r="N433" t="inlineStr">
        <is>
          <t>3|3|3|3|3</t>
        </is>
      </c>
      <c r="O433" t="inlineStr">
        <is>
          <t>||||</t>
        </is>
      </c>
      <c r="P433" t="inlineStr">
        <is>
          <t>κόστος|τιμή κόστους</t>
        </is>
      </c>
      <c r="Q433" t="inlineStr">
        <is>
          <t>3|3</t>
        </is>
      </c>
      <c r="R433" t="inlineStr">
        <is>
          <t>|</t>
        </is>
      </c>
      <c r="S433" t="inlineStr">
        <is>
          <t>first price|self price|cost|prime price|cost price|net price</t>
        </is>
      </c>
      <c r="T433" t="inlineStr">
        <is>
          <t>3|3|3|3|3|3</t>
        </is>
      </c>
      <c r="U433" t="inlineStr">
        <is>
          <t>|||||</t>
        </is>
      </c>
      <c r="V433" t="inlineStr">
        <is>
          <t>precio de coste</t>
        </is>
      </c>
      <c r="W433" t="inlineStr">
        <is>
          <t>3</t>
        </is>
      </c>
      <c r="X433" t="inlineStr">
        <is>
          <t/>
        </is>
      </c>
      <c r="Y433" t="inlineStr">
        <is>
          <t/>
        </is>
      </c>
      <c r="Z433" t="inlineStr">
        <is>
          <t/>
        </is>
      </c>
      <c r="AA433" t="inlineStr">
        <is>
          <t/>
        </is>
      </c>
      <c r="AB433" t="inlineStr">
        <is>
          <t/>
        </is>
      </c>
      <c r="AC433" t="inlineStr">
        <is>
          <t/>
        </is>
      </c>
      <c r="AD433" t="inlineStr">
        <is>
          <t/>
        </is>
      </c>
      <c r="AE433" t="inlineStr">
        <is>
          <t>prix de revient|prix coûtant</t>
        </is>
      </c>
      <c r="AF433" t="inlineStr">
        <is>
          <t>3|3</t>
        </is>
      </c>
      <c r="AG433" t="inlineStr">
        <is>
          <t>|</t>
        </is>
      </c>
      <c r="AH433" t="inlineStr">
        <is>
          <t>bunphraghas</t>
        </is>
      </c>
      <c r="AI433" t="inlineStr">
        <is>
          <t>3</t>
        </is>
      </c>
      <c r="AJ433" t="inlineStr">
        <is>
          <t/>
        </is>
      </c>
      <c r="AK433" t="inlineStr">
        <is>
          <t/>
        </is>
      </c>
      <c r="AL433" t="inlineStr">
        <is>
          <t/>
        </is>
      </c>
      <c r="AM433" t="inlineStr">
        <is>
          <t/>
        </is>
      </c>
      <c r="AN433" t="inlineStr">
        <is>
          <t/>
        </is>
      </c>
      <c r="AO433" t="inlineStr">
        <is>
          <t/>
        </is>
      </c>
      <c r="AP433" t="inlineStr">
        <is>
          <t/>
        </is>
      </c>
      <c r="AQ433" t="inlineStr">
        <is>
          <t>costo</t>
        </is>
      </c>
      <c r="AR433" t="inlineStr">
        <is>
          <t>3</t>
        </is>
      </c>
      <c r="AS433" t="inlineStr">
        <is>
          <t/>
        </is>
      </c>
      <c r="AT433" t="inlineStr">
        <is>
          <t>grynoji kaina</t>
        </is>
      </c>
      <c r="AU433" t="inlineStr">
        <is>
          <t>3</t>
        </is>
      </c>
      <c r="AV433" t="inlineStr">
        <is>
          <t/>
        </is>
      </c>
      <c r="AW433" t="inlineStr">
        <is>
          <t>pašizmaksa</t>
        </is>
      </c>
      <c r="AX433" t="inlineStr">
        <is>
          <t>3</t>
        </is>
      </c>
      <c r="AY433" t="inlineStr">
        <is>
          <t/>
        </is>
      </c>
      <c r="AZ433" t="inlineStr">
        <is>
          <t>prezz nett|kost|prezz tal-kost</t>
        </is>
      </c>
      <c r="BA433" t="inlineStr">
        <is>
          <t>3|3|3</t>
        </is>
      </c>
      <c r="BB433" t="inlineStr">
        <is>
          <t>||</t>
        </is>
      </c>
      <c r="BC433" t="inlineStr">
        <is>
          <t>kostprijs</t>
        </is>
      </c>
      <c r="BD433" t="inlineStr">
        <is>
          <t>3</t>
        </is>
      </c>
      <c r="BE433" t="inlineStr">
        <is>
          <t/>
        </is>
      </c>
      <c r="BF433" t="inlineStr">
        <is>
          <t>cena netto|cena zakupu</t>
        </is>
      </c>
      <c r="BG433" t="inlineStr">
        <is>
          <t>3|3</t>
        </is>
      </c>
      <c r="BH433" t="inlineStr">
        <is>
          <t>|</t>
        </is>
      </c>
      <c r="BI433" t="inlineStr">
        <is>
          <t>preço de custo</t>
        </is>
      </c>
      <c r="BJ433" t="inlineStr">
        <is>
          <t>3</t>
        </is>
      </c>
      <c r="BK433" t="inlineStr">
        <is>
          <t/>
        </is>
      </c>
      <c r="BL433" t="inlineStr">
        <is>
          <t/>
        </is>
      </c>
      <c r="BM433" t="inlineStr">
        <is>
          <t/>
        </is>
      </c>
      <c r="BN433" t="inlineStr">
        <is>
          <t/>
        </is>
      </c>
      <c r="BO433" t="inlineStr">
        <is>
          <t/>
        </is>
      </c>
      <c r="BP433" t="inlineStr">
        <is>
          <t/>
        </is>
      </c>
      <c r="BQ433" t="inlineStr">
        <is>
          <t/>
        </is>
      </c>
      <c r="BR433" t="inlineStr">
        <is>
          <t>neto cena</t>
        </is>
      </c>
      <c r="BS433" t="inlineStr">
        <is>
          <t>3</t>
        </is>
      </c>
      <c r="BT433" t="inlineStr">
        <is>
          <t/>
        </is>
      </c>
      <c r="BU433" t="inlineStr">
        <is>
          <t/>
        </is>
      </c>
      <c r="BV433" t="inlineStr">
        <is>
          <t/>
        </is>
      </c>
      <c r="BW433" t="inlineStr">
        <is>
          <t/>
        </is>
      </c>
      <c r="BX433" t="inlineStr">
        <is>
          <t>сумата от заплатените парични средства или парични еквиваленти или справедливата стойност на друга престация за придобиването на един актив към момента на придобиването или създаването му или, където е приложимо, сумата, отнасяща се към този актив, когато е признат първоначално в съответствие с конкретните изисквания на други МСФО, например МСФО 2 Плащане на базата на акции.</t>
        </is>
      </c>
      <c r="BY433" t="inlineStr">
        <is>
          <t/>
        </is>
      </c>
      <c r="BZ433" t="inlineStr">
        <is>
          <t>den pris en vare har, når købspris og alle omkostninger er medregnet, men uden eventuel fortjeneste</t>
        </is>
      </c>
      <c r="CA433" t="inlineStr">
        <is>
          <t/>
        </is>
      </c>
      <c r="CB433" t="inlineStr">
        <is>
          <t/>
        </is>
      </c>
      <c r="CC433" t="inlineStr">
        <is>
          <t>the price,excluding VAT,at which the goods were acquired by the taxable person or,if he made them himself,the cost of their manufacture,including overheads but excluding profit</t>
        </is>
      </c>
      <c r="CD433" t="inlineStr">
        <is>
          <t/>
        </is>
      </c>
      <c r="CE433" t="inlineStr">
        <is>
          <t/>
        </is>
      </c>
      <c r="CF433" t="inlineStr">
        <is>
          <t/>
        </is>
      </c>
      <c r="CG433" t="inlineStr">
        <is>
          <t>prix résultant du prix d'achat d'un bien ou d'un service, après déduction d'éventuels rabais, remises, escomptes, ristournes, et après majorations des taxes et d'un certain nombre de frais, tels que le courtage, la manutention, l'emballage, les transports, les douanes, les assurances, les frais financiers, etc</t>
        </is>
      </c>
      <c r="CH433" t="inlineStr">
        <is>
          <t/>
        </is>
      </c>
      <c r="CI433" t="inlineStr">
        <is>
          <t/>
        </is>
      </c>
      <c r="CJ433" t="inlineStr">
        <is>
          <t/>
        </is>
      </c>
      <c r="CK433" t="inlineStr">
        <is>
          <t/>
        </is>
      </c>
      <c r="CL433" t="inlineStr">
        <is>
          <t/>
        </is>
      </c>
      <c r="CM433" t="inlineStr">
        <is>
          <t>izmaksas, kas uzņēmumam būtu nepieciešamas (plānotā pašizmaksa) vai kas tam ir (faktiskā pašizmaksa) viena preču veida vienības ražošanai vai pakalpojuma veikšanai</t>
        </is>
      </c>
      <c r="CN433" t="inlineStr">
        <is>
          <t>il-prezz, mingħajr il-VAT, li bih inxtraw l-oġġetti mill-persuna taxxabbli, jew jekk għamilhom hu, kemm swiet il-manifattura, inklużi l-ispejjeż iżda mhux il-qligħ</t>
        </is>
      </c>
      <c r="CO433" t="inlineStr">
        <is>
          <t/>
        </is>
      </c>
      <c r="CP433" t="inlineStr">
        <is>
          <t>cena, którą musi zapłacić nabywca za dostarczone mu materiały lub towary bez naliczonego podatku VAT</t>
        </is>
      </c>
      <c r="CQ433" t="inlineStr">
        <is>
          <t/>
        </is>
      </c>
      <c r="CR433" t="inlineStr">
        <is>
          <t/>
        </is>
      </c>
      <c r="CS433" t="inlineStr">
        <is>
          <t/>
        </is>
      </c>
      <c r="CT433" t="inlineStr">
        <is>
          <t/>
        </is>
      </c>
      <c r="CU433" t="inlineStr">
        <is>
          <t/>
        </is>
      </c>
    </row>
    <row r="434">
      <c r="A434" s="1" t="str">
        <f>HYPERLINK("https://iate.europa.eu/entry/result/1568085/all", "1568085")</f>
        <v>1568085</v>
      </c>
      <c r="B434" t="inlineStr">
        <is>
          <t>FINANCE;EMPLOYMENT AND WORKING CONDITIONS</t>
        </is>
      </c>
      <c r="C434" t="inlineStr">
        <is>
          <t>FINANCE|insurance;EMPLOYMENT AND WORKING CONDITIONS|personnel management and staff remuneration</t>
        </is>
      </c>
      <c r="D434" t="inlineStr">
        <is>
          <t/>
        </is>
      </c>
      <c r="E434" t="inlineStr">
        <is>
          <t/>
        </is>
      </c>
      <c r="F434" t="inlineStr">
        <is>
          <t/>
        </is>
      </c>
      <c r="G434" t="inlineStr">
        <is>
          <t/>
        </is>
      </c>
      <c r="H434" t="inlineStr">
        <is>
          <t/>
        </is>
      </c>
      <c r="I434" t="inlineStr">
        <is>
          <t/>
        </is>
      </c>
      <c r="J434" t="inlineStr">
        <is>
          <t>bistand|tildeling|ydelse</t>
        </is>
      </c>
      <c r="K434" t="inlineStr">
        <is>
          <t>3|3|3</t>
        </is>
      </c>
      <c r="L434" t="inlineStr">
        <is>
          <t>||</t>
        </is>
      </c>
      <c r="M434" t="inlineStr">
        <is>
          <t>Zulage|Zuwendung|Beihilfe|Zuschuss</t>
        </is>
      </c>
      <c r="N434" t="inlineStr">
        <is>
          <t>3|3|3|3</t>
        </is>
      </c>
      <c r="O434" t="inlineStr">
        <is>
          <t>|||</t>
        </is>
      </c>
      <c r="P434" t="inlineStr">
        <is>
          <t>αποζημίωση|επίδομα|επιχορήγηση</t>
        </is>
      </c>
      <c r="Q434" t="inlineStr">
        <is>
          <t>3|3|3</t>
        </is>
      </c>
      <c r="R434" t="inlineStr">
        <is>
          <t>||</t>
        </is>
      </c>
      <c r="S434" t="inlineStr">
        <is>
          <t>bonus|allowance|allocation</t>
        </is>
      </c>
      <c r="T434" t="inlineStr">
        <is>
          <t>3|3|3</t>
        </is>
      </c>
      <c r="U434" t="inlineStr">
        <is>
          <t>||</t>
        </is>
      </c>
      <c r="V434" t="inlineStr">
        <is>
          <t>asignación|subsidio|indemnización</t>
        </is>
      </c>
      <c r="W434" t="inlineStr">
        <is>
          <t>3|3|3</t>
        </is>
      </c>
      <c r="X434" t="inlineStr">
        <is>
          <t>||</t>
        </is>
      </c>
      <c r="Y434" t="inlineStr">
        <is>
          <t/>
        </is>
      </c>
      <c r="Z434" t="inlineStr">
        <is>
          <t/>
        </is>
      </c>
      <c r="AA434" t="inlineStr">
        <is>
          <t/>
        </is>
      </c>
      <c r="AB434" t="inlineStr">
        <is>
          <t>avustus</t>
        </is>
      </c>
      <c r="AC434" t="inlineStr">
        <is>
          <t>2</t>
        </is>
      </c>
      <c r="AD434" t="inlineStr">
        <is>
          <t/>
        </is>
      </c>
      <c r="AE434" t="inlineStr">
        <is>
          <t>allocation</t>
        </is>
      </c>
      <c r="AF434" t="inlineStr">
        <is>
          <t>3</t>
        </is>
      </c>
      <c r="AG434" t="inlineStr">
        <is>
          <t/>
        </is>
      </c>
      <c r="AH434" t="inlineStr">
        <is>
          <t/>
        </is>
      </c>
      <c r="AI434" t="inlineStr">
        <is>
          <t/>
        </is>
      </c>
      <c r="AJ434" t="inlineStr">
        <is>
          <t/>
        </is>
      </c>
      <c r="AK434" t="inlineStr">
        <is>
          <t/>
        </is>
      </c>
      <c r="AL434" t="inlineStr">
        <is>
          <t/>
        </is>
      </c>
      <c r="AM434" t="inlineStr">
        <is>
          <t/>
        </is>
      </c>
      <c r="AN434" t="inlineStr">
        <is>
          <t/>
        </is>
      </c>
      <c r="AO434" t="inlineStr">
        <is>
          <t/>
        </is>
      </c>
      <c r="AP434" t="inlineStr">
        <is>
          <t/>
        </is>
      </c>
      <c r="AQ434" t="inlineStr">
        <is>
          <t>indennità|soprassoldo|assegno</t>
        </is>
      </c>
      <c r="AR434" t="inlineStr">
        <is>
          <t>3|3|3</t>
        </is>
      </c>
      <c r="AS434" t="inlineStr">
        <is>
          <t>||</t>
        </is>
      </c>
      <c r="AT434" t="inlineStr">
        <is>
          <t/>
        </is>
      </c>
      <c r="AU434" t="inlineStr">
        <is>
          <t/>
        </is>
      </c>
      <c r="AV434" t="inlineStr">
        <is>
          <t/>
        </is>
      </c>
      <c r="AW434" t="inlineStr">
        <is>
          <t/>
        </is>
      </c>
      <c r="AX434" t="inlineStr">
        <is>
          <t/>
        </is>
      </c>
      <c r="AY434" t="inlineStr">
        <is>
          <t/>
        </is>
      </c>
      <c r="AZ434" t="inlineStr">
        <is>
          <t/>
        </is>
      </c>
      <c r="BA434" t="inlineStr">
        <is>
          <t/>
        </is>
      </c>
      <c r="BB434" t="inlineStr">
        <is>
          <t/>
        </is>
      </c>
      <c r="BC434" t="inlineStr">
        <is>
          <t>toewijzing|toelage|toeslag|bijslag|toekenning</t>
        </is>
      </c>
      <c r="BD434" t="inlineStr">
        <is>
          <t>3|3|3|3|3</t>
        </is>
      </c>
      <c r="BE434" t="inlineStr">
        <is>
          <t>||||</t>
        </is>
      </c>
      <c r="BF434" t="inlineStr">
        <is>
          <t/>
        </is>
      </c>
      <c r="BG434" t="inlineStr">
        <is>
          <t/>
        </is>
      </c>
      <c r="BH434" t="inlineStr">
        <is>
          <t/>
        </is>
      </c>
      <c r="BI434" t="inlineStr">
        <is>
          <t>subsídio|bónus|gratificação</t>
        </is>
      </c>
      <c r="BJ434" t="inlineStr">
        <is>
          <t>3|3|3</t>
        </is>
      </c>
      <c r="BK434" t="inlineStr">
        <is>
          <t>||</t>
        </is>
      </c>
      <c r="BL434" t="inlineStr">
        <is>
          <t/>
        </is>
      </c>
      <c r="BM434" t="inlineStr">
        <is>
          <t/>
        </is>
      </c>
      <c r="BN434" t="inlineStr">
        <is>
          <t/>
        </is>
      </c>
      <c r="BO434" t="inlineStr">
        <is>
          <t/>
        </is>
      </c>
      <c r="BP434" t="inlineStr">
        <is>
          <t/>
        </is>
      </c>
      <c r="BQ434" t="inlineStr">
        <is>
          <t/>
        </is>
      </c>
      <c r="BR434" t="inlineStr">
        <is>
          <t/>
        </is>
      </c>
      <c r="BS434" t="inlineStr">
        <is>
          <t/>
        </is>
      </c>
      <c r="BT434" t="inlineStr">
        <is>
          <t/>
        </is>
      </c>
      <c r="BU434" t="inlineStr">
        <is>
          <t/>
        </is>
      </c>
      <c r="BV434" t="inlineStr">
        <is>
          <t/>
        </is>
      </c>
      <c r="BW434" t="inlineStr">
        <is>
          <t/>
        </is>
      </c>
      <c r="BX434" t="inlineStr">
        <is>
          <t/>
        </is>
      </c>
      <c r="BY434" t="inlineStr">
        <is>
          <t/>
        </is>
      </c>
      <c r="BZ434" t="inlineStr">
        <is>
          <t/>
        </is>
      </c>
      <c r="CA434" t="inlineStr">
        <is>
          <t>finanzielle Hilfe</t>
        </is>
      </c>
      <c r="CB434" t="inlineStr">
        <is>
          <t/>
        </is>
      </c>
      <c r="CC434" t="inlineStr">
        <is>
          <t>a definite portion, sum, or amount allotted or granted to meet certain expenses or requirements</t>
        </is>
      </c>
      <c r="CD434" t="inlineStr">
        <is>
          <t/>
        </is>
      </c>
      <c r="CE434" t="inlineStr">
        <is>
          <t/>
        </is>
      </c>
      <c r="CF434" t="inlineStr">
        <is>
          <t/>
        </is>
      </c>
      <c r="CG434" t="inlineStr">
        <is>
          <t>somme allouée</t>
        </is>
      </c>
      <c r="CH434" t="inlineStr">
        <is>
          <t/>
        </is>
      </c>
      <c r="CI434" t="inlineStr">
        <is>
          <t/>
        </is>
      </c>
      <c r="CJ434" t="inlineStr">
        <is>
          <t/>
        </is>
      </c>
      <c r="CK434" t="inlineStr">
        <is>
          <t/>
        </is>
      </c>
      <c r="CL434" t="inlineStr">
        <is>
          <t/>
        </is>
      </c>
      <c r="CM434" t="inlineStr">
        <is>
          <t/>
        </is>
      </c>
      <c r="CN434" t="inlineStr">
        <is>
          <t/>
        </is>
      </c>
      <c r="CO434" t="inlineStr">
        <is>
          <t/>
        </is>
      </c>
      <c r="CP434" t="inlineStr">
        <is>
          <t/>
        </is>
      </c>
      <c r="CQ434" t="inlineStr">
        <is>
          <t/>
        </is>
      </c>
      <c r="CR434" t="inlineStr">
        <is>
          <t/>
        </is>
      </c>
      <c r="CS434" t="inlineStr">
        <is>
          <t/>
        </is>
      </c>
      <c r="CT434" t="inlineStr">
        <is>
          <t/>
        </is>
      </c>
      <c r="CU434" t="inlineStr">
        <is>
          <t/>
        </is>
      </c>
    </row>
    <row r="435">
      <c r="A435" s="1" t="str">
        <f>HYPERLINK("https://iate.europa.eu/entry/result/1496896/all", "1496896")</f>
        <v>1496896</v>
      </c>
      <c r="B435" t="inlineStr">
        <is>
          <t>FINANCE</t>
        </is>
      </c>
      <c r="C435" t="inlineStr">
        <is>
          <t>FINANCE|insurance</t>
        </is>
      </c>
      <c r="D435" t="inlineStr">
        <is>
          <t/>
        </is>
      </c>
      <c r="E435" t="inlineStr">
        <is>
          <t/>
        </is>
      </c>
      <c r="F435" t="inlineStr">
        <is>
          <t/>
        </is>
      </c>
      <c r="G435" t="inlineStr">
        <is>
          <t/>
        </is>
      </c>
      <c r="H435" t="inlineStr">
        <is>
          <t/>
        </is>
      </c>
      <c r="I435" t="inlineStr">
        <is>
          <t/>
        </is>
      </c>
      <c r="J435" t="inlineStr">
        <is>
          <t>påtale af læge</t>
        </is>
      </c>
      <c r="K435" t="inlineStr">
        <is>
          <t>3</t>
        </is>
      </c>
      <c r="L435" t="inlineStr">
        <is>
          <t/>
        </is>
      </c>
      <c r="M435" t="inlineStr">
        <is>
          <t>ärztliche Belehrung</t>
        </is>
      </c>
      <c r="N435" t="inlineStr">
        <is>
          <t>3</t>
        </is>
      </c>
      <c r="O435" t="inlineStr">
        <is>
          <t/>
        </is>
      </c>
      <c r="P435" t="inlineStr">
        <is>
          <t>σύμπτωμα|ανωμαλία</t>
        </is>
      </c>
      <c r="Q435" t="inlineStr">
        <is>
          <t>3|3</t>
        </is>
      </c>
      <c r="R435" t="inlineStr">
        <is>
          <t>|</t>
        </is>
      </c>
      <c r="S435" t="inlineStr">
        <is>
          <t>complaint</t>
        </is>
      </c>
      <c r="T435" t="inlineStr">
        <is>
          <t>3</t>
        </is>
      </c>
      <c r="U435" t="inlineStr">
        <is>
          <t/>
        </is>
      </c>
      <c r="V435" t="inlineStr">
        <is>
          <t>queja</t>
        </is>
      </c>
      <c r="W435" t="inlineStr">
        <is>
          <t>3</t>
        </is>
      </c>
      <c r="X435" t="inlineStr">
        <is>
          <t/>
        </is>
      </c>
      <c r="Y435" t="inlineStr">
        <is>
          <t/>
        </is>
      </c>
      <c r="Z435" t="inlineStr">
        <is>
          <t/>
        </is>
      </c>
      <c r="AA435" t="inlineStr">
        <is>
          <t/>
        </is>
      </c>
      <c r="AB435" t="inlineStr">
        <is>
          <t/>
        </is>
      </c>
      <c r="AC435" t="inlineStr">
        <is>
          <t/>
        </is>
      </c>
      <c r="AD435" t="inlineStr">
        <is>
          <t/>
        </is>
      </c>
      <c r="AE435" t="inlineStr">
        <is>
          <t>réclamation du médecin</t>
        </is>
      </c>
      <c r="AF435" t="inlineStr">
        <is>
          <t>3</t>
        </is>
      </c>
      <c r="AG435" t="inlineStr">
        <is>
          <t/>
        </is>
      </c>
      <c r="AH435" t="inlineStr">
        <is>
          <t/>
        </is>
      </c>
      <c r="AI435" t="inlineStr">
        <is>
          <t/>
        </is>
      </c>
      <c r="AJ435" t="inlineStr">
        <is>
          <t/>
        </is>
      </c>
      <c r="AK435" t="inlineStr">
        <is>
          <t/>
        </is>
      </c>
      <c r="AL435" t="inlineStr">
        <is>
          <t/>
        </is>
      </c>
      <c r="AM435" t="inlineStr">
        <is>
          <t/>
        </is>
      </c>
      <c r="AN435" t="inlineStr">
        <is>
          <t/>
        </is>
      </c>
      <c r="AO435" t="inlineStr">
        <is>
          <t/>
        </is>
      </c>
      <c r="AP435" t="inlineStr">
        <is>
          <t/>
        </is>
      </c>
      <c r="AQ435" t="inlineStr">
        <is>
          <t/>
        </is>
      </c>
      <c r="AR435" t="inlineStr">
        <is>
          <t/>
        </is>
      </c>
      <c r="AS435" t="inlineStr">
        <is>
          <t/>
        </is>
      </c>
      <c r="AT435" t="inlineStr">
        <is>
          <t/>
        </is>
      </c>
      <c r="AU435" t="inlineStr">
        <is>
          <t/>
        </is>
      </c>
      <c r="AV435" t="inlineStr">
        <is>
          <t/>
        </is>
      </c>
      <c r="AW435" t="inlineStr">
        <is>
          <t/>
        </is>
      </c>
      <c r="AX435" t="inlineStr">
        <is>
          <t/>
        </is>
      </c>
      <c r="AY435" t="inlineStr">
        <is>
          <t/>
        </is>
      </c>
      <c r="AZ435" t="inlineStr">
        <is>
          <t/>
        </is>
      </c>
      <c r="BA435" t="inlineStr">
        <is>
          <t/>
        </is>
      </c>
      <c r="BB435" t="inlineStr">
        <is>
          <t/>
        </is>
      </c>
      <c r="BC435" t="inlineStr">
        <is>
          <t>klacht</t>
        </is>
      </c>
      <c r="BD435" t="inlineStr">
        <is>
          <t>3</t>
        </is>
      </c>
      <c r="BE435" t="inlineStr">
        <is>
          <t/>
        </is>
      </c>
      <c r="BF435" t="inlineStr">
        <is>
          <t/>
        </is>
      </c>
      <c r="BG435" t="inlineStr">
        <is>
          <t/>
        </is>
      </c>
      <c r="BH435" t="inlineStr">
        <is>
          <t/>
        </is>
      </c>
      <c r="BI435" t="inlineStr">
        <is>
          <t/>
        </is>
      </c>
      <c r="BJ435" t="inlineStr">
        <is>
          <t/>
        </is>
      </c>
      <c r="BK435" t="inlineStr">
        <is>
          <t/>
        </is>
      </c>
      <c r="BL435" t="inlineStr">
        <is>
          <t/>
        </is>
      </c>
      <c r="BM435" t="inlineStr">
        <is>
          <t/>
        </is>
      </c>
      <c r="BN435" t="inlineStr">
        <is>
          <t/>
        </is>
      </c>
      <c r="BO435" t="inlineStr">
        <is>
          <t/>
        </is>
      </c>
      <c r="BP435" t="inlineStr">
        <is>
          <t/>
        </is>
      </c>
      <c r="BQ435" t="inlineStr">
        <is>
          <t/>
        </is>
      </c>
      <c r="BR435" t="inlineStr">
        <is>
          <t/>
        </is>
      </c>
      <c r="BS435" t="inlineStr">
        <is>
          <t/>
        </is>
      </c>
      <c r="BT435" t="inlineStr">
        <is>
          <t/>
        </is>
      </c>
      <c r="BU435" t="inlineStr">
        <is>
          <t/>
        </is>
      </c>
      <c r="BV435" t="inlineStr">
        <is>
          <t/>
        </is>
      </c>
      <c r="BW435" t="inlineStr">
        <is>
          <t/>
        </is>
      </c>
      <c r="BX435" t="inlineStr">
        <is>
          <t/>
        </is>
      </c>
      <c r="BY435" t="inlineStr">
        <is>
          <t/>
        </is>
      </c>
      <c r="BZ435" t="inlineStr">
        <is>
          <t/>
        </is>
      </c>
      <c r="CA435" t="inlineStr">
        <is>
          <t>Beanstandung eines Arztes durch den Vorstand der Kassenärztlichen Vereinigung</t>
        </is>
      </c>
      <c r="CB435" t="inlineStr">
        <is>
          <t/>
        </is>
      </c>
      <c r="CC435" t="inlineStr">
        <is>
          <t/>
        </is>
      </c>
      <c r="CD435" t="inlineStr">
        <is>
          <t/>
        </is>
      </c>
      <c r="CE435" t="inlineStr">
        <is>
          <t/>
        </is>
      </c>
      <c r="CF435" t="inlineStr">
        <is>
          <t/>
        </is>
      </c>
      <c r="CG435" t="inlineStr">
        <is>
          <t/>
        </is>
      </c>
      <c r="CH435" t="inlineStr">
        <is>
          <t/>
        </is>
      </c>
      <c r="CI435" t="inlineStr">
        <is>
          <t/>
        </is>
      </c>
      <c r="CJ435" t="inlineStr">
        <is>
          <t/>
        </is>
      </c>
      <c r="CK435" t="inlineStr">
        <is>
          <t/>
        </is>
      </c>
      <c r="CL435" t="inlineStr">
        <is>
          <t/>
        </is>
      </c>
      <c r="CM435" t="inlineStr">
        <is>
          <t/>
        </is>
      </c>
      <c r="CN435" t="inlineStr">
        <is>
          <t/>
        </is>
      </c>
      <c r="CO435" t="inlineStr">
        <is>
          <t/>
        </is>
      </c>
      <c r="CP435" t="inlineStr">
        <is>
          <t/>
        </is>
      </c>
      <c r="CQ435" t="inlineStr">
        <is>
          <t/>
        </is>
      </c>
      <c r="CR435" t="inlineStr">
        <is>
          <t/>
        </is>
      </c>
      <c r="CS435" t="inlineStr">
        <is>
          <t/>
        </is>
      </c>
      <c r="CT435" t="inlineStr">
        <is>
          <t/>
        </is>
      </c>
      <c r="CU435" t="inlineStr">
        <is>
          <t/>
        </is>
      </c>
    </row>
    <row r="436">
      <c r="A436" s="1" t="str">
        <f>HYPERLINK("https://iate.europa.eu/entry/result/1568439/all", "1568439")</f>
        <v>1568439</v>
      </c>
      <c r="B436" t="inlineStr">
        <is>
          <t>ECONOMICS;FINANCE</t>
        </is>
      </c>
      <c r="C436" t="inlineStr">
        <is>
          <t>ECONOMICS|economic analysis|statistics;FINANCE</t>
        </is>
      </c>
      <c r="D436" t="inlineStr">
        <is>
          <t/>
        </is>
      </c>
      <c r="E436" t="inlineStr">
        <is>
          <t/>
        </is>
      </c>
      <c r="F436" t="inlineStr">
        <is>
          <t/>
        </is>
      </c>
      <c r="G436" t="inlineStr">
        <is>
          <t/>
        </is>
      </c>
      <c r="H436" t="inlineStr">
        <is>
          <t/>
        </is>
      </c>
      <c r="I436" t="inlineStr">
        <is>
          <t/>
        </is>
      </c>
      <c r="J436" t="inlineStr">
        <is>
          <t>gebyr</t>
        </is>
      </c>
      <c r="K436" t="inlineStr">
        <is>
          <t>3</t>
        </is>
      </c>
      <c r="L436" t="inlineStr">
        <is>
          <t/>
        </is>
      </c>
      <c r="M436" t="inlineStr">
        <is>
          <t>Gebühr</t>
        </is>
      </c>
      <c r="N436" t="inlineStr">
        <is>
          <t>3</t>
        </is>
      </c>
      <c r="O436" t="inlineStr">
        <is>
          <t/>
        </is>
      </c>
      <c r="P436" t="inlineStr">
        <is>
          <t>τέλος|δασμός|συνδρομή</t>
        </is>
      </c>
      <c r="Q436" t="inlineStr">
        <is>
          <t>3|3|3</t>
        </is>
      </c>
      <c r="R436" t="inlineStr">
        <is>
          <t>||</t>
        </is>
      </c>
      <c r="S436" t="inlineStr">
        <is>
          <t>charge|dues|fee</t>
        </is>
      </c>
      <c r="T436" t="inlineStr">
        <is>
          <t>3|3|3</t>
        </is>
      </c>
      <c r="U436" t="inlineStr">
        <is>
          <t>||</t>
        </is>
      </c>
      <c r="V436" t="inlineStr">
        <is>
          <t/>
        </is>
      </c>
      <c r="W436" t="inlineStr">
        <is>
          <t/>
        </is>
      </c>
      <c r="X436" t="inlineStr">
        <is>
          <t/>
        </is>
      </c>
      <c r="Y436" t="inlineStr">
        <is>
          <t/>
        </is>
      </c>
      <c r="Z436" t="inlineStr">
        <is>
          <t/>
        </is>
      </c>
      <c r="AA436" t="inlineStr">
        <is>
          <t/>
        </is>
      </c>
      <c r="AB436" t="inlineStr">
        <is>
          <t/>
        </is>
      </c>
      <c r="AC436" t="inlineStr">
        <is>
          <t/>
        </is>
      </c>
      <c r="AD436" t="inlineStr">
        <is>
          <t/>
        </is>
      </c>
      <c r="AE436" t="inlineStr">
        <is>
          <t>droit</t>
        </is>
      </c>
      <c r="AF436" t="inlineStr">
        <is>
          <t>3</t>
        </is>
      </c>
      <c r="AG436" t="inlineStr">
        <is>
          <t/>
        </is>
      </c>
      <c r="AH436" t="inlineStr">
        <is>
          <t/>
        </is>
      </c>
      <c r="AI436" t="inlineStr">
        <is>
          <t/>
        </is>
      </c>
      <c r="AJ436" t="inlineStr">
        <is>
          <t/>
        </is>
      </c>
      <c r="AK436" t="inlineStr">
        <is>
          <t/>
        </is>
      </c>
      <c r="AL436" t="inlineStr">
        <is>
          <t/>
        </is>
      </c>
      <c r="AM436" t="inlineStr">
        <is>
          <t/>
        </is>
      </c>
      <c r="AN436" t="inlineStr">
        <is>
          <t/>
        </is>
      </c>
      <c r="AO436" t="inlineStr">
        <is>
          <t/>
        </is>
      </c>
      <c r="AP436" t="inlineStr">
        <is>
          <t/>
        </is>
      </c>
      <c r="AQ436" t="inlineStr">
        <is>
          <t/>
        </is>
      </c>
      <c r="AR436" t="inlineStr">
        <is>
          <t/>
        </is>
      </c>
      <c r="AS436" t="inlineStr">
        <is>
          <t/>
        </is>
      </c>
      <c r="AT436" t="inlineStr">
        <is>
          <t>mokestis|rinkliava</t>
        </is>
      </c>
      <c r="AU436" t="inlineStr">
        <is>
          <t>3|3</t>
        </is>
      </c>
      <c r="AV436" t="inlineStr">
        <is>
          <t>|</t>
        </is>
      </c>
      <c r="AW436" t="inlineStr">
        <is>
          <t/>
        </is>
      </c>
      <c r="AX436" t="inlineStr">
        <is>
          <t/>
        </is>
      </c>
      <c r="AY436" t="inlineStr">
        <is>
          <t/>
        </is>
      </c>
      <c r="AZ436" t="inlineStr">
        <is>
          <t/>
        </is>
      </c>
      <c r="BA436" t="inlineStr">
        <is>
          <t/>
        </is>
      </c>
      <c r="BB436" t="inlineStr">
        <is>
          <t/>
        </is>
      </c>
      <c r="BC436" t="inlineStr">
        <is>
          <t/>
        </is>
      </c>
      <c r="BD436" t="inlineStr">
        <is>
          <t/>
        </is>
      </c>
      <c r="BE436" t="inlineStr">
        <is>
          <t/>
        </is>
      </c>
      <c r="BF436" t="inlineStr">
        <is>
          <t/>
        </is>
      </c>
      <c r="BG436" t="inlineStr">
        <is>
          <t/>
        </is>
      </c>
      <c r="BH436" t="inlineStr">
        <is>
          <t/>
        </is>
      </c>
      <c r="BI436" t="inlineStr">
        <is>
          <t/>
        </is>
      </c>
      <c r="BJ436" t="inlineStr">
        <is>
          <t/>
        </is>
      </c>
      <c r="BK436" t="inlineStr">
        <is>
          <t/>
        </is>
      </c>
      <c r="BL436" t="inlineStr">
        <is>
          <t/>
        </is>
      </c>
      <c r="BM436" t="inlineStr">
        <is>
          <t/>
        </is>
      </c>
      <c r="BN436" t="inlineStr">
        <is>
          <t/>
        </is>
      </c>
      <c r="BO436" t="inlineStr">
        <is>
          <t/>
        </is>
      </c>
      <c r="BP436" t="inlineStr">
        <is>
          <t/>
        </is>
      </c>
      <c r="BQ436" t="inlineStr">
        <is>
          <t/>
        </is>
      </c>
      <c r="BR436" t="inlineStr">
        <is>
          <t/>
        </is>
      </c>
      <c r="BS436" t="inlineStr">
        <is>
          <t/>
        </is>
      </c>
      <c r="BT436" t="inlineStr">
        <is>
          <t/>
        </is>
      </c>
      <c r="BU436" t="inlineStr">
        <is>
          <t/>
        </is>
      </c>
      <c r="BV436" t="inlineStr">
        <is>
          <t/>
        </is>
      </c>
      <c r="BW436" t="inlineStr">
        <is>
          <t/>
        </is>
      </c>
      <c r="BX436" t="inlineStr">
        <is>
          <t/>
        </is>
      </c>
      <c r="BY436" t="inlineStr">
        <is>
          <t/>
        </is>
      </c>
      <c r="BZ436" t="inlineStr">
        <is>
          <t/>
        </is>
      </c>
      <c r="CA436" t="inlineStr">
        <is>
          <t>Abgabe für unmittelbare Inanspruchnahme einer öffentlichen Dienstleistung</t>
        </is>
      </c>
      <c r="CB436" t="inlineStr">
        <is>
          <t/>
        </is>
      </c>
      <c r="CC436" t="inlineStr">
        <is>
          <t/>
        </is>
      </c>
      <c r="CD436" t="inlineStr">
        <is>
          <t/>
        </is>
      </c>
      <c r="CE436" t="inlineStr">
        <is>
          <t/>
        </is>
      </c>
      <c r="CF436" t="inlineStr">
        <is>
          <t/>
        </is>
      </c>
      <c r="CG436" t="inlineStr">
        <is>
          <t>une somme d'argent, une redevance, une contribution exigée</t>
        </is>
      </c>
      <c r="CH436" t="inlineStr">
        <is>
          <t/>
        </is>
      </c>
      <c r="CI436" t="inlineStr">
        <is>
          <t/>
        </is>
      </c>
      <c r="CJ436" t="inlineStr">
        <is>
          <t/>
        </is>
      </c>
      <c r="CK436" t="inlineStr">
        <is>
          <t/>
        </is>
      </c>
      <c r="CL436" t="inlineStr">
        <is>
          <t/>
        </is>
      </c>
      <c r="CM436" t="inlineStr">
        <is>
          <t/>
        </is>
      </c>
      <c r="CN436" t="inlineStr">
        <is>
          <t/>
        </is>
      </c>
      <c r="CO436" t="inlineStr">
        <is>
          <t/>
        </is>
      </c>
      <c r="CP436" t="inlineStr">
        <is>
          <t/>
        </is>
      </c>
      <c r="CQ436" t="inlineStr">
        <is>
          <t/>
        </is>
      </c>
      <c r="CR436" t="inlineStr">
        <is>
          <t/>
        </is>
      </c>
      <c r="CS436" t="inlineStr">
        <is>
          <t/>
        </is>
      </c>
      <c r="CT436" t="inlineStr">
        <is>
          <t/>
        </is>
      </c>
      <c r="CU436" t="inlineStr">
        <is>
          <t/>
        </is>
      </c>
    </row>
    <row r="437">
      <c r="A437" s="1" t="str">
        <f>HYPERLINK("https://iate.europa.eu/entry/result/1484861/all", "1484861")</f>
        <v>1484861</v>
      </c>
      <c r="B437" t="inlineStr">
        <is>
          <t>FINANCE</t>
        </is>
      </c>
      <c r="C437" t="inlineStr">
        <is>
          <t>FINANCE</t>
        </is>
      </c>
      <c r="D437" t="inlineStr">
        <is>
          <t/>
        </is>
      </c>
      <c r="E437" t="inlineStr">
        <is>
          <t/>
        </is>
      </c>
      <c r="F437" t="inlineStr">
        <is>
          <t/>
        </is>
      </c>
      <c r="G437" t="inlineStr">
        <is>
          <t/>
        </is>
      </c>
      <c r="H437" t="inlineStr">
        <is>
          <t/>
        </is>
      </c>
      <c r="I437" t="inlineStr">
        <is>
          <t/>
        </is>
      </c>
      <c r="J437" t="inlineStr">
        <is>
          <t/>
        </is>
      </c>
      <c r="K437" t="inlineStr">
        <is>
          <t/>
        </is>
      </c>
      <c r="L437" t="inlineStr">
        <is>
          <t/>
        </is>
      </c>
      <c r="M437" t="inlineStr">
        <is>
          <t>Subjekt</t>
        </is>
      </c>
      <c r="N437" t="inlineStr">
        <is>
          <t>3</t>
        </is>
      </c>
      <c r="O437" t="inlineStr">
        <is>
          <t/>
        </is>
      </c>
      <c r="P437" t="inlineStr">
        <is>
          <t/>
        </is>
      </c>
      <c r="Q437" t="inlineStr">
        <is>
          <t/>
        </is>
      </c>
      <c r="R437" t="inlineStr">
        <is>
          <t/>
        </is>
      </c>
      <c r="S437" t="inlineStr">
        <is>
          <t>subject|principal</t>
        </is>
      </c>
      <c r="T437" t="inlineStr">
        <is>
          <t>3|3</t>
        </is>
      </c>
      <c r="U437" t="inlineStr">
        <is>
          <t>|</t>
        </is>
      </c>
      <c r="V437" t="inlineStr">
        <is>
          <t>principal</t>
        </is>
      </c>
      <c r="W437" t="inlineStr">
        <is>
          <t>3</t>
        </is>
      </c>
      <c r="X437" t="inlineStr">
        <is>
          <t/>
        </is>
      </c>
      <c r="Y437" t="inlineStr">
        <is>
          <t/>
        </is>
      </c>
      <c r="Z437" t="inlineStr">
        <is>
          <t/>
        </is>
      </c>
      <c r="AA437" t="inlineStr">
        <is>
          <t/>
        </is>
      </c>
      <c r="AB437" t="inlineStr">
        <is>
          <t/>
        </is>
      </c>
      <c r="AC437" t="inlineStr">
        <is>
          <t/>
        </is>
      </c>
      <c r="AD437" t="inlineStr">
        <is>
          <t/>
        </is>
      </c>
      <c r="AE437" t="inlineStr">
        <is>
          <t>sujet</t>
        </is>
      </c>
      <c r="AF437" t="inlineStr">
        <is>
          <t>3</t>
        </is>
      </c>
      <c r="AG437" t="inlineStr">
        <is>
          <t/>
        </is>
      </c>
      <c r="AH437" t="inlineStr">
        <is>
          <t/>
        </is>
      </c>
      <c r="AI437" t="inlineStr">
        <is>
          <t/>
        </is>
      </c>
      <c r="AJ437" t="inlineStr">
        <is>
          <t/>
        </is>
      </c>
      <c r="AK437" t="inlineStr">
        <is>
          <t/>
        </is>
      </c>
      <c r="AL437" t="inlineStr">
        <is>
          <t/>
        </is>
      </c>
      <c r="AM437" t="inlineStr">
        <is>
          <t/>
        </is>
      </c>
      <c r="AN437" t="inlineStr">
        <is>
          <t/>
        </is>
      </c>
      <c r="AO437" t="inlineStr">
        <is>
          <t/>
        </is>
      </c>
      <c r="AP437" t="inlineStr">
        <is>
          <t/>
        </is>
      </c>
      <c r="AQ437" t="inlineStr">
        <is>
          <t/>
        </is>
      </c>
      <c r="AR437" t="inlineStr">
        <is>
          <t/>
        </is>
      </c>
      <c r="AS437" t="inlineStr">
        <is>
          <t/>
        </is>
      </c>
      <c r="AT437" t="inlineStr">
        <is>
          <t>subjektas</t>
        </is>
      </c>
      <c r="AU437" t="inlineStr">
        <is>
          <t>3</t>
        </is>
      </c>
      <c r="AV437" t="inlineStr">
        <is>
          <t/>
        </is>
      </c>
      <c r="AW437" t="inlineStr">
        <is>
          <t/>
        </is>
      </c>
      <c r="AX437" t="inlineStr">
        <is>
          <t/>
        </is>
      </c>
      <c r="AY437" t="inlineStr">
        <is>
          <t/>
        </is>
      </c>
      <c r="AZ437" t="inlineStr">
        <is>
          <t/>
        </is>
      </c>
      <c r="BA437" t="inlineStr">
        <is>
          <t/>
        </is>
      </c>
      <c r="BB437" t="inlineStr">
        <is>
          <t/>
        </is>
      </c>
      <c r="BC437" t="inlineStr">
        <is>
          <t/>
        </is>
      </c>
      <c r="BD437" t="inlineStr">
        <is>
          <t/>
        </is>
      </c>
      <c r="BE437" t="inlineStr">
        <is>
          <t/>
        </is>
      </c>
      <c r="BF437" t="inlineStr">
        <is>
          <t/>
        </is>
      </c>
      <c r="BG437" t="inlineStr">
        <is>
          <t/>
        </is>
      </c>
      <c r="BH437" t="inlineStr">
        <is>
          <t/>
        </is>
      </c>
      <c r="BI437" t="inlineStr">
        <is>
          <t/>
        </is>
      </c>
      <c r="BJ437" t="inlineStr">
        <is>
          <t/>
        </is>
      </c>
      <c r="BK437" t="inlineStr">
        <is>
          <t/>
        </is>
      </c>
      <c r="BL437" t="inlineStr">
        <is>
          <t/>
        </is>
      </c>
      <c r="BM437" t="inlineStr">
        <is>
          <t/>
        </is>
      </c>
      <c r="BN437" t="inlineStr">
        <is>
          <t/>
        </is>
      </c>
      <c r="BO437" t="inlineStr">
        <is>
          <t/>
        </is>
      </c>
      <c r="BP437" t="inlineStr">
        <is>
          <t/>
        </is>
      </c>
      <c r="BQ437" t="inlineStr">
        <is>
          <t/>
        </is>
      </c>
      <c r="BR437" t="inlineStr">
        <is>
          <t>glavni zavezanec</t>
        </is>
      </c>
      <c r="BS437" t="inlineStr">
        <is>
          <t>1</t>
        </is>
      </c>
      <c r="BT437" t="inlineStr">
        <is>
          <t/>
        </is>
      </c>
      <c r="BU437" t="inlineStr">
        <is>
          <t>subjekt</t>
        </is>
      </c>
      <c r="BV437" t="inlineStr">
        <is>
          <t>3</t>
        </is>
      </c>
      <c r="BW437" t="inlineStr">
        <is>
          <t/>
        </is>
      </c>
      <c r="BX437" t="inlineStr">
        <is>
          <t/>
        </is>
      </c>
      <c r="BY437" t="inlineStr">
        <is>
          <t/>
        </is>
      </c>
      <c r="BZ437" t="inlineStr">
        <is>
          <t/>
        </is>
      </c>
      <c r="CA437" t="inlineStr">
        <is>
          <t>eine aktive Einheit (Benutzer, Prozeß, Gerät) in einem System der IT, die einen Informationsfluß zwischen Objekten oder einen Wechsel des Systemstatus veranlaßt. Ein Subjekt kann als Objekt genutzt werden</t>
        </is>
      </c>
      <c r="CB437" t="inlineStr">
        <is>
          <t/>
        </is>
      </c>
      <c r="CC437" t="inlineStr">
        <is>
          <t>an entity whose identity can be authenticated</t>
        </is>
      </c>
      <c r="CD437" t="inlineStr">
        <is>
          <t>entidad cuya identidad puede ser autenticada</t>
        </is>
      </c>
      <c r="CE437" t="inlineStr">
        <is>
          <t/>
        </is>
      </c>
      <c r="CF437" t="inlineStr">
        <is>
          <t/>
        </is>
      </c>
      <c r="CG437" t="inlineStr">
        <is>
          <t>entité dont l'identité peut être authentifiée</t>
        </is>
      </c>
      <c r="CH437" t="inlineStr">
        <is>
          <t/>
        </is>
      </c>
      <c r="CI437" t="inlineStr">
        <is>
          <t/>
        </is>
      </c>
      <c r="CJ437" t="inlineStr">
        <is>
          <t/>
        </is>
      </c>
      <c r="CK437" t="inlineStr">
        <is>
          <t/>
        </is>
      </c>
      <c r="CL437" t="inlineStr">
        <is>
          <t/>
        </is>
      </c>
      <c r="CM437" t="inlineStr">
        <is>
          <t/>
        </is>
      </c>
      <c r="CN437" t="inlineStr">
        <is>
          <t/>
        </is>
      </c>
      <c r="CO437" t="inlineStr">
        <is>
          <t/>
        </is>
      </c>
      <c r="CP437" t="inlineStr">
        <is>
          <t/>
        </is>
      </c>
      <c r="CQ437" t="inlineStr">
        <is>
          <t/>
        </is>
      </c>
      <c r="CR437" t="inlineStr">
        <is>
          <t/>
        </is>
      </c>
      <c r="CS437" t="inlineStr">
        <is>
          <t/>
        </is>
      </c>
      <c r="CT437" t="inlineStr">
        <is>
          <t/>
        </is>
      </c>
      <c r="CU437" t="inlineStr">
        <is>
          <t>aktiv enhet i form av en person, en process eller en apparat som åstadkommer en överföring av information eller som påverkar systemets tillstånd i övrigt</t>
        </is>
      </c>
    </row>
    <row r="438">
      <c r="A438" s="1" t="str">
        <f>HYPERLINK("https://iate.europa.eu/entry/result/1757046/all", "1757046")</f>
        <v>1757046</v>
      </c>
      <c r="B438" t="inlineStr">
        <is>
          <t>EDUCATION AND COMMUNICATIONS;FINANCE</t>
        </is>
      </c>
      <c r="C438" t="inlineStr">
        <is>
          <t>EDUCATION AND COMMUNICATIONS|information technology and data processing;FINANCE</t>
        </is>
      </c>
      <c r="D438" t="inlineStr">
        <is>
          <t/>
        </is>
      </c>
      <c r="E438" t="inlineStr">
        <is>
          <t/>
        </is>
      </c>
      <c r="F438" t="inlineStr">
        <is>
          <t/>
        </is>
      </c>
      <c r="G438" t="inlineStr">
        <is>
          <t/>
        </is>
      </c>
      <c r="H438" t="inlineStr">
        <is>
          <t/>
        </is>
      </c>
      <c r="I438" t="inlineStr">
        <is>
          <t/>
        </is>
      </c>
      <c r="J438" t="inlineStr">
        <is>
          <t>evaluering</t>
        </is>
      </c>
      <c r="K438" t="inlineStr">
        <is>
          <t>3</t>
        </is>
      </c>
      <c r="L438" t="inlineStr">
        <is>
          <t/>
        </is>
      </c>
      <c r="M438" t="inlineStr">
        <is>
          <t>Auswertung</t>
        </is>
      </c>
      <c r="N438" t="inlineStr">
        <is>
          <t>3</t>
        </is>
      </c>
      <c r="O438" t="inlineStr">
        <is>
          <t/>
        </is>
      </c>
      <c r="P438" t="inlineStr">
        <is>
          <t>αξιολόγηση</t>
        </is>
      </c>
      <c r="Q438" t="inlineStr">
        <is>
          <t>4</t>
        </is>
      </c>
      <c r="R438" t="inlineStr">
        <is>
          <t/>
        </is>
      </c>
      <c r="S438" t="inlineStr">
        <is>
          <t>evaluation</t>
        </is>
      </c>
      <c r="T438" t="inlineStr">
        <is>
          <t>3</t>
        </is>
      </c>
      <c r="U438" t="inlineStr">
        <is>
          <t/>
        </is>
      </c>
      <c r="V438" t="inlineStr">
        <is>
          <t>evaluación</t>
        </is>
      </c>
      <c r="W438" t="inlineStr">
        <is>
          <t>3</t>
        </is>
      </c>
      <c r="X438" t="inlineStr">
        <is>
          <t/>
        </is>
      </c>
      <c r="Y438" t="inlineStr">
        <is>
          <t/>
        </is>
      </c>
      <c r="Z438" t="inlineStr">
        <is>
          <t/>
        </is>
      </c>
      <c r="AA438" t="inlineStr">
        <is>
          <t/>
        </is>
      </c>
      <c r="AB438" t="inlineStr">
        <is>
          <t>laskenta|evaluointi</t>
        </is>
      </c>
      <c r="AC438" t="inlineStr">
        <is>
          <t>3|3</t>
        </is>
      </c>
      <c r="AD438" t="inlineStr">
        <is>
          <t>|</t>
        </is>
      </c>
      <c r="AE438" t="inlineStr">
        <is>
          <t>évaluation</t>
        </is>
      </c>
      <c r="AF438" t="inlineStr">
        <is>
          <t>3</t>
        </is>
      </c>
      <c r="AG438" t="inlineStr">
        <is>
          <t/>
        </is>
      </c>
      <c r="AH438" t="inlineStr">
        <is>
          <t/>
        </is>
      </c>
      <c r="AI438" t="inlineStr">
        <is>
          <t/>
        </is>
      </c>
      <c r="AJ438" t="inlineStr">
        <is>
          <t/>
        </is>
      </c>
      <c r="AK438" t="inlineStr">
        <is>
          <t/>
        </is>
      </c>
      <c r="AL438" t="inlineStr">
        <is>
          <t/>
        </is>
      </c>
      <c r="AM438" t="inlineStr">
        <is>
          <t/>
        </is>
      </c>
      <c r="AN438" t="inlineStr">
        <is>
          <t/>
        </is>
      </c>
      <c r="AO438" t="inlineStr">
        <is>
          <t/>
        </is>
      </c>
      <c r="AP438" t="inlineStr">
        <is>
          <t/>
        </is>
      </c>
      <c r="AQ438" t="inlineStr">
        <is>
          <t>valutazione</t>
        </is>
      </c>
      <c r="AR438" t="inlineStr">
        <is>
          <t>3</t>
        </is>
      </c>
      <c r="AS438" t="inlineStr">
        <is>
          <t/>
        </is>
      </c>
      <c r="AT438" t="inlineStr">
        <is>
          <t/>
        </is>
      </c>
      <c r="AU438" t="inlineStr">
        <is>
          <t/>
        </is>
      </c>
      <c r="AV438" t="inlineStr">
        <is>
          <t/>
        </is>
      </c>
      <c r="AW438" t="inlineStr">
        <is>
          <t/>
        </is>
      </c>
      <c r="AX438" t="inlineStr">
        <is>
          <t/>
        </is>
      </c>
      <c r="AY438" t="inlineStr">
        <is>
          <t/>
        </is>
      </c>
      <c r="AZ438" t="inlineStr">
        <is>
          <t>evalwazzjoni</t>
        </is>
      </c>
      <c r="BA438" t="inlineStr">
        <is>
          <t>3</t>
        </is>
      </c>
      <c r="BB438" t="inlineStr">
        <is>
          <t/>
        </is>
      </c>
      <c r="BC438" t="inlineStr">
        <is>
          <t>waardebepaling</t>
        </is>
      </c>
      <c r="BD438" t="inlineStr">
        <is>
          <t>3</t>
        </is>
      </c>
      <c r="BE438" t="inlineStr">
        <is>
          <t/>
        </is>
      </c>
      <c r="BF438" t="inlineStr">
        <is>
          <t/>
        </is>
      </c>
      <c r="BG438" t="inlineStr">
        <is>
          <t/>
        </is>
      </c>
      <c r="BH438" t="inlineStr">
        <is>
          <t/>
        </is>
      </c>
      <c r="BI438" t="inlineStr">
        <is>
          <t>avaliação</t>
        </is>
      </c>
      <c r="BJ438" t="inlineStr">
        <is>
          <t>3</t>
        </is>
      </c>
      <c r="BK438" t="inlineStr">
        <is>
          <t/>
        </is>
      </c>
      <c r="BL438" t="inlineStr">
        <is>
          <t/>
        </is>
      </c>
      <c r="BM438" t="inlineStr">
        <is>
          <t/>
        </is>
      </c>
      <c r="BN438" t="inlineStr">
        <is>
          <t/>
        </is>
      </c>
      <c r="BO438" t="inlineStr">
        <is>
          <t/>
        </is>
      </c>
      <c r="BP438" t="inlineStr">
        <is>
          <t/>
        </is>
      </c>
      <c r="BQ438" t="inlineStr">
        <is>
          <t/>
        </is>
      </c>
      <c r="BR438" t="inlineStr">
        <is>
          <t/>
        </is>
      </c>
      <c r="BS438" t="inlineStr">
        <is>
          <t/>
        </is>
      </c>
      <c r="BT438" t="inlineStr">
        <is>
          <t/>
        </is>
      </c>
      <c r="BU438" t="inlineStr">
        <is>
          <t>evaluering</t>
        </is>
      </c>
      <c r="BV438" t="inlineStr">
        <is>
          <t>3</t>
        </is>
      </c>
      <c r="BW438" t="inlineStr">
        <is>
          <t/>
        </is>
      </c>
      <c r="BX438" t="inlineStr">
        <is>
          <t/>
        </is>
      </c>
      <c r="BY438" t="inlineStr">
        <is>
          <t/>
        </is>
      </c>
      <c r="BZ438" t="inlineStr">
        <is>
          <t/>
        </is>
      </c>
      <c r="CA438" t="inlineStr">
        <is>
          <t/>
        </is>
      </c>
      <c r="CB438" t="inlineStr">
        <is>
          <t/>
        </is>
      </c>
      <c r="CC438" t="inlineStr">
        <is>
          <t>the evaluation of an expression is the process by which the value of the expression is computed.This process occurs during program execution</t>
        </is>
      </c>
      <c r="CD438" t="inlineStr">
        <is>
          <t>proceso por el cual se calcula el valor de la expresión. Ocurre durante la ejecución del programa</t>
        </is>
      </c>
      <c r="CE438" t="inlineStr">
        <is>
          <t/>
        </is>
      </c>
      <c r="CF438" t="inlineStr">
        <is>
          <t/>
        </is>
      </c>
      <c r="CG438" t="inlineStr">
        <is>
          <t>l'évaluation d'une expression est le processus par lequel la valeur de l'expression est calculée.Ce processus a lieu lors de l'exécution du programme</t>
        </is>
      </c>
      <c r="CH438" t="inlineStr">
        <is>
          <t/>
        </is>
      </c>
      <c r="CI438" t="inlineStr">
        <is>
          <t/>
        </is>
      </c>
      <c r="CJ438" t="inlineStr">
        <is>
          <t/>
        </is>
      </c>
      <c r="CK438" t="inlineStr">
        <is>
          <t>in una espressione è il processo mediante il quale viene calcolato il valore della espressione stessa.Questo processo viene eseguito nel corso della esecuzione dei programmi</t>
        </is>
      </c>
      <c r="CL438" t="inlineStr">
        <is>
          <t/>
        </is>
      </c>
      <c r="CM438" t="inlineStr">
        <is>
          <t/>
        </is>
      </c>
      <c r="CN438" t="inlineStr">
        <is>
          <t/>
        </is>
      </c>
      <c r="CO438" t="inlineStr">
        <is>
          <t/>
        </is>
      </c>
      <c r="CP438" t="inlineStr">
        <is>
          <t/>
        </is>
      </c>
      <c r="CQ438" t="inlineStr">
        <is>
          <t>a avaliação de uma expressão é o processo pelo qual é calculado o valor da expressão.Este processo ocorre durante a execução do programa</t>
        </is>
      </c>
      <c r="CR438" t="inlineStr">
        <is>
          <t/>
        </is>
      </c>
      <c r="CS438" t="inlineStr">
        <is>
          <t/>
        </is>
      </c>
      <c r="CT438" t="inlineStr">
        <is>
          <t/>
        </is>
      </c>
      <c r="CU438" t="inlineStr">
        <is>
          <t/>
        </is>
      </c>
    </row>
    <row r="439">
      <c r="A439" s="1" t="str">
        <f>HYPERLINK("https://iate.europa.eu/entry/result/1550354/all", "1550354")</f>
        <v>1550354</v>
      </c>
      <c r="B439" t="inlineStr">
        <is>
          <t>FINANCE</t>
        </is>
      </c>
      <c r="C439" t="inlineStr">
        <is>
          <t>FINANCE|insurance</t>
        </is>
      </c>
      <c r="D439" t="inlineStr">
        <is>
          <t/>
        </is>
      </c>
      <c r="E439" t="inlineStr">
        <is>
          <t/>
        </is>
      </c>
      <c r="F439" t="inlineStr">
        <is>
          <t/>
        </is>
      </c>
      <c r="G439" t="inlineStr">
        <is>
          <t/>
        </is>
      </c>
      <c r="H439" t="inlineStr">
        <is>
          <t/>
        </is>
      </c>
      <c r="I439" t="inlineStr">
        <is>
          <t/>
        </is>
      </c>
      <c r="J439" t="inlineStr">
        <is>
          <t>kompetent myndighed</t>
        </is>
      </c>
      <c r="K439" t="inlineStr">
        <is>
          <t>3</t>
        </is>
      </c>
      <c r="L439" t="inlineStr">
        <is>
          <t/>
        </is>
      </c>
      <c r="M439" t="inlineStr">
        <is>
          <t>zuständige Behörde</t>
        </is>
      </c>
      <c r="N439" t="inlineStr">
        <is>
          <t>3</t>
        </is>
      </c>
      <c r="O439" t="inlineStr">
        <is>
          <t/>
        </is>
      </c>
      <c r="P439" t="inlineStr">
        <is>
          <t>αρμόδια αρχή</t>
        </is>
      </c>
      <c r="Q439" t="inlineStr">
        <is>
          <t>3</t>
        </is>
      </c>
      <c r="R439" t="inlineStr">
        <is>
          <t/>
        </is>
      </c>
      <c r="S439" t="inlineStr">
        <is>
          <t>competent authority</t>
        </is>
      </c>
      <c r="T439" t="inlineStr">
        <is>
          <t>3</t>
        </is>
      </c>
      <c r="U439" t="inlineStr">
        <is>
          <t/>
        </is>
      </c>
      <c r="V439" t="inlineStr">
        <is>
          <t/>
        </is>
      </c>
      <c r="W439" t="inlineStr">
        <is>
          <t/>
        </is>
      </c>
      <c r="X439" t="inlineStr">
        <is>
          <t/>
        </is>
      </c>
      <c r="Y439" t="inlineStr">
        <is>
          <t/>
        </is>
      </c>
      <c r="Z439" t="inlineStr">
        <is>
          <t/>
        </is>
      </c>
      <c r="AA439" t="inlineStr">
        <is>
          <t/>
        </is>
      </c>
      <c r="AB439" t="inlineStr">
        <is>
          <t/>
        </is>
      </c>
      <c r="AC439" t="inlineStr">
        <is>
          <t/>
        </is>
      </c>
      <c r="AD439" t="inlineStr">
        <is>
          <t/>
        </is>
      </c>
      <c r="AE439" t="inlineStr">
        <is>
          <t>autorité compétente</t>
        </is>
      </c>
      <c r="AF439" t="inlineStr">
        <is>
          <t>3</t>
        </is>
      </c>
      <c r="AG439" t="inlineStr">
        <is>
          <t/>
        </is>
      </c>
      <c r="AH439" t="inlineStr">
        <is>
          <t/>
        </is>
      </c>
      <c r="AI439" t="inlineStr">
        <is>
          <t/>
        </is>
      </c>
      <c r="AJ439" t="inlineStr">
        <is>
          <t/>
        </is>
      </c>
      <c r="AK439" t="inlineStr">
        <is>
          <t/>
        </is>
      </c>
      <c r="AL439" t="inlineStr">
        <is>
          <t/>
        </is>
      </c>
      <c r="AM439" t="inlineStr">
        <is>
          <t/>
        </is>
      </c>
      <c r="AN439" t="inlineStr">
        <is>
          <t/>
        </is>
      </c>
      <c r="AO439" t="inlineStr">
        <is>
          <t/>
        </is>
      </c>
      <c r="AP439" t="inlineStr">
        <is>
          <t/>
        </is>
      </c>
      <c r="AQ439" t="inlineStr">
        <is>
          <t>autorità competente</t>
        </is>
      </c>
      <c r="AR439" t="inlineStr">
        <is>
          <t>3</t>
        </is>
      </c>
      <c r="AS439" t="inlineStr">
        <is>
          <t/>
        </is>
      </c>
      <c r="AT439" t="inlineStr">
        <is>
          <t/>
        </is>
      </c>
      <c r="AU439" t="inlineStr">
        <is>
          <t/>
        </is>
      </c>
      <c r="AV439" t="inlineStr">
        <is>
          <t/>
        </is>
      </c>
      <c r="AW439" t="inlineStr">
        <is>
          <t/>
        </is>
      </c>
      <c r="AX439" t="inlineStr">
        <is>
          <t/>
        </is>
      </c>
      <c r="AY439" t="inlineStr">
        <is>
          <t/>
        </is>
      </c>
      <c r="AZ439" t="inlineStr">
        <is>
          <t>awtorità kompetenti</t>
        </is>
      </c>
      <c r="BA439" t="inlineStr">
        <is>
          <t>3</t>
        </is>
      </c>
      <c r="BB439" t="inlineStr">
        <is>
          <t/>
        </is>
      </c>
      <c r="BC439" t="inlineStr">
        <is>
          <t>bevoegde autoriteit|bevoegd gezag</t>
        </is>
      </c>
      <c r="BD439" t="inlineStr">
        <is>
          <t>3|3</t>
        </is>
      </c>
      <c r="BE439" t="inlineStr">
        <is>
          <t>|</t>
        </is>
      </c>
      <c r="BF439" t="inlineStr">
        <is>
          <t>właściwa władza</t>
        </is>
      </c>
      <c r="BG439" t="inlineStr">
        <is>
          <t>3</t>
        </is>
      </c>
      <c r="BH439" t="inlineStr">
        <is>
          <t/>
        </is>
      </c>
      <c r="BI439" t="inlineStr">
        <is>
          <t>autoridade competente</t>
        </is>
      </c>
      <c r="BJ439" t="inlineStr">
        <is>
          <t>3</t>
        </is>
      </c>
      <c r="BK439" t="inlineStr">
        <is>
          <t/>
        </is>
      </c>
      <c r="BL439" t="inlineStr">
        <is>
          <t/>
        </is>
      </c>
      <c r="BM439" t="inlineStr">
        <is>
          <t/>
        </is>
      </c>
      <c r="BN439" t="inlineStr">
        <is>
          <t/>
        </is>
      </c>
      <c r="BO439" t="inlineStr">
        <is>
          <t/>
        </is>
      </c>
      <c r="BP439" t="inlineStr">
        <is>
          <t/>
        </is>
      </c>
      <c r="BQ439" t="inlineStr">
        <is>
          <t/>
        </is>
      </c>
      <c r="BR439" t="inlineStr">
        <is>
          <t/>
        </is>
      </c>
      <c r="BS439" t="inlineStr">
        <is>
          <t/>
        </is>
      </c>
      <c r="BT439" t="inlineStr">
        <is>
          <t/>
        </is>
      </c>
      <c r="BU439" t="inlineStr">
        <is>
          <t/>
        </is>
      </c>
      <c r="BV439" t="inlineStr">
        <is>
          <t/>
        </is>
      </c>
      <c r="BW439" t="inlineStr">
        <is>
          <t/>
        </is>
      </c>
      <c r="BX439" t="inlineStr">
        <is>
          <t/>
        </is>
      </c>
      <c r="BY439" t="inlineStr">
        <is>
          <t/>
        </is>
      </c>
      <c r="BZ439" t="inlineStr">
        <is>
          <t/>
        </is>
      </c>
      <c r="CA439" t="inlineStr">
        <is>
          <t>in jedem Mitgliedstaat der Minister oder die Minister oder die entsprechende Behörde, die im gesamten Gebiet des betreffenden Staates oder in einem Teil davon für die Systeme der sozialen Sicherheit zuständig sind</t>
        </is>
      </c>
      <c r="CB439" t="inlineStr">
        <is>
          <t>νοείται,για κάθε κράτος μέλος,ο υπουργός,οι υπουργοί ή άλλη αντίστοιχη αρχή,αρμόδια για τα συστήματα κοινωνικής ασφαλίσεως στο σύνολο ή σε οποιοδήποτε τμήμα της επικράτειας του κράτους αυτού</t>
        </is>
      </c>
      <c r="CC439" t="inlineStr">
        <is>
          <t>in respect of each Member State,the Minister,Ministers or other equivalent authority responsible for social security schemes throughout or in any part of the territory of the State in question</t>
        </is>
      </c>
      <c r="CD439" t="inlineStr">
        <is>
          <t/>
        </is>
      </c>
      <c r="CE439" t="inlineStr">
        <is>
          <t/>
        </is>
      </c>
      <c r="CF439" t="inlineStr">
        <is>
          <t/>
        </is>
      </c>
      <c r="CG439" t="inlineStr">
        <is>
          <t>désigne, pour chaque Etat membre, le ministre, les ministres ou une autre autorité correspondante dont relèvent, sur l'ensemble ou sur une partie quelconque du territoire de l'Etat dont il s'agit, les régimes de sécurité sociale</t>
        </is>
      </c>
      <c r="CH439" t="inlineStr">
        <is>
          <t/>
        </is>
      </c>
      <c r="CI439" t="inlineStr">
        <is>
          <t/>
        </is>
      </c>
      <c r="CJ439" t="inlineStr">
        <is>
          <t/>
        </is>
      </c>
      <c r="CK439" t="inlineStr">
        <is>
          <t>designa, per ciascuno Stato membro, il ministro, i ministri o un'altra autorità corrispondente, nella cui competenza rientrano, per tutto il territorio dello Stato di cui trattasi, o per una parte qualunque di esso, i regimi della sicurezza sociale</t>
        </is>
      </c>
      <c r="CL439" t="inlineStr">
        <is>
          <t/>
        </is>
      </c>
      <c r="CM439" t="inlineStr">
        <is>
          <t/>
        </is>
      </c>
      <c r="CN439" t="inlineStr">
        <is>
          <t/>
        </is>
      </c>
      <c r="CO439" t="inlineStr">
        <is>
          <t>de competente overheid, de persoon of het lichaam tot welks bevoegdheidskring iets behoort</t>
        </is>
      </c>
      <c r="CP439" t="inlineStr">
        <is>
          <t>minister, ministrowie lub inna odpowiednia władza, której podlegają na całym terytorium danego państwa członkowskiego lub jego części systemy zabezpieczenia społecznego</t>
        </is>
      </c>
      <c r="CQ439" t="inlineStr">
        <is>
          <t>designa,em relação a cada Estado-membro,o ministro,os ministros ou qualquer outra autoridade correspondente de que dependem os regimes de segurança social,relativamente ao conjunto ou a uma parte do território do Estado em causa</t>
        </is>
      </c>
      <c r="CR439" t="inlineStr">
        <is>
          <t/>
        </is>
      </c>
      <c r="CS439" t="inlineStr">
        <is>
          <t/>
        </is>
      </c>
      <c r="CT439" t="inlineStr">
        <is>
          <t/>
        </is>
      </c>
      <c r="CU439" t="inlineStr">
        <is>
          <t/>
        </is>
      </c>
    </row>
    <row r="440">
      <c r="A440" s="1" t="str">
        <f>HYPERLINK("https://iate.europa.eu/entry/result/3556338/all", "3556338")</f>
        <v>3556338</v>
      </c>
      <c r="B440" t="inlineStr">
        <is>
          <t>FINANCE</t>
        </is>
      </c>
      <c r="C440" t="inlineStr">
        <is>
          <t>FINANCE|financial institutions and credit</t>
        </is>
      </c>
      <c r="D440" t="inlineStr">
        <is>
          <t>разширение</t>
        </is>
      </c>
      <c r="E440" t="inlineStr">
        <is>
          <t>3</t>
        </is>
      </c>
      <c r="F440" t="inlineStr">
        <is>
          <t/>
        </is>
      </c>
      <c r="G440" t="inlineStr">
        <is>
          <t>rozšíření</t>
        </is>
      </c>
      <c r="H440" t="inlineStr">
        <is>
          <t>3</t>
        </is>
      </c>
      <c r="I440" t="inlineStr">
        <is>
          <t/>
        </is>
      </c>
      <c r="J440" t="inlineStr">
        <is>
          <t>udvidelse</t>
        </is>
      </c>
      <c r="K440" t="inlineStr">
        <is>
          <t>3</t>
        </is>
      </c>
      <c r="L440" t="inlineStr">
        <is>
          <t/>
        </is>
      </c>
      <c r="M440" t="inlineStr">
        <is>
          <t>Erweiterung</t>
        </is>
      </c>
      <c r="N440" t="inlineStr">
        <is>
          <t>3</t>
        </is>
      </c>
      <c r="O440" t="inlineStr">
        <is>
          <t/>
        </is>
      </c>
      <c r="P440" t="inlineStr">
        <is>
          <t>επέκταση</t>
        </is>
      </c>
      <c r="Q440" t="inlineStr">
        <is>
          <t>3</t>
        </is>
      </c>
      <c r="R440" t="inlineStr">
        <is>
          <t/>
        </is>
      </c>
      <c r="S440" t="inlineStr">
        <is>
          <t>extension</t>
        </is>
      </c>
      <c r="T440" t="inlineStr">
        <is>
          <t>3</t>
        </is>
      </c>
      <c r="U440" t="inlineStr">
        <is>
          <t/>
        </is>
      </c>
      <c r="V440" t="inlineStr">
        <is>
          <t>ampliación</t>
        </is>
      </c>
      <c r="W440" t="inlineStr">
        <is>
          <t>3</t>
        </is>
      </c>
      <c r="X440" t="inlineStr">
        <is>
          <t/>
        </is>
      </c>
      <c r="Y440" t="inlineStr">
        <is>
          <t>laiendus</t>
        </is>
      </c>
      <c r="Z440" t="inlineStr">
        <is>
          <t>3</t>
        </is>
      </c>
      <c r="AA440" t="inlineStr">
        <is>
          <t/>
        </is>
      </c>
      <c r="AB440" t="inlineStr">
        <is>
          <t>laajennus</t>
        </is>
      </c>
      <c r="AC440" t="inlineStr">
        <is>
          <t>3</t>
        </is>
      </c>
      <c r="AD440" t="inlineStr">
        <is>
          <t/>
        </is>
      </c>
      <c r="AE440" t="inlineStr">
        <is>
          <t>extension</t>
        </is>
      </c>
      <c r="AF440" t="inlineStr">
        <is>
          <t>3</t>
        </is>
      </c>
      <c r="AG440" t="inlineStr">
        <is>
          <t/>
        </is>
      </c>
      <c r="AH440" t="inlineStr">
        <is>
          <t/>
        </is>
      </c>
      <c r="AI440" t="inlineStr">
        <is>
          <t/>
        </is>
      </c>
      <c r="AJ440" t="inlineStr">
        <is>
          <t/>
        </is>
      </c>
      <c r="AK440" t="inlineStr">
        <is>
          <t/>
        </is>
      </c>
      <c r="AL440" t="inlineStr">
        <is>
          <t/>
        </is>
      </c>
      <c r="AM440" t="inlineStr">
        <is>
          <t/>
        </is>
      </c>
      <c r="AN440" t="inlineStr">
        <is>
          <t>kiterjesztés</t>
        </is>
      </c>
      <c r="AO440" t="inlineStr">
        <is>
          <t>2</t>
        </is>
      </c>
      <c r="AP440" t="inlineStr">
        <is>
          <t/>
        </is>
      </c>
      <c r="AQ440" t="inlineStr">
        <is>
          <t>estensione</t>
        </is>
      </c>
      <c r="AR440" t="inlineStr">
        <is>
          <t>3</t>
        </is>
      </c>
      <c r="AS440" t="inlineStr">
        <is>
          <t/>
        </is>
      </c>
      <c r="AT440" t="inlineStr">
        <is>
          <t>papildymas</t>
        </is>
      </c>
      <c r="AU440" t="inlineStr">
        <is>
          <t>3</t>
        </is>
      </c>
      <c r="AV440" t="inlineStr">
        <is>
          <t/>
        </is>
      </c>
      <c r="AW440" t="inlineStr">
        <is>
          <t>pagarinājums</t>
        </is>
      </c>
      <c r="AX440" t="inlineStr">
        <is>
          <t>2</t>
        </is>
      </c>
      <c r="AY440" t="inlineStr">
        <is>
          <t/>
        </is>
      </c>
      <c r="AZ440" t="inlineStr">
        <is>
          <t>estensjoni</t>
        </is>
      </c>
      <c r="BA440" t="inlineStr">
        <is>
          <t>3</t>
        </is>
      </c>
      <c r="BB440" t="inlineStr">
        <is>
          <t/>
        </is>
      </c>
      <c r="BC440" t="inlineStr">
        <is>
          <t>aanvulling</t>
        </is>
      </c>
      <c r="BD440" t="inlineStr">
        <is>
          <t>3</t>
        </is>
      </c>
      <c r="BE440" t="inlineStr">
        <is>
          <t/>
        </is>
      </c>
      <c r="BF440" t="inlineStr">
        <is>
          <t>rozszerzenie</t>
        </is>
      </c>
      <c r="BG440" t="inlineStr">
        <is>
          <t>3</t>
        </is>
      </c>
      <c r="BH440" t="inlineStr">
        <is>
          <t/>
        </is>
      </c>
      <c r="BI440" t="inlineStr">
        <is>
          <t>extensão</t>
        </is>
      </c>
      <c r="BJ440" t="inlineStr">
        <is>
          <t>3</t>
        </is>
      </c>
      <c r="BK440" t="inlineStr">
        <is>
          <t/>
        </is>
      </c>
      <c r="BL440" t="inlineStr">
        <is>
          <t>extindere</t>
        </is>
      </c>
      <c r="BM440" t="inlineStr">
        <is>
          <t>3</t>
        </is>
      </c>
      <c r="BN440" t="inlineStr">
        <is>
          <t/>
        </is>
      </c>
      <c r="BO440" t="inlineStr">
        <is>
          <t>rozšírenie</t>
        </is>
      </c>
      <c r="BP440" t="inlineStr">
        <is>
          <t>3</t>
        </is>
      </c>
      <c r="BQ440" t="inlineStr">
        <is>
          <t/>
        </is>
      </c>
      <c r="BR440" t="inlineStr">
        <is>
          <t>razširitev</t>
        </is>
      </c>
      <c r="BS440" t="inlineStr">
        <is>
          <t>3</t>
        </is>
      </c>
      <c r="BT440" t="inlineStr">
        <is>
          <t/>
        </is>
      </c>
      <c r="BU440" t="inlineStr">
        <is>
          <t>utvidgning</t>
        </is>
      </c>
      <c r="BV440" t="inlineStr">
        <is>
          <t>3</t>
        </is>
      </c>
      <c r="BW440" t="inlineStr">
        <is>
          <t/>
        </is>
      </c>
      <c r="BX440" t="inlineStr">
        <is>
          <t/>
        </is>
      </c>
      <c r="BY440" t="inlineStr">
        <is>
          <t/>
        </is>
      </c>
      <c r="BZ440" t="inlineStr">
        <is>
          <t/>
        </is>
      </c>
      <c r="CA440" t="inlineStr">
        <is>
          <t/>
        </is>
      </c>
      <c r="CB440" t="inlineStr">
        <is>
          <t/>
        </is>
      </c>
      <c r="CC440" t="inlineStr">
        <is>
          <t/>
        </is>
      </c>
      <c r="CD440" t="inlineStr">
        <is>
          <t/>
        </is>
      </c>
      <c r="CE440" t="inlineStr">
        <is>
          <t/>
        </is>
      </c>
      <c r="CF440" t="inlineStr">
        <is>
          <t/>
        </is>
      </c>
      <c r="CG440" t="inlineStr">
        <is>
          <t/>
        </is>
      </c>
      <c r="CH440" t="inlineStr">
        <is>
          <t/>
        </is>
      </c>
      <c r="CI440" t="inlineStr">
        <is>
          <t/>
        </is>
      </c>
      <c r="CJ440" t="inlineStr">
        <is>
          <t/>
        </is>
      </c>
      <c r="CK440" t="inlineStr">
        <is>
          <t/>
        </is>
      </c>
      <c r="CL440" t="inlineStr">
        <is>
          <t/>
        </is>
      </c>
      <c r="CM440" t="inlineStr">
        <is>
          <t/>
        </is>
      </c>
      <c r="CN440" t="inlineStr">
        <is>
          <t/>
        </is>
      </c>
      <c r="CO440" t="inlineStr">
        <is>
          <t/>
        </is>
      </c>
      <c r="CP440" t="inlineStr">
        <is>
          <t/>
        </is>
      </c>
      <c r="CQ440" t="inlineStr">
        <is>
          <t/>
        </is>
      </c>
      <c r="CR440" t="inlineStr">
        <is>
          <t/>
        </is>
      </c>
      <c r="CS440" t="inlineStr">
        <is>
          <t/>
        </is>
      </c>
      <c r="CT440" t="inlineStr">
        <is>
          <t/>
        </is>
      </c>
      <c r="CU440" t="inlineStr">
        <is>
          <t/>
        </is>
      </c>
    </row>
    <row r="441">
      <c r="A441" s="1" t="str">
        <f>HYPERLINK("https://iate.europa.eu/entry/result/1756477/all", "1756477")</f>
        <v>1756477</v>
      </c>
      <c r="B441" t="inlineStr">
        <is>
          <t>FINANCE;EDUCATION AND COMMUNICATIONS</t>
        </is>
      </c>
      <c r="C441" t="inlineStr">
        <is>
          <t>FINANCE|budget;EDUCATION AND COMMUNICATIONS|information technology and data processing|data processing;EDUCATION AND COMMUNICATIONS|information technology and data processing</t>
        </is>
      </c>
      <c r="D441" t="inlineStr">
        <is>
          <t/>
        </is>
      </c>
      <c r="E441" t="inlineStr">
        <is>
          <t/>
        </is>
      </c>
      <c r="F441" t="inlineStr">
        <is>
          <t/>
        </is>
      </c>
      <c r="G441" t="inlineStr">
        <is>
          <t/>
        </is>
      </c>
      <c r="H441" t="inlineStr">
        <is>
          <t/>
        </is>
      </c>
      <c r="I441" t="inlineStr">
        <is>
          <t/>
        </is>
      </c>
      <c r="J441" t="inlineStr">
        <is>
          <t>programkommentar|kommentar</t>
        </is>
      </c>
      <c r="K441" t="inlineStr">
        <is>
          <t>3|3</t>
        </is>
      </c>
      <c r="L441" t="inlineStr">
        <is>
          <t>|</t>
        </is>
      </c>
      <c r="M441" t="inlineStr">
        <is>
          <t>Kommentar|Programmbemerkung|Bemerkung</t>
        </is>
      </c>
      <c r="N441" t="inlineStr">
        <is>
          <t>3|3|3</t>
        </is>
      </c>
      <c r="O441" t="inlineStr">
        <is>
          <t>||</t>
        </is>
      </c>
      <c r="P441" t="inlineStr">
        <is>
          <t>Σχόλιο|σχόλιο|σχόλιο προγράμματος</t>
        </is>
      </c>
      <c r="Q441" t="inlineStr">
        <is>
          <t>3|3|3</t>
        </is>
      </c>
      <c r="R441" t="inlineStr">
        <is>
          <t>||</t>
        </is>
      </c>
      <c r="S441" t="inlineStr">
        <is>
          <t>remark|annotation|note|comment</t>
        </is>
      </c>
      <c r="T441" t="inlineStr">
        <is>
          <t>3|3|3|3</t>
        </is>
      </c>
      <c r="U441" t="inlineStr">
        <is>
          <t>|||</t>
        </is>
      </c>
      <c r="V441" t="inlineStr">
        <is>
          <t>comentario</t>
        </is>
      </c>
      <c r="W441" t="inlineStr">
        <is>
          <t>3</t>
        </is>
      </c>
      <c r="X441" t="inlineStr">
        <is>
          <t/>
        </is>
      </c>
      <c r="Y441" t="inlineStr">
        <is>
          <t>kommentaar</t>
        </is>
      </c>
      <c r="Z441" t="inlineStr">
        <is>
          <t>3</t>
        </is>
      </c>
      <c r="AA441" t="inlineStr">
        <is>
          <t/>
        </is>
      </c>
      <c r="AB441" t="inlineStr">
        <is>
          <t>huomautus|kommentti</t>
        </is>
      </c>
      <c r="AC441" t="inlineStr">
        <is>
          <t>3|3</t>
        </is>
      </c>
      <c r="AD441" t="inlineStr">
        <is>
          <t>|</t>
        </is>
      </c>
      <c r="AE441" t="inlineStr">
        <is>
          <t>commentaire</t>
        </is>
      </c>
      <c r="AF441" t="inlineStr">
        <is>
          <t>3</t>
        </is>
      </c>
      <c r="AG441" t="inlineStr">
        <is>
          <t/>
        </is>
      </c>
      <c r="AH441" t="inlineStr">
        <is>
          <t/>
        </is>
      </c>
      <c r="AI441" t="inlineStr">
        <is>
          <t/>
        </is>
      </c>
      <c r="AJ441" t="inlineStr">
        <is>
          <t/>
        </is>
      </c>
      <c r="AK441" t="inlineStr">
        <is>
          <t/>
        </is>
      </c>
      <c r="AL441" t="inlineStr">
        <is>
          <t/>
        </is>
      </c>
      <c r="AM441" t="inlineStr">
        <is>
          <t/>
        </is>
      </c>
      <c r="AN441" t="inlineStr">
        <is>
          <t/>
        </is>
      </c>
      <c r="AO441" t="inlineStr">
        <is>
          <t/>
        </is>
      </c>
      <c r="AP441" t="inlineStr">
        <is>
          <t/>
        </is>
      </c>
      <c r="AQ441" t="inlineStr">
        <is>
          <t>commento</t>
        </is>
      </c>
      <c r="AR441" t="inlineStr">
        <is>
          <t>3</t>
        </is>
      </c>
      <c r="AS441" t="inlineStr">
        <is>
          <t/>
        </is>
      </c>
      <c r="AT441" t="inlineStr">
        <is>
          <t/>
        </is>
      </c>
      <c r="AU441" t="inlineStr">
        <is>
          <t/>
        </is>
      </c>
      <c r="AV441" t="inlineStr">
        <is>
          <t/>
        </is>
      </c>
      <c r="AW441" t="inlineStr">
        <is>
          <t/>
        </is>
      </c>
      <c r="AX441" t="inlineStr">
        <is>
          <t/>
        </is>
      </c>
      <c r="AY441" t="inlineStr">
        <is>
          <t/>
        </is>
      </c>
      <c r="AZ441" t="inlineStr">
        <is>
          <t/>
        </is>
      </c>
      <c r="BA441" t="inlineStr">
        <is>
          <t/>
        </is>
      </c>
      <c r="BB441" t="inlineStr">
        <is>
          <t/>
        </is>
      </c>
      <c r="BC441" t="inlineStr">
        <is>
          <t>commentaar|opmerkingen</t>
        </is>
      </c>
      <c r="BD441" t="inlineStr">
        <is>
          <t>3|3</t>
        </is>
      </c>
      <c r="BE441" t="inlineStr">
        <is>
          <t>|</t>
        </is>
      </c>
      <c r="BF441" t="inlineStr">
        <is>
          <t/>
        </is>
      </c>
      <c r="BG441" t="inlineStr">
        <is>
          <t/>
        </is>
      </c>
      <c r="BH441" t="inlineStr">
        <is>
          <t/>
        </is>
      </c>
      <c r="BI441" t="inlineStr">
        <is>
          <t>comentário</t>
        </is>
      </c>
      <c r="BJ441" t="inlineStr">
        <is>
          <t>3</t>
        </is>
      </c>
      <c r="BK441" t="inlineStr">
        <is>
          <t/>
        </is>
      </c>
      <c r="BL441" t="inlineStr">
        <is>
          <t/>
        </is>
      </c>
      <c r="BM441" t="inlineStr">
        <is>
          <t/>
        </is>
      </c>
      <c r="BN441" t="inlineStr">
        <is>
          <t/>
        </is>
      </c>
      <c r="BO441" t="inlineStr">
        <is>
          <t/>
        </is>
      </c>
      <c r="BP441" t="inlineStr">
        <is>
          <t/>
        </is>
      </c>
      <c r="BQ441" t="inlineStr">
        <is>
          <t/>
        </is>
      </c>
      <c r="BR441" t="inlineStr">
        <is>
          <t/>
        </is>
      </c>
      <c r="BS441" t="inlineStr">
        <is>
          <t/>
        </is>
      </c>
      <c r="BT441" t="inlineStr">
        <is>
          <t/>
        </is>
      </c>
      <c r="BU441" t="inlineStr">
        <is>
          <t>kommentar</t>
        </is>
      </c>
      <c r="BV441" t="inlineStr">
        <is>
          <t>3</t>
        </is>
      </c>
      <c r="BW441" t="inlineStr">
        <is>
          <t/>
        </is>
      </c>
      <c r="BX441" t="inlineStr">
        <is>
          <t/>
        </is>
      </c>
      <c r="BY441" t="inlineStr">
        <is>
          <t/>
        </is>
      </c>
      <c r="BZ441" t="inlineStr">
        <is>
          <t/>
        </is>
      </c>
      <c r="CA441" t="inlineStr">
        <is>
          <t>Text innerhalb eines Programmes, der nur zur Erklärung dient und kein Bestandteil eines Befehles ist</t>
        </is>
      </c>
      <c r="CB441" t="inlineStr">
        <is>
          <t>Μια φράση ή πρόταση,που εξηγεί ή προσδιορίζει ένα συγκεκριμένο βήμα σε μια ρουτίνα,αλλά δεν έχει καμμία επίδραση ή στην λειτουργία του υπολογιστή όταν εκτελεί τις εντολές της ρουτίνας</t>
        </is>
      </c>
      <c r="CC441" t="inlineStr">
        <is>
          <t>a language construct for the inclusion of text in a program and having no impact on the execution of the program</t>
        </is>
      </c>
      <c r="CD441" t="inlineStr">
        <is>
          <t>elemento de lenguaje que permite incluir cualquier texto en un programa sin afectar a la ejecución del mismo</t>
        </is>
      </c>
      <c r="CE441" t="inlineStr">
        <is>
          <t>teksti lisamist võimaldav programmikeele tarind, ei mõjuta programmi täitmist</t>
        </is>
      </c>
      <c r="CF441" t="inlineStr">
        <is>
          <t/>
        </is>
      </c>
      <c r="CG441" t="inlineStr">
        <is>
          <t>note descriptive, explicative, ou de référence, ajoutée ou intercalée parmi les énoncés en langage d'origine, et sans effet en langage résultant</t>
        </is>
      </c>
      <c r="CH441" t="inlineStr">
        <is>
          <t/>
        </is>
      </c>
      <c r="CI441" t="inlineStr">
        <is>
          <t/>
        </is>
      </c>
      <c r="CJ441" t="inlineStr">
        <is>
          <t/>
        </is>
      </c>
      <c r="CK441" t="inlineStr">
        <is>
          <t>nota descrittiva, esplicativa o di riferimento aggiunta o intercalata fra gli statement di un linguaggio sorgente, che non ha effetti sul linguaggio oggetto</t>
        </is>
      </c>
      <c r="CL441" t="inlineStr">
        <is>
          <t/>
        </is>
      </c>
      <c r="CM441" t="inlineStr">
        <is>
          <t/>
        </is>
      </c>
      <c r="CN441" t="inlineStr">
        <is>
          <t/>
        </is>
      </c>
      <c r="CO441" t="inlineStr">
        <is>
          <t>toelichting waarin verklaard wordt wat elke instructie beoogt</t>
        </is>
      </c>
      <c r="CP441" t="inlineStr">
        <is>
          <t/>
        </is>
      </c>
      <c r="CQ441" t="inlineStr">
        <is>
          <t>elemento de linguagem que permite a inclusão de texto num programa,sem incidência sobre a execução do programa</t>
        </is>
      </c>
      <c r="CR441" t="inlineStr">
        <is>
          <t/>
        </is>
      </c>
      <c r="CS441" t="inlineStr">
        <is>
          <t/>
        </is>
      </c>
      <c r="CT441" t="inlineStr">
        <is>
          <t/>
        </is>
      </c>
      <c r="CU441" t="inlineStr">
        <is>
          <t>förklarande text i datorprogram vilken inte påverkar exekveringen av programmet</t>
        </is>
      </c>
    </row>
    <row r="442">
      <c r="A442" s="1" t="str">
        <f>HYPERLINK("https://iate.europa.eu/entry/result/1725858/all", "1725858")</f>
        <v>1725858</v>
      </c>
      <c r="B442" t="inlineStr">
        <is>
          <t>POLITICS;FINANCE</t>
        </is>
      </c>
      <c r="C442" t="inlineStr">
        <is>
          <t>POLITICS|executive power and public service|administrative law;FINANCE|financial institutions and credit|credit</t>
        </is>
      </c>
      <c r="D442" t="inlineStr">
        <is>
          <t/>
        </is>
      </c>
      <c r="E442" t="inlineStr">
        <is>
          <t/>
        </is>
      </c>
      <c r="F442" t="inlineStr">
        <is>
          <t/>
        </is>
      </c>
      <c r="G442" t="inlineStr">
        <is>
          <t/>
        </is>
      </c>
      <c r="H442" t="inlineStr">
        <is>
          <t/>
        </is>
      </c>
      <c r="I442" t="inlineStr">
        <is>
          <t/>
        </is>
      </c>
      <c r="J442" t="inlineStr">
        <is>
          <t/>
        </is>
      </c>
      <c r="K442" t="inlineStr">
        <is>
          <t/>
        </is>
      </c>
      <c r="L442" t="inlineStr">
        <is>
          <t/>
        </is>
      </c>
      <c r="M442" t="inlineStr">
        <is>
          <t>Gewährung Kredite</t>
        </is>
      </c>
      <c r="N442" t="inlineStr">
        <is>
          <t>2</t>
        </is>
      </c>
      <c r="O442" t="inlineStr">
        <is>
          <t/>
        </is>
      </c>
      <c r="P442" t="inlineStr">
        <is>
          <t/>
        </is>
      </c>
      <c r="Q442" t="inlineStr">
        <is>
          <t/>
        </is>
      </c>
      <c r="R442" t="inlineStr">
        <is>
          <t/>
        </is>
      </c>
      <c r="S442" t="inlineStr">
        <is>
          <t>credit</t>
        </is>
      </c>
      <c r="T442" t="inlineStr">
        <is>
          <t>2</t>
        </is>
      </c>
      <c r="U442" t="inlineStr">
        <is>
          <t/>
        </is>
      </c>
      <c r="V442" t="inlineStr">
        <is>
          <t/>
        </is>
      </c>
      <c r="W442" t="inlineStr">
        <is>
          <t/>
        </is>
      </c>
      <c r="X442" t="inlineStr">
        <is>
          <t/>
        </is>
      </c>
      <c r="Y442" t="inlineStr">
        <is>
          <t/>
        </is>
      </c>
      <c r="Z442" t="inlineStr">
        <is>
          <t/>
        </is>
      </c>
      <c r="AA442" t="inlineStr">
        <is>
          <t/>
        </is>
      </c>
      <c r="AB442" t="inlineStr">
        <is>
          <t/>
        </is>
      </c>
      <c r="AC442" t="inlineStr">
        <is>
          <t/>
        </is>
      </c>
      <c r="AD442" t="inlineStr">
        <is>
          <t/>
        </is>
      </c>
      <c r="AE442" t="inlineStr">
        <is>
          <t>octroi de crédit</t>
        </is>
      </c>
      <c r="AF442" t="inlineStr">
        <is>
          <t>2</t>
        </is>
      </c>
      <c r="AG442" t="inlineStr">
        <is>
          <t/>
        </is>
      </c>
      <c r="AH442" t="inlineStr">
        <is>
          <t/>
        </is>
      </c>
      <c r="AI442" t="inlineStr">
        <is>
          <t/>
        </is>
      </c>
      <c r="AJ442" t="inlineStr">
        <is>
          <t/>
        </is>
      </c>
      <c r="AK442" t="inlineStr">
        <is>
          <t/>
        </is>
      </c>
      <c r="AL442" t="inlineStr">
        <is>
          <t/>
        </is>
      </c>
      <c r="AM442" t="inlineStr">
        <is>
          <t/>
        </is>
      </c>
      <c r="AN442" t="inlineStr">
        <is>
          <t/>
        </is>
      </c>
      <c r="AO442" t="inlineStr">
        <is>
          <t/>
        </is>
      </c>
      <c r="AP442" t="inlineStr">
        <is>
          <t/>
        </is>
      </c>
      <c r="AQ442" t="inlineStr">
        <is>
          <t/>
        </is>
      </c>
      <c r="AR442" t="inlineStr">
        <is>
          <t/>
        </is>
      </c>
      <c r="AS442" t="inlineStr">
        <is>
          <t/>
        </is>
      </c>
      <c r="AT442" t="inlineStr">
        <is>
          <t/>
        </is>
      </c>
      <c r="AU442" t="inlineStr">
        <is>
          <t/>
        </is>
      </c>
      <c r="AV442" t="inlineStr">
        <is>
          <t/>
        </is>
      </c>
      <c r="AW442" t="inlineStr">
        <is>
          <t/>
        </is>
      </c>
      <c r="AX442" t="inlineStr">
        <is>
          <t/>
        </is>
      </c>
      <c r="AY442" t="inlineStr">
        <is>
          <t/>
        </is>
      </c>
      <c r="AZ442" t="inlineStr">
        <is>
          <t/>
        </is>
      </c>
      <c r="BA442" t="inlineStr">
        <is>
          <t/>
        </is>
      </c>
      <c r="BB442" t="inlineStr">
        <is>
          <t/>
        </is>
      </c>
      <c r="BC442" t="inlineStr">
        <is>
          <t>kredietverlening|kredietverstrekking|kredietverschaffing</t>
        </is>
      </c>
      <c r="BD442" t="inlineStr">
        <is>
          <t>2|2|2</t>
        </is>
      </c>
      <c r="BE442" t="inlineStr">
        <is>
          <t>||</t>
        </is>
      </c>
      <c r="BF442" t="inlineStr">
        <is>
          <t/>
        </is>
      </c>
      <c r="BG442" t="inlineStr">
        <is>
          <t/>
        </is>
      </c>
      <c r="BH442" t="inlineStr">
        <is>
          <t/>
        </is>
      </c>
      <c r="BI442" t="inlineStr">
        <is>
          <t/>
        </is>
      </c>
      <c r="BJ442" t="inlineStr">
        <is>
          <t/>
        </is>
      </c>
      <c r="BK442" t="inlineStr">
        <is>
          <t/>
        </is>
      </c>
      <c r="BL442" t="inlineStr">
        <is>
          <t/>
        </is>
      </c>
      <c r="BM442" t="inlineStr">
        <is>
          <t/>
        </is>
      </c>
      <c r="BN442" t="inlineStr">
        <is>
          <t/>
        </is>
      </c>
      <c r="BO442" t="inlineStr">
        <is>
          <t/>
        </is>
      </c>
      <c r="BP442" t="inlineStr">
        <is>
          <t/>
        </is>
      </c>
      <c r="BQ442" t="inlineStr">
        <is>
          <t/>
        </is>
      </c>
      <c r="BR442" t="inlineStr">
        <is>
          <t/>
        </is>
      </c>
      <c r="BS442" t="inlineStr">
        <is>
          <t/>
        </is>
      </c>
      <c r="BT442" t="inlineStr">
        <is>
          <t/>
        </is>
      </c>
      <c r="BU442" t="inlineStr">
        <is>
          <t/>
        </is>
      </c>
      <c r="BV442" t="inlineStr">
        <is>
          <t/>
        </is>
      </c>
      <c r="BW442" t="inlineStr">
        <is>
          <t/>
        </is>
      </c>
      <c r="BX442" t="inlineStr">
        <is>
          <t/>
        </is>
      </c>
      <c r="BY442" t="inlineStr">
        <is>
          <t/>
        </is>
      </c>
      <c r="BZ442" t="inlineStr">
        <is>
          <t/>
        </is>
      </c>
      <c r="CA442" t="inlineStr">
        <is>
          <t/>
        </is>
      </c>
      <c r="CB442" t="inlineStr">
        <is>
          <t/>
        </is>
      </c>
      <c r="CC442" t="inlineStr">
        <is>
          <t/>
        </is>
      </c>
      <c r="CD442" t="inlineStr">
        <is>
          <t/>
        </is>
      </c>
      <c r="CE442" t="inlineStr">
        <is>
          <t/>
        </is>
      </c>
      <c r="CF442" t="inlineStr">
        <is>
          <t/>
        </is>
      </c>
      <c r="CG442" t="inlineStr">
        <is>
          <t/>
        </is>
      </c>
      <c r="CH442" t="inlineStr">
        <is>
          <t/>
        </is>
      </c>
      <c r="CI442" t="inlineStr">
        <is>
          <t/>
        </is>
      </c>
      <c r="CJ442" t="inlineStr">
        <is>
          <t/>
        </is>
      </c>
      <c r="CK442" t="inlineStr">
        <is>
          <t/>
        </is>
      </c>
      <c r="CL442" t="inlineStr">
        <is>
          <t/>
        </is>
      </c>
      <c r="CM442" t="inlineStr">
        <is>
          <t/>
        </is>
      </c>
      <c r="CN442" t="inlineStr">
        <is>
          <t/>
        </is>
      </c>
      <c r="CO442" t="inlineStr">
        <is>
          <t/>
        </is>
      </c>
      <c r="CP442" t="inlineStr">
        <is>
          <t/>
        </is>
      </c>
      <c r="CQ442" t="inlineStr">
        <is>
          <t/>
        </is>
      </c>
      <c r="CR442" t="inlineStr">
        <is>
          <t/>
        </is>
      </c>
      <c r="CS442" t="inlineStr">
        <is>
          <t/>
        </is>
      </c>
      <c r="CT442" t="inlineStr">
        <is>
          <t/>
        </is>
      </c>
      <c r="CU442" t="inlineStr">
        <is>
          <t/>
        </is>
      </c>
    </row>
    <row r="443">
      <c r="A443" s="1" t="str">
        <f>HYPERLINK("https://iate.europa.eu/entry/result/2232087/all", "2232087")</f>
        <v>2232087</v>
      </c>
      <c r="B443" t="inlineStr">
        <is>
          <t>FINANCE;ECONOMICS</t>
        </is>
      </c>
      <c r="C443" t="inlineStr">
        <is>
          <t>FINANCE|financial institutions and credit;ECONOMICS</t>
        </is>
      </c>
      <c r="D443" t="inlineStr">
        <is>
          <t/>
        </is>
      </c>
      <c r="E443" t="inlineStr">
        <is>
          <t/>
        </is>
      </c>
      <c r="F443" t="inlineStr">
        <is>
          <t/>
        </is>
      </c>
      <c r="G443" t="inlineStr">
        <is>
          <t/>
        </is>
      </c>
      <c r="H443" t="inlineStr">
        <is>
          <t/>
        </is>
      </c>
      <c r="I443" t="inlineStr">
        <is>
          <t/>
        </is>
      </c>
      <c r="J443" t="inlineStr">
        <is>
          <t>systemisk vigtigt betalingssystem</t>
        </is>
      </c>
      <c r="K443" t="inlineStr">
        <is>
          <t>4</t>
        </is>
      </c>
      <c r="L443" t="inlineStr">
        <is>
          <t/>
        </is>
      </c>
      <c r="M443" t="inlineStr">
        <is>
          <t>für das Finanzsystem wichtiges Zahlungssystem|systemrelevantes Zahlungsverkehrssystem|SIPS</t>
        </is>
      </c>
      <c r="N443" t="inlineStr">
        <is>
          <t>3|3|3</t>
        </is>
      </c>
      <c r="O443" t="inlineStr">
        <is>
          <t>||</t>
        </is>
      </c>
      <c r="P443" t="inlineStr">
        <is>
          <t>συστημικώς σημαντικό σύστημα πληρωμών</t>
        </is>
      </c>
      <c r="Q443" t="inlineStr">
        <is>
          <t>4</t>
        </is>
      </c>
      <c r="R443" t="inlineStr">
        <is>
          <t/>
        </is>
      </c>
      <c r="S443" t="inlineStr">
        <is>
          <t>systematically important payment system|SIPS|systemically important payment system</t>
        </is>
      </c>
      <c r="T443" t="inlineStr">
        <is>
          <t>1|2|3</t>
        </is>
      </c>
      <c r="U443" t="inlineStr">
        <is>
          <t>||</t>
        </is>
      </c>
      <c r="V443" t="inlineStr">
        <is>
          <t>sistema de pago de importancia sistémica</t>
        </is>
      </c>
      <c r="W443" t="inlineStr">
        <is>
          <t>3</t>
        </is>
      </c>
      <c r="X443" t="inlineStr">
        <is>
          <t/>
        </is>
      </c>
      <c r="Y443" t="inlineStr">
        <is>
          <t/>
        </is>
      </c>
      <c r="Z443" t="inlineStr">
        <is>
          <t/>
        </is>
      </c>
      <c r="AA443" t="inlineStr">
        <is>
          <t/>
        </is>
      </c>
      <c r="AB443" t="inlineStr">
        <is>
          <t/>
        </is>
      </c>
      <c r="AC443" t="inlineStr">
        <is>
          <t/>
        </is>
      </c>
      <c r="AD443" t="inlineStr">
        <is>
          <t/>
        </is>
      </c>
      <c r="AE443" t="inlineStr">
        <is>
          <t>système de paiement d'importance systémique</t>
        </is>
      </c>
      <c r="AF443" t="inlineStr">
        <is>
          <t>3</t>
        </is>
      </c>
      <c r="AG443" t="inlineStr">
        <is>
          <t/>
        </is>
      </c>
      <c r="AH443" t="inlineStr">
        <is>
          <t/>
        </is>
      </c>
      <c r="AI443" t="inlineStr">
        <is>
          <t/>
        </is>
      </c>
      <c r="AJ443" t="inlineStr">
        <is>
          <t/>
        </is>
      </c>
      <c r="AK443" t="inlineStr">
        <is>
          <t/>
        </is>
      </c>
      <c r="AL443" t="inlineStr">
        <is>
          <t/>
        </is>
      </c>
      <c r="AM443" t="inlineStr">
        <is>
          <t/>
        </is>
      </c>
      <c r="AN443" t="inlineStr">
        <is>
          <t/>
        </is>
      </c>
      <c r="AO443" t="inlineStr">
        <is>
          <t/>
        </is>
      </c>
      <c r="AP443" t="inlineStr">
        <is>
          <t/>
        </is>
      </c>
      <c r="AQ443" t="inlineStr">
        <is>
          <t>sistema di pagamento di importanza sistemica</t>
        </is>
      </c>
      <c r="AR443" t="inlineStr">
        <is>
          <t>4</t>
        </is>
      </c>
      <c r="AS443" t="inlineStr">
        <is>
          <t/>
        </is>
      </c>
      <c r="AT443" t="inlineStr">
        <is>
          <t/>
        </is>
      </c>
      <c r="AU443" t="inlineStr">
        <is>
          <t/>
        </is>
      </c>
      <c r="AV443" t="inlineStr">
        <is>
          <t/>
        </is>
      </c>
      <c r="AW443" t="inlineStr">
        <is>
          <t/>
        </is>
      </c>
      <c r="AX443" t="inlineStr">
        <is>
          <t/>
        </is>
      </c>
      <c r="AY443" t="inlineStr">
        <is>
          <t/>
        </is>
      </c>
      <c r="AZ443" t="inlineStr">
        <is>
          <t/>
        </is>
      </c>
      <c r="BA443" t="inlineStr">
        <is>
          <t/>
        </is>
      </c>
      <c r="BB443" t="inlineStr">
        <is>
          <t/>
        </is>
      </c>
      <c r="BC443" t="inlineStr">
        <is>
          <t>SKB|systeemkritisch betalingssysteem</t>
        </is>
      </c>
      <c r="BD443" t="inlineStr">
        <is>
          <t>3|3</t>
        </is>
      </c>
      <c r="BE443" t="inlineStr">
        <is>
          <t>|</t>
        </is>
      </c>
      <c r="BF443" t="inlineStr">
        <is>
          <t>system płatności o znaczeniu systemowym</t>
        </is>
      </c>
      <c r="BG443" t="inlineStr">
        <is>
          <t>3</t>
        </is>
      </c>
      <c r="BH443" t="inlineStr">
        <is>
          <t/>
        </is>
      </c>
      <c r="BI443" t="inlineStr">
        <is>
          <t/>
        </is>
      </c>
      <c r="BJ443" t="inlineStr">
        <is>
          <t/>
        </is>
      </c>
      <c r="BK443" t="inlineStr">
        <is>
          <t/>
        </is>
      </c>
      <c r="BL443" t="inlineStr">
        <is>
          <t/>
        </is>
      </c>
      <c r="BM443" t="inlineStr">
        <is>
          <t/>
        </is>
      </c>
      <c r="BN443" t="inlineStr">
        <is>
          <t/>
        </is>
      </c>
      <c r="BO443" t="inlineStr">
        <is>
          <t/>
        </is>
      </c>
      <c r="BP443" t="inlineStr">
        <is>
          <t/>
        </is>
      </c>
      <c r="BQ443" t="inlineStr">
        <is>
          <t/>
        </is>
      </c>
      <c r="BR443" t="inlineStr">
        <is>
          <t/>
        </is>
      </c>
      <c r="BS443" t="inlineStr">
        <is>
          <t/>
        </is>
      </c>
      <c r="BT443" t="inlineStr">
        <is>
          <t/>
        </is>
      </c>
      <c r="BU443" t="inlineStr">
        <is>
          <t>systemviktigt betalningssystem</t>
        </is>
      </c>
      <c r="BV443" t="inlineStr">
        <is>
          <t>3</t>
        </is>
      </c>
      <c r="BW443" t="inlineStr">
        <is>
          <t/>
        </is>
      </c>
      <c r="BX443" t="inlineStr">
        <is>
          <t/>
        </is>
      </c>
      <c r="BY443" t="inlineStr">
        <is>
          <t/>
        </is>
      </c>
      <c r="BZ443" t="inlineStr">
        <is>
          <t>"Ved afvikling af betalinger og værdipapirhandler udsættes finansielle institutter for forskellige typer af risici ... Disse risici kan indebære systemisk risiko, hvis problemer hos ét finansielt institut spredes til andre institutter. Betalings- el. værdipapirafviklingssystemer, der kan udløse en sådan dominoeffekt el. sprede problemer til det indenlandske el. internationale finansielle system, kaldes systemisk vigtige ..."</t>
        </is>
      </c>
      <c r="CA443" t="inlineStr">
        <is>
          <t>Zahlungs(verkehrs)system, das für die Stabilität des Finanzsystems bedeutsam ist</t>
        </is>
      </c>
      <c r="CB443" t="inlineStr">
        <is>
          <t/>
        </is>
      </c>
      <c r="CC443" t="inlineStr">
        <is>
          <t>&lt;i&gt;payment system&lt;/i&gt; [ &lt;a href="/entry/result/916273/all" id="ENTRY_TO_ENTRY_CONVERTER" target="_blank"&gt;IATE:916273&lt;/a&gt; ] whose failure could potentially endanger the operation of an entire economy</t>
        </is>
      </c>
      <c r="CD443" t="inlineStr">
        <is>
          <t>Se dice que un sistema es sistémicamente importante cuando, en caso de no estar suficientemente protegido contra riesgos, una alteración en el sistema pudiera detonar o transmitir efectos negativos a mayor escala entre los participantes o crear alteraciones sistémicas en el conjunto del sector financiero.</t>
        </is>
      </c>
      <c r="CE443" t="inlineStr">
        <is>
          <t/>
        </is>
      </c>
      <c r="CF443" t="inlineStr">
        <is>
          <t/>
        </is>
      </c>
      <c r="CG443" t="inlineStr">
        <is>
          <t/>
        </is>
      </c>
      <c r="CH443" t="inlineStr">
        <is>
          <t/>
        </is>
      </c>
      <c r="CI443" t="inlineStr">
        <is>
          <t/>
        </is>
      </c>
      <c r="CJ443" t="inlineStr">
        <is>
          <t/>
        </is>
      </c>
      <c r="CK443" t="inlineStr">
        <is>
          <t>"Un sistema dei pagamenti è definito di “importanza sistemica” allorché, in mancanza di una sufficiente protezione contro i rischi, una perturbazione interna è in grado di innescare o trasmettere ulteriori turbative tra i partecipanti o a livello di sistema nell’area finanziaria più in generale."</t>
        </is>
      </c>
      <c r="CL443" t="inlineStr">
        <is>
          <t/>
        </is>
      </c>
      <c r="CM443" t="inlineStr">
        <is>
          <t/>
        </is>
      </c>
      <c r="CN443" t="inlineStr">
        <is>
          <t/>
        </is>
      </c>
      <c r="CO443" t="inlineStr">
        <is>
          <t>"een betalingssysteem (wordt) beschouwd als systeemkritisch indien dit betalingssysteem binnen het nationale of zelfs internationale financiële stelsel verstoringen kan veroorzaken of schokken kan verspreiden"</t>
        </is>
      </c>
      <c r="CP443" t="inlineStr">
        <is>
          <t/>
        </is>
      </c>
      <c r="CQ443" t="inlineStr">
        <is>
          <t/>
        </is>
      </c>
      <c r="CR443" t="inlineStr">
        <is>
          <t/>
        </is>
      </c>
      <c r="CS443" t="inlineStr">
        <is>
          <t/>
        </is>
      </c>
      <c r="CT443" t="inlineStr">
        <is>
          <t/>
        </is>
      </c>
      <c r="CU443" t="inlineStr">
        <is>
          <t/>
        </is>
      </c>
    </row>
    <row r="444">
      <c r="A444" s="1" t="str">
        <f>HYPERLINK("https://iate.europa.eu/entry/result/3556385/all", "3556385")</f>
        <v>3556385</v>
      </c>
      <c r="B444" t="inlineStr">
        <is>
          <t>FINANCE</t>
        </is>
      </c>
      <c r="C444" t="inlineStr">
        <is>
          <t>FINANCE|financial institutions and credit</t>
        </is>
      </c>
      <c r="D444" t="inlineStr">
        <is>
          <t>обезпечени с активи</t>
        </is>
      </c>
      <c r="E444" t="inlineStr">
        <is>
          <t>3</t>
        </is>
      </c>
      <c r="F444" t="inlineStr">
        <is>
          <t/>
        </is>
      </c>
      <c r="G444" t="inlineStr">
        <is>
          <t>zajištěno aktivy</t>
        </is>
      </c>
      <c r="H444" t="inlineStr">
        <is>
          <t>3</t>
        </is>
      </c>
      <c r="I444" t="inlineStr">
        <is>
          <t/>
        </is>
      </c>
      <c r="J444" t="inlineStr">
        <is>
          <t>aktivsikret</t>
        </is>
      </c>
      <c r="K444" t="inlineStr">
        <is>
          <t>3</t>
        </is>
      </c>
      <c r="L444" t="inlineStr">
        <is>
          <t/>
        </is>
      </c>
      <c r="M444" t="inlineStr">
        <is>
          <t>durch Vermögenswerte oder Forderungen besichert|asset-backed</t>
        </is>
      </c>
      <c r="N444" t="inlineStr">
        <is>
          <t>3|3</t>
        </is>
      </c>
      <c r="O444" t="inlineStr">
        <is>
          <t>|</t>
        </is>
      </c>
      <c r="P444" t="inlineStr">
        <is>
          <t>εξασφαλισμένος/η/ο με στοιχεία ενεργητικού</t>
        </is>
      </c>
      <c r="Q444" t="inlineStr">
        <is>
          <t>3</t>
        </is>
      </c>
      <c r="R444" t="inlineStr">
        <is>
          <t/>
        </is>
      </c>
      <c r="S444" t="inlineStr">
        <is>
          <t>asset-backed</t>
        </is>
      </c>
      <c r="T444" t="inlineStr">
        <is>
          <t>3</t>
        </is>
      </c>
      <c r="U444" t="inlineStr">
        <is>
          <t/>
        </is>
      </c>
      <c r="V444" t="inlineStr">
        <is>
          <t>bonos de titulización de activos</t>
        </is>
      </c>
      <c r="W444" t="inlineStr">
        <is>
          <t>3</t>
        </is>
      </c>
      <c r="X444" t="inlineStr">
        <is>
          <t/>
        </is>
      </c>
      <c r="Y444" t="inlineStr">
        <is>
          <t>varadega tagatud</t>
        </is>
      </c>
      <c r="Z444" t="inlineStr">
        <is>
          <t>3</t>
        </is>
      </c>
      <c r="AA444" t="inlineStr">
        <is>
          <t/>
        </is>
      </c>
      <c r="AB444" t="inlineStr">
        <is>
          <t>omaisuusvakuudellinen</t>
        </is>
      </c>
      <c r="AC444" t="inlineStr">
        <is>
          <t>3</t>
        </is>
      </c>
      <c r="AD444" t="inlineStr">
        <is>
          <t/>
        </is>
      </c>
      <c r="AE444" t="inlineStr">
        <is>
          <t>adossé à des actifs</t>
        </is>
      </c>
      <c r="AF444" t="inlineStr">
        <is>
          <t>3</t>
        </is>
      </c>
      <c r="AG444" t="inlineStr">
        <is>
          <t/>
        </is>
      </c>
      <c r="AH444" t="inlineStr">
        <is>
          <t/>
        </is>
      </c>
      <c r="AI444" t="inlineStr">
        <is>
          <t/>
        </is>
      </c>
      <c r="AJ444" t="inlineStr">
        <is>
          <t/>
        </is>
      </c>
      <c r="AK444" t="inlineStr">
        <is>
          <t/>
        </is>
      </c>
      <c r="AL444" t="inlineStr">
        <is>
          <t/>
        </is>
      </c>
      <c r="AM444" t="inlineStr">
        <is>
          <t/>
        </is>
      </c>
      <c r="AN444" t="inlineStr">
        <is>
          <t>eszközfedezetű</t>
        </is>
      </c>
      <c r="AO444" t="inlineStr">
        <is>
          <t>3</t>
        </is>
      </c>
      <c r="AP444" t="inlineStr">
        <is>
          <t/>
        </is>
      </c>
      <c r="AQ444" t="inlineStr">
        <is>
          <t>provvisto di cartolarizzazioni</t>
        </is>
      </c>
      <c r="AR444" t="inlineStr">
        <is>
          <t>3</t>
        </is>
      </c>
      <c r="AS444" t="inlineStr">
        <is>
          <t/>
        </is>
      </c>
      <c r="AT444" t="inlineStr">
        <is>
          <t>turtu padengtas|turtu užtikrintas</t>
        </is>
      </c>
      <c r="AU444" t="inlineStr">
        <is>
          <t>3|3</t>
        </is>
      </c>
      <c r="AV444" t="inlineStr">
        <is>
          <t>|</t>
        </is>
      </c>
      <c r="AW444" t="inlineStr">
        <is>
          <t>ar aktīviem nodrošināts</t>
        </is>
      </c>
      <c r="AX444" t="inlineStr">
        <is>
          <t>3</t>
        </is>
      </c>
      <c r="AY444" t="inlineStr">
        <is>
          <t/>
        </is>
      </c>
      <c r="AZ444" t="inlineStr">
        <is>
          <t>titoli ggarantiti b’assi</t>
        </is>
      </c>
      <c r="BA444" t="inlineStr">
        <is>
          <t>3</t>
        </is>
      </c>
      <c r="BB444" t="inlineStr">
        <is>
          <t/>
        </is>
      </c>
      <c r="BC444" t="inlineStr">
        <is>
          <t>door activa gedekt</t>
        </is>
      </c>
      <c r="BD444" t="inlineStr">
        <is>
          <t>3</t>
        </is>
      </c>
      <c r="BE444" t="inlineStr">
        <is>
          <t/>
        </is>
      </c>
      <c r="BF444" t="inlineStr">
        <is>
          <t>zabezpieczony aktywami</t>
        </is>
      </c>
      <c r="BG444" t="inlineStr">
        <is>
          <t>3</t>
        </is>
      </c>
      <c r="BH444" t="inlineStr">
        <is>
          <t/>
        </is>
      </c>
      <c r="BI444" t="inlineStr">
        <is>
          <t>títulos garantidos por ativos</t>
        </is>
      </c>
      <c r="BJ444" t="inlineStr">
        <is>
          <t>3</t>
        </is>
      </c>
      <c r="BK444" t="inlineStr">
        <is>
          <t/>
        </is>
      </c>
      <c r="BL444" t="inlineStr">
        <is>
          <t>garantat cu active</t>
        </is>
      </c>
      <c r="BM444" t="inlineStr">
        <is>
          <t>3</t>
        </is>
      </c>
      <c r="BN444" t="inlineStr">
        <is>
          <t/>
        </is>
      </c>
      <c r="BO444" t="inlineStr">
        <is>
          <t>zaistený aktívami</t>
        </is>
      </c>
      <c r="BP444" t="inlineStr">
        <is>
          <t>3</t>
        </is>
      </c>
      <c r="BQ444" t="inlineStr">
        <is>
          <t/>
        </is>
      </c>
      <c r="BR444" t="inlineStr">
        <is>
          <t>s premoženjem zavarovan vrednostni papir</t>
        </is>
      </c>
      <c r="BS444" t="inlineStr">
        <is>
          <t>3</t>
        </is>
      </c>
      <c r="BT444" t="inlineStr">
        <is>
          <t/>
        </is>
      </c>
      <c r="BU444" t="inlineStr">
        <is>
          <t>tillgångsbaserad</t>
        </is>
      </c>
      <c r="BV444" t="inlineStr">
        <is>
          <t>3</t>
        </is>
      </c>
      <c r="BW444" t="inlineStr">
        <is>
          <t/>
        </is>
      </c>
      <c r="BX444" t="inlineStr">
        <is>
          <t/>
        </is>
      </c>
      <c r="BY444" t="inlineStr">
        <is>
          <t/>
        </is>
      </c>
      <c r="BZ444" t="inlineStr">
        <is>
          <t/>
        </is>
      </c>
      <c r="CA444" t="inlineStr">
        <is>
          <t/>
        </is>
      </c>
      <c r="CB444" t="inlineStr">
        <is>
          <t/>
        </is>
      </c>
      <c r="CC444" t="inlineStr">
        <is>
          <t>derived from and collateralized by a specified pool of underlying assets</t>
        </is>
      </c>
      <c r="CD444" t="inlineStr">
        <is>
          <t/>
        </is>
      </c>
      <c r="CE444" t="inlineStr">
        <is>
          <t/>
        </is>
      </c>
      <c r="CF444" t="inlineStr">
        <is>
          <t/>
        </is>
      </c>
      <c r="CG444" t="inlineStr">
        <is>
          <t/>
        </is>
      </c>
      <c r="CH444" t="inlineStr">
        <is>
          <t/>
        </is>
      </c>
      <c r="CI444" t="inlineStr">
        <is>
          <t/>
        </is>
      </c>
      <c r="CJ444" t="inlineStr">
        <is>
          <t/>
        </is>
      </c>
      <c r="CK444" t="inlineStr">
        <is>
          <t/>
        </is>
      </c>
      <c r="CL444" t="inlineStr">
        <is>
          <t/>
        </is>
      </c>
      <c r="CM444" t="inlineStr">
        <is>
          <t/>
        </is>
      </c>
      <c r="CN444" t="inlineStr">
        <is>
          <t/>
        </is>
      </c>
      <c r="CO444" t="inlineStr">
        <is>
          <t/>
        </is>
      </c>
      <c r="CP444" t="inlineStr">
        <is>
          <t/>
        </is>
      </c>
      <c r="CQ444" t="inlineStr">
        <is>
          <t/>
        </is>
      </c>
      <c r="CR444" t="inlineStr">
        <is>
          <t/>
        </is>
      </c>
      <c r="CS444" t="inlineStr">
        <is>
          <t/>
        </is>
      </c>
      <c r="CT444" t="inlineStr">
        <is>
          <t/>
        </is>
      </c>
      <c r="CU444" t="inlineStr">
        <is>
          <t/>
        </is>
      </c>
    </row>
    <row r="445">
      <c r="A445" s="1" t="str">
        <f>HYPERLINK("https://iate.europa.eu/entry/result/3524370/all", "3524370")</f>
        <v>3524370</v>
      </c>
      <c r="B445" t="inlineStr">
        <is>
          <t>FINANCE</t>
        </is>
      </c>
      <c r="C445" t="inlineStr">
        <is>
          <t>FINANCE|free movement of capital|financial market</t>
        </is>
      </c>
      <c r="D445" t="inlineStr">
        <is>
          <t/>
        </is>
      </c>
      <c r="E445" t="inlineStr">
        <is>
          <t/>
        </is>
      </c>
      <c r="F445" t="inlineStr">
        <is>
          <t/>
        </is>
      </c>
      <c r="G445" t="inlineStr">
        <is>
          <t/>
        </is>
      </c>
      <c r="H445" t="inlineStr">
        <is>
          <t/>
        </is>
      </c>
      <c r="I445" t="inlineStr">
        <is>
          <t/>
        </is>
      </c>
      <c r="J445" t="inlineStr">
        <is>
          <t/>
        </is>
      </c>
      <c r="K445" t="inlineStr">
        <is>
          <t/>
        </is>
      </c>
      <c r="L445" t="inlineStr">
        <is>
          <t/>
        </is>
      </c>
      <c r="M445" t="inlineStr">
        <is>
          <t>aushaftend|nicht zurückbezahlt</t>
        </is>
      </c>
      <c r="N445" t="inlineStr">
        <is>
          <t>3|3</t>
        </is>
      </c>
      <c r="O445" t="inlineStr">
        <is>
          <t>|</t>
        </is>
      </c>
      <c r="P445" t="inlineStr">
        <is>
          <t/>
        </is>
      </c>
      <c r="Q445" t="inlineStr">
        <is>
          <t/>
        </is>
      </c>
      <c r="R445" t="inlineStr">
        <is>
          <t/>
        </is>
      </c>
      <c r="S445" t="inlineStr">
        <is>
          <t>outstanding</t>
        </is>
      </c>
      <c r="T445" t="inlineStr">
        <is>
          <t>3</t>
        </is>
      </c>
      <c r="U445" t="inlineStr">
        <is>
          <t/>
        </is>
      </c>
      <c r="V445" t="inlineStr">
        <is>
          <t/>
        </is>
      </c>
      <c r="W445" t="inlineStr">
        <is>
          <t/>
        </is>
      </c>
      <c r="X445" t="inlineStr">
        <is>
          <t/>
        </is>
      </c>
      <c r="Y445" t="inlineStr">
        <is>
          <t/>
        </is>
      </c>
      <c r="Z445" t="inlineStr">
        <is>
          <t/>
        </is>
      </c>
      <c r="AA445" t="inlineStr">
        <is>
          <t/>
        </is>
      </c>
      <c r="AB445" t="inlineStr">
        <is>
          <t/>
        </is>
      </c>
      <c r="AC445" t="inlineStr">
        <is>
          <t/>
        </is>
      </c>
      <c r="AD445" t="inlineStr">
        <is>
          <t/>
        </is>
      </c>
      <c r="AE445" t="inlineStr">
        <is>
          <t/>
        </is>
      </c>
      <c r="AF445" t="inlineStr">
        <is>
          <t/>
        </is>
      </c>
      <c r="AG445" t="inlineStr">
        <is>
          <t/>
        </is>
      </c>
      <c r="AH445" t="inlineStr">
        <is>
          <t/>
        </is>
      </c>
      <c r="AI445" t="inlineStr">
        <is>
          <t/>
        </is>
      </c>
      <c r="AJ445" t="inlineStr">
        <is>
          <t/>
        </is>
      </c>
      <c r="AK445" t="inlineStr">
        <is>
          <t/>
        </is>
      </c>
      <c r="AL445" t="inlineStr">
        <is>
          <t/>
        </is>
      </c>
      <c r="AM445" t="inlineStr">
        <is>
          <t/>
        </is>
      </c>
      <c r="AN445" t="inlineStr">
        <is>
          <t/>
        </is>
      </c>
      <c r="AO445" t="inlineStr">
        <is>
          <t/>
        </is>
      </c>
      <c r="AP445" t="inlineStr">
        <is>
          <t/>
        </is>
      </c>
      <c r="AQ445" t="inlineStr">
        <is>
          <t/>
        </is>
      </c>
      <c r="AR445" t="inlineStr">
        <is>
          <t/>
        </is>
      </c>
      <c r="AS445" t="inlineStr">
        <is>
          <t/>
        </is>
      </c>
      <c r="AT445" t="inlineStr">
        <is>
          <t/>
        </is>
      </c>
      <c r="AU445" t="inlineStr">
        <is>
          <t/>
        </is>
      </c>
      <c r="AV445" t="inlineStr">
        <is>
          <t/>
        </is>
      </c>
      <c r="AW445" t="inlineStr">
        <is>
          <t/>
        </is>
      </c>
      <c r="AX445" t="inlineStr">
        <is>
          <t/>
        </is>
      </c>
      <c r="AY445" t="inlineStr">
        <is>
          <t/>
        </is>
      </c>
      <c r="AZ445" t="inlineStr">
        <is>
          <t/>
        </is>
      </c>
      <c r="BA445" t="inlineStr">
        <is>
          <t/>
        </is>
      </c>
      <c r="BB445" t="inlineStr">
        <is>
          <t/>
        </is>
      </c>
      <c r="BC445" t="inlineStr">
        <is>
          <t/>
        </is>
      </c>
      <c r="BD445" t="inlineStr">
        <is>
          <t/>
        </is>
      </c>
      <c r="BE445" t="inlineStr">
        <is>
          <t/>
        </is>
      </c>
      <c r="BF445" t="inlineStr">
        <is>
          <t/>
        </is>
      </c>
      <c r="BG445" t="inlineStr">
        <is>
          <t/>
        </is>
      </c>
      <c r="BH445" t="inlineStr">
        <is>
          <t/>
        </is>
      </c>
      <c r="BI445" t="inlineStr">
        <is>
          <t/>
        </is>
      </c>
      <c r="BJ445" t="inlineStr">
        <is>
          <t/>
        </is>
      </c>
      <c r="BK445" t="inlineStr">
        <is>
          <t/>
        </is>
      </c>
      <c r="BL445" t="inlineStr">
        <is>
          <t/>
        </is>
      </c>
      <c r="BM445" t="inlineStr">
        <is>
          <t/>
        </is>
      </c>
      <c r="BN445" t="inlineStr">
        <is>
          <t/>
        </is>
      </c>
      <c r="BO445" t="inlineStr">
        <is>
          <t/>
        </is>
      </c>
      <c r="BP445" t="inlineStr">
        <is>
          <t/>
        </is>
      </c>
      <c r="BQ445" t="inlineStr">
        <is>
          <t/>
        </is>
      </c>
      <c r="BR445" t="inlineStr">
        <is>
          <t/>
        </is>
      </c>
      <c r="BS445" t="inlineStr">
        <is>
          <t/>
        </is>
      </c>
      <c r="BT445" t="inlineStr">
        <is>
          <t/>
        </is>
      </c>
      <c r="BU445" t="inlineStr">
        <is>
          <t/>
        </is>
      </c>
      <c r="BV445" t="inlineStr">
        <is>
          <t/>
        </is>
      </c>
      <c r="BW445" t="inlineStr">
        <is>
          <t/>
        </is>
      </c>
      <c r="BX445" t="inlineStr">
        <is>
          <t/>
        </is>
      </c>
      <c r="BY445" t="inlineStr">
        <is>
          <t/>
        </is>
      </c>
      <c r="BZ445" t="inlineStr">
        <is>
          <t/>
        </is>
      </c>
      <c r="CA445" t="inlineStr">
        <is>
          <t>noch zu zahlen</t>
        </is>
      </c>
      <c r="CB445" t="inlineStr">
        <is>
          <t/>
        </is>
      </c>
      <c r="CC445" t="inlineStr">
        <is>
          <t>not yet paid</t>
        </is>
      </c>
      <c r="CD445" t="inlineStr">
        <is>
          <t/>
        </is>
      </c>
      <c r="CE445" t="inlineStr">
        <is>
          <t/>
        </is>
      </c>
      <c r="CF445" t="inlineStr">
        <is>
          <t/>
        </is>
      </c>
      <c r="CG445" t="inlineStr">
        <is>
          <t/>
        </is>
      </c>
      <c r="CH445" t="inlineStr">
        <is>
          <t/>
        </is>
      </c>
      <c r="CI445" t="inlineStr">
        <is>
          <t/>
        </is>
      </c>
      <c r="CJ445" t="inlineStr">
        <is>
          <t/>
        </is>
      </c>
      <c r="CK445" t="inlineStr">
        <is>
          <t/>
        </is>
      </c>
      <c r="CL445" t="inlineStr">
        <is>
          <t/>
        </is>
      </c>
      <c r="CM445" t="inlineStr">
        <is>
          <t/>
        </is>
      </c>
      <c r="CN445" t="inlineStr">
        <is>
          <t/>
        </is>
      </c>
      <c r="CO445" t="inlineStr">
        <is>
          <t/>
        </is>
      </c>
      <c r="CP445" t="inlineStr">
        <is>
          <t/>
        </is>
      </c>
      <c r="CQ445" t="inlineStr">
        <is>
          <t/>
        </is>
      </c>
      <c r="CR445" t="inlineStr">
        <is>
          <t/>
        </is>
      </c>
      <c r="CS445" t="inlineStr">
        <is>
          <t/>
        </is>
      </c>
      <c r="CT445" t="inlineStr">
        <is>
          <t/>
        </is>
      </c>
      <c r="CU445" t="inlineStr">
        <is>
          <t/>
        </is>
      </c>
    </row>
    <row r="446">
      <c r="A446" s="1" t="str">
        <f>HYPERLINK("https://iate.europa.eu/entry/result/1860515/all", "1860515")</f>
        <v>1860515</v>
      </c>
      <c r="B446" t="inlineStr">
        <is>
          <t>FINANCE</t>
        </is>
      </c>
      <c r="C446" t="inlineStr">
        <is>
          <t>FINANCE;FINANCE|financial institutions and credit|credit</t>
        </is>
      </c>
      <c r="D446" t="inlineStr">
        <is>
          <t/>
        </is>
      </c>
      <c r="E446" t="inlineStr">
        <is>
          <t/>
        </is>
      </c>
      <c r="F446" t="inlineStr">
        <is>
          <t/>
        </is>
      </c>
      <c r="G446" t="inlineStr">
        <is>
          <t/>
        </is>
      </c>
      <c r="H446" t="inlineStr">
        <is>
          <t/>
        </is>
      </c>
      <c r="I446" t="inlineStr">
        <is>
          <t/>
        </is>
      </c>
      <c r="J446" t="inlineStr">
        <is>
          <t>kreditrisiko</t>
        </is>
      </c>
      <c r="K446" t="inlineStr">
        <is>
          <t>3</t>
        </is>
      </c>
      <c r="L446" t="inlineStr">
        <is>
          <t/>
        </is>
      </c>
      <c r="M446" t="inlineStr">
        <is>
          <t>Kreditrisiko</t>
        </is>
      </c>
      <c r="N446" t="inlineStr">
        <is>
          <t>3</t>
        </is>
      </c>
      <c r="O446" t="inlineStr">
        <is>
          <t/>
        </is>
      </c>
      <c r="P446" t="inlineStr">
        <is>
          <t>πιστωτικός κίνδυνος</t>
        </is>
      </c>
      <c r="Q446" t="inlineStr">
        <is>
          <t>3</t>
        </is>
      </c>
      <c r="R446" t="inlineStr">
        <is>
          <t/>
        </is>
      </c>
      <c r="S446" t="inlineStr">
        <is>
          <t>credit risk</t>
        </is>
      </c>
      <c r="T446" t="inlineStr">
        <is>
          <t>3</t>
        </is>
      </c>
      <c r="U446" t="inlineStr">
        <is>
          <t/>
        </is>
      </c>
      <c r="V446" t="inlineStr">
        <is>
          <t/>
        </is>
      </c>
      <c r="W446" t="inlineStr">
        <is>
          <t/>
        </is>
      </c>
      <c r="X446" t="inlineStr">
        <is>
          <t/>
        </is>
      </c>
      <c r="Y446" t="inlineStr">
        <is>
          <t/>
        </is>
      </c>
      <c r="Z446" t="inlineStr">
        <is>
          <t/>
        </is>
      </c>
      <c r="AA446" t="inlineStr">
        <is>
          <t/>
        </is>
      </c>
      <c r="AB446" t="inlineStr">
        <is>
          <t/>
        </is>
      </c>
      <c r="AC446" t="inlineStr">
        <is>
          <t/>
        </is>
      </c>
      <c r="AD446" t="inlineStr">
        <is>
          <t/>
        </is>
      </c>
      <c r="AE446" t="inlineStr">
        <is>
          <t>risque de crédit</t>
        </is>
      </c>
      <c r="AF446" t="inlineStr">
        <is>
          <t>3</t>
        </is>
      </c>
      <c r="AG446" t="inlineStr">
        <is>
          <t/>
        </is>
      </c>
      <c r="AH446" t="inlineStr">
        <is>
          <t>riosca creidmheasa</t>
        </is>
      </c>
      <c r="AI446" t="inlineStr">
        <is>
          <t>3</t>
        </is>
      </c>
      <c r="AJ446" t="inlineStr">
        <is>
          <t/>
        </is>
      </c>
      <c r="AK446" t="inlineStr">
        <is>
          <t/>
        </is>
      </c>
      <c r="AL446" t="inlineStr">
        <is>
          <t/>
        </is>
      </c>
      <c r="AM446" t="inlineStr">
        <is>
          <t/>
        </is>
      </c>
      <c r="AN446" t="inlineStr">
        <is>
          <t/>
        </is>
      </c>
      <c r="AO446" t="inlineStr">
        <is>
          <t/>
        </is>
      </c>
      <c r="AP446" t="inlineStr">
        <is>
          <t/>
        </is>
      </c>
      <c r="AQ446" t="inlineStr">
        <is>
          <t>rischio del credito</t>
        </is>
      </c>
      <c r="AR446" t="inlineStr">
        <is>
          <t>3</t>
        </is>
      </c>
      <c r="AS446" t="inlineStr">
        <is>
          <t/>
        </is>
      </c>
      <c r="AT446" t="inlineStr">
        <is>
          <t/>
        </is>
      </c>
      <c r="AU446" t="inlineStr">
        <is>
          <t/>
        </is>
      </c>
      <c r="AV446" t="inlineStr">
        <is>
          <t/>
        </is>
      </c>
      <c r="AW446" t="inlineStr">
        <is>
          <t/>
        </is>
      </c>
      <c r="AX446" t="inlineStr">
        <is>
          <t/>
        </is>
      </c>
      <c r="AY446" t="inlineStr">
        <is>
          <t/>
        </is>
      </c>
      <c r="AZ446" t="inlineStr">
        <is>
          <t/>
        </is>
      </c>
      <c r="BA446" t="inlineStr">
        <is>
          <t/>
        </is>
      </c>
      <c r="BB446" t="inlineStr">
        <is>
          <t/>
        </is>
      </c>
      <c r="BC446" t="inlineStr">
        <is>
          <t>kredietrisico</t>
        </is>
      </c>
      <c r="BD446" t="inlineStr">
        <is>
          <t>3</t>
        </is>
      </c>
      <c r="BE446" t="inlineStr">
        <is>
          <t/>
        </is>
      </c>
      <c r="BF446" t="inlineStr">
        <is>
          <t/>
        </is>
      </c>
      <c r="BG446" t="inlineStr">
        <is>
          <t/>
        </is>
      </c>
      <c r="BH446" t="inlineStr">
        <is>
          <t/>
        </is>
      </c>
      <c r="BI446" t="inlineStr">
        <is>
          <t/>
        </is>
      </c>
      <c r="BJ446" t="inlineStr">
        <is>
          <t/>
        </is>
      </c>
      <c r="BK446" t="inlineStr">
        <is>
          <t/>
        </is>
      </c>
      <c r="BL446" t="inlineStr">
        <is>
          <t/>
        </is>
      </c>
      <c r="BM446" t="inlineStr">
        <is>
          <t/>
        </is>
      </c>
      <c r="BN446" t="inlineStr">
        <is>
          <t/>
        </is>
      </c>
      <c r="BO446" t="inlineStr">
        <is>
          <t/>
        </is>
      </c>
      <c r="BP446" t="inlineStr">
        <is>
          <t/>
        </is>
      </c>
      <c r="BQ446" t="inlineStr">
        <is>
          <t/>
        </is>
      </c>
      <c r="BR446" t="inlineStr">
        <is>
          <t/>
        </is>
      </c>
      <c r="BS446" t="inlineStr">
        <is>
          <t/>
        </is>
      </c>
      <c r="BT446" t="inlineStr">
        <is>
          <t/>
        </is>
      </c>
      <c r="BU446" t="inlineStr">
        <is>
          <t/>
        </is>
      </c>
      <c r="BV446" t="inlineStr">
        <is>
          <t/>
        </is>
      </c>
      <c r="BW446" t="inlineStr">
        <is>
          <t/>
        </is>
      </c>
      <c r="BX446" t="inlineStr">
        <is>
          <t/>
        </is>
      </c>
      <c r="BY446" t="inlineStr">
        <is>
          <t/>
        </is>
      </c>
      <c r="BZ446" t="inlineStr">
        <is>
          <t/>
        </is>
      </c>
      <c r="CA446" t="inlineStr">
        <is>
          <t/>
        </is>
      </c>
      <c r="CB446" t="inlineStr">
        <is>
          <t/>
        </is>
      </c>
      <c r="CC446" t="inlineStr">
        <is>
          <t/>
        </is>
      </c>
      <c r="CD446" t="inlineStr">
        <is>
          <t/>
        </is>
      </c>
      <c r="CE446" t="inlineStr">
        <is>
          <t/>
        </is>
      </c>
      <c r="CF446" t="inlineStr">
        <is>
          <t/>
        </is>
      </c>
      <c r="CG446" t="inlineStr">
        <is>
          <t>le risque de perte, ou de changement défavorable de la situation financière, résultant de fluctuations affectant la qualité de crédit d’émetteurs de valeurs mobilières,de contreparties ou de tout débiteur, auquel les entreprises d’assurance et de réassurance sont exposées sous forme de risque de contrepartie, de risque lié à la marge ou de concentration du risque de marché</t>
        </is>
      </c>
      <c r="CH446" t="inlineStr">
        <is>
          <t/>
        </is>
      </c>
      <c r="CI446" t="inlineStr">
        <is>
          <t/>
        </is>
      </c>
      <c r="CJ446" t="inlineStr">
        <is>
          <t/>
        </is>
      </c>
      <c r="CK446" t="inlineStr">
        <is>
          <t/>
        </is>
      </c>
      <c r="CL446" t="inlineStr">
        <is>
          <t/>
        </is>
      </c>
      <c r="CM446" t="inlineStr">
        <is>
          <t/>
        </is>
      </c>
      <c r="CN446" t="inlineStr">
        <is>
          <t/>
        </is>
      </c>
      <c r="CO446" t="inlineStr">
        <is>
          <t/>
        </is>
      </c>
      <c r="CP446" t="inlineStr">
        <is>
          <t/>
        </is>
      </c>
      <c r="CQ446" t="inlineStr">
        <is>
          <t/>
        </is>
      </c>
      <c r="CR446" t="inlineStr">
        <is>
          <t/>
        </is>
      </c>
      <c r="CS446" t="inlineStr">
        <is>
          <t/>
        </is>
      </c>
      <c r="CT446" t="inlineStr">
        <is>
          <t/>
        </is>
      </c>
      <c r="CU446" t="inlineStr">
        <is>
          <t/>
        </is>
      </c>
    </row>
    <row r="447">
      <c r="A447" s="1" t="str">
        <f>HYPERLINK("https://iate.europa.eu/entry/result/1806457/all", "1806457")</f>
        <v>1806457</v>
      </c>
      <c r="B447" t="inlineStr">
        <is>
          <t>FINANCE;LAW</t>
        </is>
      </c>
      <c r="C447" t="inlineStr">
        <is>
          <t>FINANCE;LAW</t>
        </is>
      </c>
      <c r="D447" t="inlineStr">
        <is>
          <t/>
        </is>
      </c>
      <c r="E447" t="inlineStr">
        <is>
          <t/>
        </is>
      </c>
      <c r="F447" t="inlineStr">
        <is>
          <t/>
        </is>
      </c>
      <c r="G447" t="inlineStr">
        <is>
          <t/>
        </is>
      </c>
      <c r="H447" t="inlineStr">
        <is>
          <t/>
        </is>
      </c>
      <c r="I447" t="inlineStr">
        <is>
          <t/>
        </is>
      </c>
      <c r="J447" t="inlineStr">
        <is>
          <t/>
        </is>
      </c>
      <c r="K447" t="inlineStr">
        <is>
          <t/>
        </is>
      </c>
      <c r="L447" t="inlineStr">
        <is>
          <t/>
        </is>
      </c>
      <c r="M447" t="inlineStr">
        <is>
          <t>Bezügerin|Abnehmerin|Leistungsempfänger|Leistungsempfängerin|Bezüger|Abnehmer</t>
        </is>
      </c>
      <c r="N447" t="inlineStr">
        <is>
          <t>3|3|3|3|3|3</t>
        </is>
      </c>
      <c r="O447" t="inlineStr">
        <is>
          <t>|||||</t>
        </is>
      </c>
      <c r="P447" t="inlineStr">
        <is>
          <t>λήπτης|δικαιούχος|λήπτης της παροχής</t>
        </is>
      </c>
      <c r="Q447" t="inlineStr">
        <is>
          <t>3|3|3</t>
        </is>
      </c>
      <c r="R447" t="inlineStr">
        <is>
          <t>||</t>
        </is>
      </c>
      <c r="S447" t="inlineStr">
        <is>
          <t>recipient of the supply|recipient</t>
        </is>
      </c>
      <c r="T447" t="inlineStr">
        <is>
          <t>3|3</t>
        </is>
      </c>
      <c r="U447" t="inlineStr">
        <is>
          <t>|</t>
        </is>
      </c>
      <c r="V447" t="inlineStr">
        <is>
          <t/>
        </is>
      </c>
      <c r="W447" t="inlineStr">
        <is>
          <t/>
        </is>
      </c>
      <c r="X447" t="inlineStr">
        <is>
          <t/>
        </is>
      </c>
      <c r="Y447" t="inlineStr">
        <is>
          <t/>
        </is>
      </c>
      <c r="Z447" t="inlineStr">
        <is>
          <t/>
        </is>
      </c>
      <c r="AA447" t="inlineStr">
        <is>
          <t/>
        </is>
      </c>
      <c r="AB447" t="inlineStr">
        <is>
          <t/>
        </is>
      </c>
      <c r="AC447" t="inlineStr">
        <is>
          <t/>
        </is>
      </c>
      <c r="AD447" t="inlineStr">
        <is>
          <t/>
        </is>
      </c>
      <c r="AE447" t="inlineStr">
        <is>
          <t>bénéficiaire|acquéreur|destinataire de la prestation|destinataire|acquéreuse|bénéficiaire de la prestation</t>
        </is>
      </c>
      <c r="AF447" t="inlineStr">
        <is>
          <t>1|3|3|1|3|3</t>
        </is>
      </c>
      <c r="AG447" t="inlineStr">
        <is>
          <t>|||||</t>
        </is>
      </c>
      <c r="AH447" t="inlineStr">
        <is>
          <t/>
        </is>
      </c>
      <c r="AI447" t="inlineStr">
        <is>
          <t/>
        </is>
      </c>
      <c r="AJ447" t="inlineStr">
        <is>
          <t/>
        </is>
      </c>
      <c r="AK447" t="inlineStr">
        <is>
          <t/>
        </is>
      </c>
      <c r="AL447" t="inlineStr">
        <is>
          <t/>
        </is>
      </c>
      <c r="AM447" t="inlineStr">
        <is>
          <t/>
        </is>
      </c>
      <c r="AN447" t="inlineStr">
        <is>
          <t/>
        </is>
      </c>
      <c r="AO447" t="inlineStr">
        <is>
          <t/>
        </is>
      </c>
      <c r="AP447" t="inlineStr">
        <is>
          <t/>
        </is>
      </c>
      <c r="AQ447" t="inlineStr">
        <is>
          <t>acquirente|destinataria della prestazione|destinatario della prestazione</t>
        </is>
      </c>
      <c r="AR447" t="inlineStr">
        <is>
          <t>3|3|3</t>
        </is>
      </c>
      <c r="AS447" t="inlineStr">
        <is>
          <t>||</t>
        </is>
      </c>
      <c r="AT447" t="inlineStr">
        <is>
          <t/>
        </is>
      </c>
      <c r="AU447" t="inlineStr">
        <is>
          <t/>
        </is>
      </c>
      <c r="AV447" t="inlineStr">
        <is>
          <t/>
        </is>
      </c>
      <c r="AW447" t="inlineStr">
        <is>
          <t/>
        </is>
      </c>
      <c r="AX447" t="inlineStr">
        <is>
          <t/>
        </is>
      </c>
      <c r="AY447" t="inlineStr">
        <is>
          <t/>
        </is>
      </c>
      <c r="AZ447" t="inlineStr">
        <is>
          <t/>
        </is>
      </c>
      <c r="BA447" t="inlineStr">
        <is>
          <t/>
        </is>
      </c>
      <c r="BB447" t="inlineStr">
        <is>
          <t/>
        </is>
      </c>
      <c r="BC447" t="inlineStr">
        <is>
          <t/>
        </is>
      </c>
      <c r="BD447" t="inlineStr">
        <is>
          <t/>
        </is>
      </c>
      <c r="BE447" t="inlineStr">
        <is>
          <t/>
        </is>
      </c>
      <c r="BF447" t="inlineStr">
        <is>
          <t/>
        </is>
      </c>
      <c r="BG447" t="inlineStr">
        <is>
          <t/>
        </is>
      </c>
      <c r="BH447" t="inlineStr">
        <is>
          <t/>
        </is>
      </c>
      <c r="BI447" t="inlineStr">
        <is>
          <t/>
        </is>
      </c>
      <c r="BJ447" t="inlineStr">
        <is>
          <t/>
        </is>
      </c>
      <c r="BK447" t="inlineStr">
        <is>
          <t/>
        </is>
      </c>
      <c r="BL447" t="inlineStr">
        <is>
          <t/>
        </is>
      </c>
      <c r="BM447" t="inlineStr">
        <is>
          <t/>
        </is>
      </c>
      <c r="BN447" t="inlineStr">
        <is>
          <t/>
        </is>
      </c>
      <c r="BO447" t="inlineStr">
        <is>
          <t/>
        </is>
      </c>
      <c r="BP447" t="inlineStr">
        <is>
          <t/>
        </is>
      </c>
      <c r="BQ447" t="inlineStr">
        <is>
          <t/>
        </is>
      </c>
      <c r="BR447" t="inlineStr">
        <is>
          <t/>
        </is>
      </c>
      <c r="BS447" t="inlineStr">
        <is>
          <t/>
        </is>
      </c>
      <c r="BT447" t="inlineStr">
        <is>
          <t/>
        </is>
      </c>
      <c r="BU447" t="inlineStr">
        <is>
          <t/>
        </is>
      </c>
      <c r="BV447" t="inlineStr">
        <is>
          <t/>
        </is>
      </c>
      <c r="BW447" t="inlineStr">
        <is>
          <t/>
        </is>
      </c>
      <c r="BX447" t="inlineStr">
        <is>
          <t/>
        </is>
      </c>
      <c r="BY447" t="inlineStr">
        <is>
          <t/>
        </is>
      </c>
      <c r="BZ447" t="inlineStr">
        <is>
          <t/>
        </is>
      </c>
      <c r="CA447" t="inlineStr">
        <is>
          <t>Natürliche oder juristische Person,die Leistungen bezieht.</t>
        </is>
      </c>
      <c r="CB447" t="inlineStr">
        <is>
          <t/>
        </is>
      </c>
      <c r="CC447" t="inlineStr">
        <is>
          <t/>
        </is>
      </c>
      <c r="CD447" t="inlineStr">
        <is>
          <t/>
        </is>
      </c>
      <c r="CE447" t="inlineStr">
        <is>
          <t/>
        </is>
      </c>
      <c r="CF447" t="inlineStr">
        <is>
          <t/>
        </is>
      </c>
      <c r="CG447" t="inlineStr">
        <is>
          <t>Personne physique ou morale qui acquiert des prestations.</t>
        </is>
      </c>
      <c r="CH447" t="inlineStr">
        <is>
          <t/>
        </is>
      </c>
      <c r="CI447" t="inlineStr">
        <is>
          <t/>
        </is>
      </c>
      <c r="CJ447" t="inlineStr">
        <is>
          <t/>
        </is>
      </c>
      <c r="CK447" t="inlineStr">
        <is>
          <t>Persona fisica o morale che ottiene prestazioni.</t>
        </is>
      </c>
      <c r="CL447" t="inlineStr">
        <is>
          <t/>
        </is>
      </c>
      <c r="CM447" t="inlineStr">
        <is>
          <t/>
        </is>
      </c>
      <c r="CN447" t="inlineStr">
        <is>
          <t/>
        </is>
      </c>
      <c r="CO447" t="inlineStr">
        <is>
          <t/>
        </is>
      </c>
      <c r="CP447" t="inlineStr">
        <is>
          <t/>
        </is>
      </c>
      <c r="CQ447" t="inlineStr">
        <is>
          <t/>
        </is>
      </c>
      <c r="CR447" t="inlineStr">
        <is>
          <t/>
        </is>
      </c>
      <c r="CS447" t="inlineStr">
        <is>
          <t/>
        </is>
      </c>
      <c r="CT447" t="inlineStr">
        <is>
          <t/>
        </is>
      </c>
      <c r="CU447" t="inlineStr">
        <is>
          <t/>
        </is>
      </c>
    </row>
    <row r="448">
      <c r="A448" s="1" t="str">
        <f>HYPERLINK("https://iate.europa.eu/entry/result/2149200/all", "2149200")</f>
        <v>2149200</v>
      </c>
      <c r="B448" t="inlineStr">
        <is>
          <t>BUSINESS AND COMPETITION;FINANCE</t>
        </is>
      </c>
      <c r="C448" t="inlineStr">
        <is>
          <t>BUSINESS AND COMPETITION|accounting|accounting;FINANCE|free movement of capital|financial market</t>
        </is>
      </c>
      <c r="D448" t="inlineStr">
        <is>
          <t>задължение за представяне на отчети</t>
        </is>
      </c>
      <c r="E448" t="inlineStr">
        <is>
          <t>3</t>
        </is>
      </c>
      <c r="F448" t="inlineStr">
        <is>
          <t/>
        </is>
      </c>
      <c r="G448" t="inlineStr">
        <is>
          <t/>
        </is>
      </c>
      <c r="H448" t="inlineStr">
        <is>
          <t/>
        </is>
      </c>
      <c r="I448" t="inlineStr">
        <is>
          <t/>
        </is>
      </c>
      <c r="J448" t="inlineStr">
        <is>
          <t/>
        </is>
      </c>
      <c r="K448" t="inlineStr">
        <is>
          <t/>
        </is>
      </c>
      <c r="L448" t="inlineStr">
        <is>
          <t/>
        </is>
      </c>
      <c r="M448" t="inlineStr">
        <is>
          <t>Meldepflicht|Berichtspflicht</t>
        </is>
      </c>
      <c r="N448" t="inlineStr">
        <is>
          <t>2|2</t>
        </is>
      </c>
      <c r="O448" t="inlineStr">
        <is>
          <t>|</t>
        </is>
      </c>
      <c r="P448" t="inlineStr">
        <is>
          <t/>
        </is>
      </c>
      <c r="Q448" t="inlineStr">
        <is>
          <t/>
        </is>
      </c>
      <c r="R448" t="inlineStr">
        <is>
          <t/>
        </is>
      </c>
      <c r="S448" t="inlineStr">
        <is>
          <t>reporting obligation|reporting obligations</t>
        </is>
      </c>
      <c r="T448" t="inlineStr">
        <is>
          <t>3|1</t>
        </is>
      </c>
      <c r="U448" t="inlineStr">
        <is>
          <t>|</t>
        </is>
      </c>
      <c r="V448" t="inlineStr">
        <is>
          <t>obligación de información</t>
        </is>
      </c>
      <c r="W448" t="inlineStr">
        <is>
          <t>3</t>
        </is>
      </c>
      <c r="X448" t="inlineStr">
        <is>
          <t/>
        </is>
      </c>
      <c r="Y448" t="inlineStr">
        <is>
          <t>aruandekohustus</t>
        </is>
      </c>
      <c r="Z448" t="inlineStr">
        <is>
          <t>3</t>
        </is>
      </c>
      <c r="AA448" t="inlineStr">
        <is>
          <t/>
        </is>
      </c>
      <c r="AB448" t="inlineStr">
        <is>
          <t/>
        </is>
      </c>
      <c r="AC448" t="inlineStr">
        <is>
          <t/>
        </is>
      </c>
      <c r="AD448" t="inlineStr">
        <is>
          <t/>
        </is>
      </c>
      <c r="AE448" t="inlineStr">
        <is>
          <t>obligation en matière de notification|obligation de déclaration|obligation d'information|obligation en matière de comptes rendus</t>
        </is>
      </c>
      <c r="AF448" t="inlineStr">
        <is>
          <t>3|3|3|3</t>
        </is>
      </c>
      <c r="AG448" t="inlineStr">
        <is>
          <t>|||</t>
        </is>
      </c>
      <c r="AH448" t="inlineStr">
        <is>
          <t>ceanglas um thuairisciú|oibleagáid tuairiscithe</t>
        </is>
      </c>
      <c r="AI448" t="inlineStr">
        <is>
          <t>3|3</t>
        </is>
      </c>
      <c r="AJ448" t="inlineStr">
        <is>
          <t>|</t>
        </is>
      </c>
      <c r="AK448" t="inlineStr">
        <is>
          <t/>
        </is>
      </c>
      <c r="AL448" t="inlineStr">
        <is>
          <t/>
        </is>
      </c>
      <c r="AM448" t="inlineStr">
        <is>
          <t/>
        </is>
      </c>
      <c r="AN448" t="inlineStr">
        <is>
          <t>beszámolókészítési kötelezettség|beszámolási kötelezettség</t>
        </is>
      </c>
      <c r="AO448" t="inlineStr">
        <is>
          <t>4|4</t>
        </is>
      </c>
      <c r="AP448" t="inlineStr">
        <is>
          <t>|preferred</t>
        </is>
      </c>
      <c r="AQ448" t="inlineStr">
        <is>
          <t>obbligo di informazione</t>
        </is>
      </c>
      <c r="AR448" t="inlineStr">
        <is>
          <t>3</t>
        </is>
      </c>
      <c r="AS448" t="inlineStr">
        <is>
          <t/>
        </is>
      </c>
      <c r="AT448" t="inlineStr">
        <is>
          <t>pareiga teikti ataskaitas</t>
        </is>
      </c>
      <c r="AU448" t="inlineStr">
        <is>
          <t>3</t>
        </is>
      </c>
      <c r="AV448" t="inlineStr">
        <is>
          <t/>
        </is>
      </c>
      <c r="AW448" t="inlineStr">
        <is>
          <t/>
        </is>
      </c>
      <c r="AX448" t="inlineStr">
        <is>
          <t/>
        </is>
      </c>
      <c r="AY448" t="inlineStr">
        <is>
          <t/>
        </is>
      </c>
      <c r="AZ448" t="inlineStr">
        <is>
          <t>obbligu ta' rapportar</t>
        </is>
      </c>
      <c r="BA448" t="inlineStr">
        <is>
          <t>3</t>
        </is>
      </c>
      <c r="BB448" t="inlineStr">
        <is>
          <t/>
        </is>
      </c>
      <c r="BC448" t="inlineStr">
        <is>
          <t/>
        </is>
      </c>
      <c r="BD448" t="inlineStr">
        <is>
          <t/>
        </is>
      </c>
      <c r="BE448" t="inlineStr">
        <is>
          <t/>
        </is>
      </c>
      <c r="BF448" t="inlineStr">
        <is>
          <t>obowiązek sprawozdawczy</t>
        </is>
      </c>
      <c r="BG448" t="inlineStr">
        <is>
          <t>3</t>
        </is>
      </c>
      <c r="BH448" t="inlineStr">
        <is>
          <t/>
        </is>
      </c>
      <c r="BI448" t="inlineStr">
        <is>
          <t>obrigação de informar</t>
        </is>
      </c>
      <c r="BJ448" t="inlineStr">
        <is>
          <t>3</t>
        </is>
      </c>
      <c r="BK448" t="inlineStr">
        <is>
          <t/>
        </is>
      </c>
      <c r="BL448" t="inlineStr">
        <is>
          <t/>
        </is>
      </c>
      <c r="BM448" t="inlineStr">
        <is>
          <t/>
        </is>
      </c>
      <c r="BN448" t="inlineStr">
        <is>
          <t/>
        </is>
      </c>
      <c r="BO448" t="inlineStr">
        <is>
          <t>ohlasovacia povinnosť</t>
        </is>
      </c>
      <c r="BP448" t="inlineStr">
        <is>
          <t>3</t>
        </is>
      </c>
      <c r="BQ448" t="inlineStr">
        <is>
          <t/>
        </is>
      </c>
      <c r="BR448" t="inlineStr">
        <is>
          <t>obveznost poročanja</t>
        </is>
      </c>
      <c r="BS448" t="inlineStr">
        <is>
          <t>3</t>
        </is>
      </c>
      <c r="BT448" t="inlineStr">
        <is>
          <t/>
        </is>
      </c>
      <c r="BU448" t="inlineStr">
        <is>
          <t>rapporteringsskyldighet</t>
        </is>
      </c>
      <c r="BV448" t="inlineStr">
        <is>
          <t>3</t>
        </is>
      </c>
      <c r="BW448" t="inlineStr">
        <is>
          <t/>
        </is>
      </c>
      <c r="BX448" t="inlineStr">
        <is>
          <t/>
        </is>
      </c>
      <c r="BY448" t="inlineStr">
        <is>
          <t/>
        </is>
      </c>
      <c r="BZ448" t="inlineStr">
        <is>
          <t/>
        </is>
      </c>
      <c r="CA448" t="inlineStr">
        <is>
          <t/>
        </is>
      </c>
      <c r="CB448" t="inlineStr">
        <is>
          <t/>
        </is>
      </c>
      <c r="CC448" t="inlineStr">
        <is>
          <t>obligation to issue accounting reports</t>
        </is>
      </c>
      <c r="CD448" t="inlineStr">
        <is>
          <t>Obligación de las entidades financieras de hacer públicas sus cuentas</t>
        </is>
      </c>
      <c r="CE448" t="inlineStr">
        <is>
          <t/>
        </is>
      </c>
      <c r="CF448" t="inlineStr">
        <is>
          <t/>
        </is>
      </c>
      <c r="CG448" t="inlineStr">
        <is>
          <t/>
        </is>
      </c>
      <c r="CH448" t="inlineStr">
        <is>
          <t/>
        </is>
      </c>
      <c r="CI448" t="inlineStr">
        <is>
          <t/>
        </is>
      </c>
      <c r="CJ448" t="inlineStr">
        <is>
          <t>az a kötelezettség, hogy a gazdálkodó szervezet köteles a működéséről, vagyoni, pénzügyi és jövedelmi helyzetéről az üzleti év könyveinek zárását követően beszámolót készíteni</t>
        </is>
      </c>
      <c r="CK448" t="inlineStr">
        <is>
          <t>obbligo di presentazione delle informazioni contabili</t>
        </is>
      </c>
      <c r="CL448" t="inlineStr">
        <is>
          <t/>
        </is>
      </c>
      <c r="CM448" t="inlineStr">
        <is>
          <t/>
        </is>
      </c>
      <c r="CN448" t="inlineStr">
        <is>
          <t>obbligu tal-ħruġ ta' rapporti</t>
        </is>
      </c>
      <c r="CO448" t="inlineStr">
        <is>
          <t/>
        </is>
      </c>
      <c r="CP448" t="inlineStr">
        <is>
          <t/>
        </is>
      </c>
      <c r="CQ448" t="inlineStr">
        <is>
          <t/>
        </is>
      </c>
      <c r="CR448" t="inlineStr">
        <is>
          <t/>
        </is>
      </c>
      <c r="CS448" t="inlineStr">
        <is>
          <t/>
        </is>
      </c>
      <c r="CT448" t="inlineStr">
        <is>
          <t/>
        </is>
      </c>
      <c r="CU448" t="inlineStr">
        <is>
          <t/>
        </is>
      </c>
    </row>
    <row r="449">
      <c r="A449" s="1" t="str">
        <f>HYPERLINK("https://iate.europa.eu/entry/result/3551972/all", "3551972")</f>
        <v>3551972</v>
      </c>
      <c r="B449" t="inlineStr">
        <is>
          <t>FINANCE;INTERNATIONAL ORGANISATIONS;LAW</t>
        </is>
      </c>
      <c r="C449" t="inlineStr">
        <is>
          <t>FINANCE|financial institutions and credit;INTERNATIONAL ORGANISATIONS|world organisations|world organisation;LAW|criminal law</t>
        </is>
      </c>
      <c r="D449" t="inlineStr">
        <is>
          <t/>
        </is>
      </c>
      <c r="E449" t="inlineStr">
        <is>
          <t/>
        </is>
      </c>
      <c r="F449" t="inlineStr">
        <is>
          <t/>
        </is>
      </c>
      <c r="G449" t="inlineStr">
        <is>
          <t/>
        </is>
      </c>
      <c r="H449" t="inlineStr">
        <is>
          <t/>
        </is>
      </c>
      <c r="I449" t="inlineStr">
        <is>
          <t/>
        </is>
      </c>
      <c r="J449" t="inlineStr">
        <is>
          <t/>
        </is>
      </c>
      <c r="K449" t="inlineStr">
        <is>
          <t/>
        </is>
      </c>
      <c r="L449" t="inlineStr">
        <is>
          <t/>
        </is>
      </c>
      <c r="M449" t="inlineStr">
        <is>
          <t>internationale Standards zur Bekämpfung von Geldwäsche, Terrorismus- und Proliferationsfinanzierung</t>
        </is>
      </c>
      <c r="N449" t="inlineStr">
        <is>
          <t>2</t>
        </is>
      </c>
      <c r="O449" t="inlineStr">
        <is>
          <t/>
        </is>
      </c>
      <c r="P449" t="inlineStr">
        <is>
          <t/>
        </is>
      </c>
      <c r="Q449" t="inlineStr">
        <is>
          <t/>
        </is>
      </c>
      <c r="R449" t="inlineStr">
        <is>
          <t/>
        </is>
      </c>
      <c r="S449" t="inlineStr">
        <is>
          <t>International Standards on Combating Money Laundering and the Financing of Terrorism &amp;amp; Proliferation</t>
        </is>
      </c>
      <c r="T449" t="inlineStr">
        <is>
          <t>3</t>
        </is>
      </c>
      <c r="U449" t="inlineStr">
        <is>
          <t/>
        </is>
      </c>
      <c r="V449" t="inlineStr">
        <is>
          <t/>
        </is>
      </c>
      <c r="W449" t="inlineStr">
        <is>
          <t/>
        </is>
      </c>
      <c r="X449" t="inlineStr">
        <is>
          <t/>
        </is>
      </c>
      <c r="Y449" t="inlineStr">
        <is>
          <t/>
        </is>
      </c>
      <c r="Z449" t="inlineStr">
        <is>
          <t/>
        </is>
      </c>
      <c r="AA449" t="inlineStr">
        <is>
          <t/>
        </is>
      </c>
      <c r="AB449" t="inlineStr">
        <is>
          <t/>
        </is>
      </c>
      <c r="AC449" t="inlineStr">
        <is>
          <t/>
        </is>
      </c>
      <c r="AD449" t="inlineStr">
        <is>
          <t/>
        </is>
      </c>
      <c r="AE449" t="inlineStr">
        <is>
          <t>Normes internationales sur la lutte contre le blanchiment de capitaux et le financement du terrorisme et de la prolifération</t>
        </is>
      </c>
      <c r="AF449" t="inlineStr">
        <is>
          <t>4</t>
        </is>
      </c>
      <c r="AG449" t="inlineStr">
        <is>
          <t/>
        </is>
      </c>
      <c r="AH449" t="inlineStr">
        <is>
          <t>Caighdeáin Idirnáisiúnta maidir le Sciúradh Airgid agus maidir le Maoiniú Sceimhlitheoireachta agus Maoiniú Leata a Chomhrac</t>
        </is>
      </c>
      <c r="AI449" t="inlineStr">
        <is>
          <t>3</t>
        </is>
      </c>
      <c r="AJ449" t="inlineStr">
        <is>
          <t/>
        </is>
      </c>
      <c r="AK449" t="inlineStr">
        <is>
          <t/>
        </is>
      </c>
      <c r="AL449" t="inlineStr">
        <is>
          <t/>
        </is>
      </c>
      <c r="AM449" t="inlineStr">
        <is>
          <t/>
        </is>
      </c>
      <c r="AN449" t="inlineStr">
        <is>
          <t/>
        </is>
      </c>
      <c r="AO449" t="inlineStr">
        <is>
          <t/>
        </is>
      </c>
      <c r="AP449" t="inlineStr">
        <is>
          <t/>
        </is>
      </c>
      <c r="AQ449" t="inlineStr">
        <is>
          <t/>
        </is>
      </c>
      <c r="AR449" t="inlineStr">
        <is>
          <t/>
        </is>
      </c>
      <c r="AS449" t="inlineStr">
        <is>
          <t/>
        </is>
      </c>
      <c r="AT449" t="inlineStr">
        <is>
          <t>Tarptautiniai kovos su pinigų plovimu, terorizmo ir ginklų platinimo finansavimu standartai</t>
        </is>
      </c>
      <c r="AU449" t="inlineStr">
        <is>
          <t>3</t>
        </is>
      </c>
      <c r="AV449" t="inlineStr">
        <is>
          <t/>
        </is>
      </c>
      <c r="AW449" t="inlineStr">
        <is>
          <t/>
        </is>
      </c>
      <c r="AX449" t="inlineStr">
        <is>
          <t/>
        </is>
      </c>
      <c r="AY449" t="inlineStr">
        <is>
          <t/>
        </is>
      </c>
      <c r="AZ449" t="inlineStr">
        <is>
          <t>Standards Internazzjonali dwar il-Ġlieda Kontra l-Ħasil tal-Flus u l-Finanzjament tat-Terroriżmu u l-Proliferazzjoni</t>
        </is>
      </c>
      <c r="BA449" t="inlineStr">
        <is>
          <t>3</t>
        </is>
      </c>
      <c r="BB449" t="inlineStr">
        <is>
          <t/>
        </is>
      </c>
      <c r="BC449" t="inlineStr">
        <is>
          <t>internationale standaard voor de bestrijding van witwassen en van het financieren van terrorisme en proliferatie</t>
        </is>
      </c>
      <c r="BD449" t="inlineStr">
        <is>
          <t>2</t>
        </is>
      </c>
      <c r="BE449" t="inlineStr">
        <is>
          <t/>
        </is>
      </c>
      <c r="BF449" t="inlineStr">
        <is>
          <t>rekomendacje FATF|międzynarodowe standardy w zakresie przeciwdziałania praniu pieniędzy i finansowaniu terroryzmu oraz proliferacji</t>
        </is>
      </c>
      <c r="BG449" t="inlineStr">
        <is>
          <t>3|3</t>
        </is>
      </c>
      <c r="BH449" t="inlineStr">
        <is>
          <t>|</t>
        </is>
      </c>
      <c r="BI449" t="inlineStr">
        <is>
          <t>Padrões Internacionais de Combate ao Branqueamento de Capitais e ao Financiamento do Terrorismo e da Proliferação|Padrões Internacionais de Combate ao Branqueamento de Capitais e ao Financiamento do Terrorismo e da Proliferação - As Recomendações do GAFI - Fevereiro de 2012</t>
        </is>
      </c>
      <c r="BJ449" t="inlineStr">
        <is>
          <t>3|3</t>
        </is>
      </c>
      <c r="BK449" t="inlineStr">
        <is>
          <t>|</t>
        </is>
      </c>
      <c r="BL449" t="inlineStr">
        <is>
          <t/>
        </is>
      </c>
      <c r="BM449" t="inlineStr">
        <is>
          <t/>
        </is>
      </c>
      <c r="BN449" t="inlineStr">
        <is>
          <t/>
        </is>
      </c>
      <c r="BO449" t="inlineStr">
        <is>
          <t/>
        </is>
      </c>
      <c r="BP449" t="inlineStr">
        <is>
          <t/>
        </is>
      </c>
      <c r="BQ449" t="inlineStr">
        <is>
          <t/>
        </is>
      </c>
      <c r="BR449" t="inlineStr">
        <is>
          <t/>
        </is>
      </c>
      <c r="BS449" t="inlineStr">
        <is>
          <t/>
        </is>
      </c>
      <c r="BT449" t="inlineStr">
        <is>
          <t/>
        </is>
      </c>
      <c r="BU449" t="inlineStr">
        <is>
          <t/>
        </is>
      </c>
      <c r="BV449" t="inlineStr">
        <is>
          <t/>
        </is>
      </c>
      <c r="BW449" t="inlineStr">
        <is>
          <t/>
        </is>
      </c>
      <c r="BX449" t="inlineStr">
        <is>
          <t/>
        </is>
      </c>
      <c r="BY449" t="inlineStr">
        <is>
          <t/>
        </is>
      </c>
      <c r="BZ449" t="inlineStr">
        <is>
          <t/>
        </is>
      </c>
      <c r="CA449" t="inlineStr">
        <is>
          <t>universell anerkannte Standards zur Bekämpfung von Geldwäsche, Terrorismus- und Proliferationsfinanzierung, die die Empfehlungen der FATF vom 16.2.2012, die "Interpretive Notes" (Auslegungshinweise) zu den einzelnen Empfehlungen und die jeweils zugehörigen Glossare umfassen</t>
        </is>
      </c>
      <c r="CB449" t="inlineStr">
        <is>
          <t/>
        </is>
      </c>
      <c r="CC449" t="inlineStr">
        <is>
          <t>universally recognised standards for combating money laundering and the financing of terrorism and proliferation, comprising the Financial Action Task Force [&lt;a href="/entry/result/812678/all" id="ENTRY_TO_ENTRY_CONVERTER" target="_blank"&gt;IATE:812678&lt;/a&gt; ] Recommendations and their interpretive notes, together with the applicable definitions in the glossary of specific terms used in the Recommendations</t>
        </is>
      </c>
      <c r="CD449" t="inlineStr">
        <is>
          <t/>
        </is>
      </c>
      <c r="CE449" t="inlineStr">
        <is>
          <t/>
        </is>
      </c>
      <c r="CF449" t="inlineStr">
        <is>
          <t/>
        </is>
      </c>
      <c r="CG449" t="inlineStr">
        <is>
          <t>---</t>
        </is>
      </c>
      <c r="CH449" t="inlineStr">
        <is>
          <t/>
        </is>
      </c>
      <c r="CI449" t="inlineStr">
        <is>
          <t/>
        </is>
      </c>
      <c r="CJ449" t="inlineStr">
        <is>
          <t/>
        </is>
      </c>
      <c r="CK449" t="inlineStr">
        <is>
          <t/>
        </is>
      </c>
      <c r="CL449" t="inlineStr">
        <is>
          <t>visuotiniu lygmeniu pripažinti kovos su pinigų plovimu, terorizmo ir ginklų platinimo finansavimu standartai, apimantys Finansinių veiksmų darbo grupės (&lt;a href="/entry/result/812678/all" id="ENTRY_TO_ENTRY_CONVERTER" target="_blank"&gt;IATE:812678&lt;/a&gt; ) rekomendacijas ir jų aiškinamąsias pastabas, taikytinas apibrėžtis ir rekomendacijose vartojamų konkrečių terminų glosarijų</t>
        </is>
      </c>
      <c r="CM449" t="inlineStr">
        <is>
          <t/>
        </is>
      </c>
      <c r="CN449" t="inlineStr">
        <is>
          <t>standards rikonoxxuti b'mod universal għall-ġlieda kontra l-ħasil tal-flus u l-finanzjament tat-terroriżmu u l-proliferazzjoni, li jinkludu r-rakkomandazzjonijiet tat-Task Force għal Azzjoni Finanzjarja [&lt;a href="/entry/result/812678/all" id="ENTRY_TO_ENTRY_CONVERTER" target="_blank"&gt;IATE:812678&lt;/a&gt; ], u d-definizzjonijiet applikabbli fil-glossarju ta' termini speċifiċi użati fir-Rakkomandazzjonijiet</t>
        </is>
      </c>
      <c r="CO449" t="inlineStr">
        <is>
          <t>universeel erkende standaard voor de bestrijding van witwassen en van het financieren van terrorisme en proliferatie, welke bestaat uit de FATF-aanbevelingen, de toelichting daarbij en de toepasselijke definities in het glossarium</t>
        </is>
      </c>
      <c r="CP449" t="inlineStr">
        <is>
          <t>zestaw zaleceń przygotowanych przez FATF [ &lt;a href="/entry/result/812678/all" id="ENTRY_TO_ENTRY_CONVERTER" target="_blank"&gt;IATE:812678&lt;/a&gt; ], którym towarzyszą noty interpretacyjne; dokument ten ma charakter wiążący dla wszystkich członków FATF i zobowiązuje ich do stosowania konkretnych środków w obszarze przeciwdziałania praniu pieniędzy i finansowaniu terroryzmu oraz proliferacji</t>
        </is>
      </c>
      <c r="CQ449" t="inlineStr">
        <is>
          <t>Conjunto de 40 recomendações e respetivas notas interpretativas sobre o combate ao branqueamento de capitais e ao financiamento do terrorismo e da proliferação emitido pelo &lt;b&gt;&lt;i&gt;Grupo de Ação Financeira (GAFI)&lt;/i&gt;&lt;/b&gt; [&lt;a href="/entry/result/812678/all" id="ENTRY_TO_ENTRY_CONVERTER" target="_blank"&gt;IATE:812678&lt;/a&gt; ] em 2012 e que revê e atualiza as recomendações anteriores do GAFI.&lt;br&gt;Os padrões, que incluem ainda um glossário de definições, destinam-se a ser aplicados por todos os membros do GAFI e pelos membros dos organismos regionais do mesmo tipo.</t>
        </is>
      </c>
      <c r="CR449" t="inlineStr">
        <is>
          <t/>
        </is>
      </c>
      <c r="CS449" t="inlineStr">
        <is>
          <t/>
        </is>
      </c>
      <c r="CT449" t="inlineStr">
        <is>
          <t/>
        </is>
      </c>
      <c r="CU449" t="inlineStr">
        <is>
          <t/>
        </is>
      </c>
    </row>
    <row r="450">
      <c r="A450" s="1" t="str">
        <f>HYPERLINK("https://iate.europa.eu/entry/result/1582467/all", "1582467")</f>
        <v>1582467</v>
      </c>
      <c r="B450" t="inlineStr">
        <is>
          <t>ECONOMICS;FINANCE</t>
        </is>
      </c>
      <c r="C450" t="inlineStr">
        <is>
          <t>ECONOMICS;FINANCE</t>
        </is>
      </c>
      <c r="D450" t="inlineStr">
        <is>
          <t/>
        </is>
      </c>
      <c r="E450" t="inlineStr">
        <is>
          <t/>
        </is>
      </c>
      <c r="F450" t="inlineStr">
        <is>
          <t/>
        </is>
      </c>
      <c r="G450" t="inlineStr">
        <is>
          <t/>
        </is>
      </c>
      <c r="H450" t="inlineStr">
        <is>
          <t/>
        </is>
      </c>
      <c r="I450" t="inlineStr">
        <is>
          <t/>
        </is>
      </c>
      <c r="J450" t="inlineStr">
        <is>
          <t/>
        </is>
      </c>
      <c r="K450" t="inlineStr">
        <is>
          <t/>
        </is>
      </c>
      <c r="L450" t="inlineStr">
        <is>
          <t/>
        </is>
      </c>
      <c r="M450" t="inlineStr">
        <is>
          <t>Steuern</t>
        </is>
      </c>
      <c r="N450" t="inlineStr">
        <is>
          <t>3</t>
        </is>
      </c>
      <c r="O450" t="inlineStr">
        <is>
          <t/>
        </is>
      </c>
      <c r="P450" t="inlineStr">
        <is>
          <t/>
        </is>
      </c>
      <c r="Q450" t="inlineStr">
        <is>
          <t/>
        </is>
      </c>
      <c r="R450" t="inlineStr">
        <is>
          <t/>
        </is>
      </c>
      <c r="S450" t="inlineStr">
        <is>
          <t>tax</t>
        </is>
      </c>
      <c r="T450" t="inlineStr">
        <is>
          <t>3</t>
        </is>
      </c>
      <c r="U450" t="inlineStr">
        <is>
          <t/>
        </is>
      </c>
      <c r="V450" t="inlineStr">
        <is>
          <t/>
        </is>
      </c>
      <c r="W450" t="inlineStr">
        <is>
          <t/>
        </is>
      </c>
      <c r="X450" t="inlineStr">
        <is>
          <t/>
        </is>
      </c>
      <c r="Y450" t="inlineStr">
        <is>
          <t/>
        </is>
      </c>
      <c r="Z450" t="inlineStr">
        <is>
          <t/>
        </is>
      </c>
      <c r="AA450" t="inlineStr">
        <is>
          <t/>
        </is>
      </c>
      <c r="AB450" t="inlineStr">
        <is>
          <t/>
        </is>
      </c>
      <c r="AC450" t="inlineStr">
        <is>
          <t/>
        </is>
      </c>
      <c r="AD450" t="inlineStr">
        <is>
          <t/>
        </is>
      </c>
      <c r="AE450" t="inlineStr">
        <is>
          <t>impôt</t>
        </is>
      </c>
      <c r="AF450" t="inlineStr">
        <is>
          <t>3</t>
        </is>
      </c>
      <c r="AG450" t="inlineStr">
        <is>
          <t/>
        </is>
      </c>
      <c r="AH450" t="inlineStr">
        <is>
          <t/>
        </is>
      </c>
      <c r="AI450" t="inlineStr">
        <is>
          <t/>
        </is>
      </c>
      <c r="AJ450" t="inlineStr">
        <is>
          <t/>
        </is>
      </c>
      <c r="AK450" t="inlineStr">
        <is>
          <t/>
        </is>
      </c>
      <c r="AL450" t="inlineStr">
        <is>
          <t/>
        </is>
      </c>
      <c r="AM450" t="inlineStr">
        <is>
          <t/>
        </is>
      </c>
      <c r="AN450" t="inlineStr">
        <is>
          <t/>
        </is>
      </c>
      <c r="AO450" t="inlineStr">
        <is>
          <t/>
        </is>
      </c>
      <c r="AP450" t="inlineStr">
        <is>
          <t/>
        </is>
      </c>
      <c r="AQ450" t="inlineStr">
        <is>
          <t/>
        </is>
      </c>
      <c r="AR450" t="inlineStr">
        <is>
          <t/>
        </is>
      </c>
      <c r="AS450" t="inlineStr">
        <is>
          <t/>
        </is>
      </c>
      <c r="AT450" t="inlineStr">
        <is>
          <t/>
        </is>
      </c>
      <c r="AU450" t="inlineStr">
        <is>
          <t/>
        </is>
      </c>
      <c r="AV450" t="inlineStr">
        <is>
          <t/>
        </is>
      </c>
      <c r="AW450" t="inlineStr">
        <is>
          <t/>
        </is>
      </c>
      <c r="AX450" t="inlineStr">
        <is>
          <t/>
        </is>
      </c>
      <c r="AY450" t="inlineStr">
        <is>
          <t/>
        </is>
      </c>
      <c r="AZ450" t="inlineStr">
        <is>
          <t/>
        </is>
      </c>
      <c r="BA450" t="inlineStr">
        <is>
          <t/>
        </is>
      </c>
      <c r="BB450" t="inlineStr">
        <is>
          <t/>
        </is>
      </c>
      <c r="BC450" t="inlineStr">
        <is>
          <t>belasting</t>
        </is>
      </c>
      <c r="BD450" t="inlineStr">
        <is>
          <t>3</t>
        </is>
      </c>
      <c r="BE450" t="inlineStr">
        <is>
          <t/>
        </is>
      </c>
      <c r="BF450" t="inlineStr">
        <is>
          <t/>
        </is>
      </c>
      <c r="BG450" t="inlineStr">
        <is>
          <t/>
        </is>
      </c>
      <c r="BH450" t="inlineStr">
        <is>
          <t/>
        </is>
      </c>
      <c r="BI450" t="inlineStr">
        <is>
          <t/>
        </is>
      </c>
      <c r="BJ450" t="inlineStr">
        <is>
          <t/>
        </is>
      </c>
      <c r="BK450" t="inlineStr">
        <is>
          <t/>
        </is>
      </c>
      <c r="BL450" t="inlineStr">
        <is>
          <t/>
        </is>
      </c>
      <c r="BM450" t="inlineStr">
        <is>
          <t/>
        </is>
      </c>
      <c r="BN450" t="inlineStr">
        <is>
          <t/>
        </is>
      </c>
      <c r="BO450" t="inlineStr">
        <is>
          <t/>
        </is>
      </c>
      <c r="BP450" t="inlineStr">
        <is>
          <t/>
        </is>
      </c>
      <c r="BQ450" t="inlineStr">
        <is>
          <t/>
        </is>
      </c>
      <c r="BR450" t="inlineStr">
        <is>
          <t/>
        </is>
      </c>
      <c r="BS450" t="inlineStr">
        <is>
          <t/>
        </is>
      </c>
      <c r="BT450" t="inlineStr">
        <is>
          <t/>
        </is>
      </c>
      <c r="BU450" t="inlineStr">
        <is>
          <t/>
        </is>
      </c>
      <c r="BV450" t="inlineStr">
        <is>
          <t/>
        </is>
      </c>
      <c r="BW450" t="inlineStr">
        <is>
          <t/>
        </is>
      </c>
      <c r="BX450" t="inlineStr">
        <is>
          <t/>
        </is>
      </c>
      <c r="BY450" t="inlineStr">
        <is>
          <t/>
        </is>
      </c>
      <c r="BZ450" t="inlineStr">
        <is>
          <t/>
        </is>
      </c>
      <c r="CA450" t="inlineStr">
        <is>
          <t>Abgaben, die öffentl-rechtliche Gemeinsamen natürlichen und jurist. Personen zwangsweise (durch Gesetz) und ohne Anspruch auf eine spezielle Gegenleistung zur Deckung des Finanzbedarfs der öffentl. Körperschaften auferlegen.</t>
        </is>
      </c>
      <c r="CB450" t="inlineStr">
        <is>
          <t/>
        </is>
      </c>
      <c r="CC450" t="inlineStr">
        <is>
          <t>a usually pecuniary charge imposed by legislative or other public authority upon persons or property for public purposes.</t>
        </is>
      </c>
      <c r="CD450" t="inlineStr">
        <is>
          <t/>
        </is>
      </c>
      <c r="CE450" t="inlineStr">
        <is>
          <t/>
        </is>
      </c>
      <c r="CF450" t="inlineStr">
        <is>
          <t/>
        </is>
      </c>
      <c r="CG450" t="inlineStr">
        <is>
          <t>Prélèvement que lçEtat opÈÌ?ère sur les ressources des particuliers afin de subvenir aux charges publiques.</t>
        </is>
      </c>
      <c r="CH450" t="inlineStr">
        <is>
          <t/>
        </is>
      </c>
      <c r="CI450" t="inlineStr">
        <is>
          <t/>
        </is>
      </c>
      <c r="CJ450" t="inlineStr">
        <is>
          <t/>
        </is>
      </c>
      <c r="CK450" t="inlineStr">
        <is>
          <t/>
        </is>
      </c>
      <c r="CL450" t="inlineStr">
        <is>
          <t/>
        </is>
      </c>
      <c r="CM450" t="inlineStr">
        <is>
          <t/>
        </is>
      </c>
      <c r="CN450" t="inlineStr">
        <is>
          <t/>
        </is>
      </c>
      <c r="CO450" t="inlineStr">
        <is>
          <t>verplichte overdrachten van individuen aan de overheid; term waarmee men in het algemeen de gelden aanduidt die de overheid krachtens haar gegeven bevoegdheden kan vorderen zonder dat daartegenover aan de belastingbetaler een of meer bepaalde tegenprestaties worden geleverd(.</t>
        </is>
      </c>
      <c r="CP450" t="inlineStr">
        <is>
          <t/>
        </is>
      </c>
      <c r="CQ450" t="inlineStr">
        <is>
          <t/>
        </is>
      </c>
      <c r="CR450" t="inlineStr">
        <is>
          <t/>
        </is>
      </c>
      <c r="CS450" t="inlineStr">
        <is>
          <t/>
        </is>
      </c>
      <c r="CT450" t="inlineStr">
        <is>
          <t/>
        </is>
      </c>
      <c r="CU450" t="inlineStr">
        <is>
          <t/>
        </is>
      </c>
    </row>
    <row r="451">
      <c r="A451" s="1" t="str">
        <f>HYPERLINK("https://iate.europa.eu/entry/result/1708299/all", "1708299")</f>
        <v>1708299</v>
      </c>
      <c r="B451" t="inlineStr">
        <is>
          <t>FINANCE</t>
        </is>
      </c>
      <c r="C451" t="inlineStr">
        <is>
          <t>FINANCE|insurance</t>
        </is>
      </c>
      <c r="D451" t="inlineStr">
        <is>
          <t/>
        </is>
      </c>
      <c r="E451" t="inlineStr">
        <is>
          <t/>
        </is>
      </c>
      <c r="F451" t="inlineStr">
        <is>
          <t/>
        </is>
      </c>
      <c r="G451" t="inlineStr">
        <is>
          <t/>
        </is>
      </c>
      <c r="H451" t="inlineStr">
        <is>
          <t/>
        </is>
      </c>
      <c r="I451" t="inlineStr">
        <is>
          <t/>
        </is>
      </c>
      <c r="J451" t="inlineStr">
        <is>
          <t/>
        </is>
      </c>
      <c r="K451" t="inlineStr">
        <is>
          <t/>
        </is>
      </c>
      <c r="L451" t="inlineStr">
        <is>
          <t/>
        </is>
      </c>
      <c r="M451" t="inlineStr">
        <is>
          <t>ansparen,finanzieren</t>
        </is>
      </c>
      <c r="N451" t="inlineStr">
        <is>
          <t>3</t>
        </is>
      </c>
      <c r="O451" t="inlineStr">
        <is>
          <t/>
        </is>
      </c>
      <c r="P451" t="inlineStr">
        <is>
          <t/>
        </is>
      </c>
      <c r="Q451" t="inlineStr">
        <is>
          <t/>
        </is>
      </c>
      <c r="R451" t="inlineStr">
        <is>
          <t/>
        </is>
      </c>
      <c r="S451" t="inlineStr">
        <is>
          <t>fund(to)</t>
        </is>
      </c>
      <c r="T451" t="inlineStr">
        <is>
          <t>3</t>
        </is>
      </c>
      <c r="U451" t="inlineStr">
        <is>
          <t/>
        </is>
      </c>
      <c r="V451" t="inlineStr">
        <is>
          <t/>
        </is>
      </c>
      <c r="W451" t="inlineStr">
        <is>
          <t/>
        </is>
      </c>
      <c r="X451" t="inlineStr">
        <is>
          <t/>
        </is>
      </c>
      <c r="Y451" t="inlineStr">
        <is>
          <t/>
        </is>
      </c>
      <c r="Z451" t="inlineStr">
        <is>
          <t/>
        </is>
      </c>
      <c r="AA451" t="inlineStr">
        <is>
          <t/>
        </is>
      </c>
      <c r="AB451" t="inlineStr">
        <is>
          <t/>
        </is>
      </c>
      <c r="AC451" t="inlineStr">
        <is>
          <t/>
        </is>
      </c>
      <c r="AD451" t="inlineStr">
        <is>
          <t/>
        </is>
      </c>
      <c r="AE451" t="inlineStr">
        <is>
          <t/>
        </is>
      </c>
      <c r="AF451" t="inlineStr">
        <is>
          <t/>
        </is>
      </c>
      <c r="AG451" t="inlineStr">
        <is>
          <t/>
        </is>
      </c>
      <c r="AH451" t="inlineStr">
        <is>
          <t/>
        </is>
      </c>
      <c r="AI451" t="inlineStr">
        <is>
          <t/>
        </is>
      </c>
      <c r="AJ451" t="inlineStr">
        <is>
          <t/>
        </is>
      </c>
      <c r="AK451" t="inlineStr">
        <is>
          <t/>
        </is>
      </c>
      <c r="AL451" t="inlineStr">
        <is>
          <t/>
        </is>
      </c>
      <c r="AM451" t="inlineStr">
        <is>
          <t/>
        </is>
      </c>
      <c r="AN451" t="inlineStr">
        <is>
          <t/>
        </is>
      </c>
      <c r="AO451" t="inlineStr">
        <is>
          <t/>
        </is>
      </c>
      <c r="AP451" t="inlineStr">
        <is>
          <t/>
        </is>
      </c>
      <c r="AQ451" t="inlineStr">
        <is>
          <t/>
        </is>
      </c>
      <c r="AR451" t="inlineStr">
        <is>
          <t/>
        </is>
      </c>
      <c r="AS451" t="inlineStr">
        <is>
          <t/>
        </is>
      </c>
      <c r="AT451" t="inlineStr">
        <is>
          <t/>
        </is>
      </c>
      <c r="AU451" t="inlineStr">
        <is>
          <t/>
        </is>
      </c>
      <c r="AV451" t="inlineStr">
        <is>
          <t/>
        </is>
      </c>
      <c r="AW451" t="inlineStr">
        <is>
          <t/>
        </is>
      </c>
      <c r="AX451" t="inlineStr">
        <is>
          <t/>
        </is>
      </c>
      <c r="AY451" t="inlineStr">
        <is>
          <t/>
        </is>
      </c>
      <c r="AZ451" t="inlineStr">
        <is>
          <t/>
        </is>
      </c>
      <c r="BA451" t="inlineStr">
        <is>
          <t/>
        </is>
      </c>
      <c r="BB451" t="inlineStr">
        <is>
          <t/>
        </is>
      </c>
      <c r="BC451" t="inlineStr">
        <is>
          <t/>
        </is>
      </c>
      <c r="BD451" t="inlineStr">
        <is>
          <t/>
        </is>
      </c>
      <c r="BE451" t="inlineStr">
        <is>
          <t/>
        </is>
      </c>
      <c r="BF451" t="inlineStr">
        <is>
          <t/>
        </is>
      </c>
      <c r="BG451" t="inlineStr">
        <is>
          <t/>
        </is>
      </c>
      <c r="BH451" t="inlineStr">
        <is>
          <t/>
        </is>
      </c>
      <c r="BI451" t="inlineStr">
        <is>
          <t/>
        </is>
      </c>
      <c r="BJ451" t="inlineStr">
        <is>
          <t/>
        </is>
      </c>
      <c r="BK451" t="inlineStr">
        <is>
          <t/>
        </is>
      </c>
      <c r="BL451" t="inlineStr">
        <is>
          <t/>
        </is>
      </c>
      <c r="BM451" t="inlineStr">
        <is>
          <t/>
        </is>
      </c>
      <c r="BN451" t="inlineStr">
        <is>
          <t/>
        </is>
      </c>
      <c r="BO451" t="inlineStr">
        <is>
          <t/>
        </is>
      </c>
      <c r="BP451" t="inlineStr">
        <is>
          <t/>
        </is>
      </c>
      <c r="BQ451" t="inlineStr">
        <is>
          <t/>
        </is>
      </c>
      <c r="BR451" t="inlineStr">
        <is>
          <t/>
        </is>
      </c>
      <c r="BS451" t="inlineStr">
        <is>
          <t/>
        </is>
      </c>
      <c r="BT451" t="inlineStr">
        <is>
          <t/>
        </is>
      </c>
      <c r="BU451" t="inlineStr">
        <is>
          <t/>
        </is>
      </c>
      <c r="BV451" t="inlineStr">
        <is>
          <t/>
        </is>
      </c>
      <c r="BW451" t="inlineStr">
        <is>
          <t/>
        </is>
      </c>
      <c r="BX451" t="inlineStr">
        <is>
          <t/>
        </is>
      </c>
      <c r="BY451" t="inlineStr">
        <is>
          <t/>
        </is>
      </c>
      <c r="BZ451" t="inlineStr">
        <is>
          <t/>
        </is>
      </c>
      <c r="CA451" t="inlineStr">
        <is>
          <t/>
        </is>
      </c>
      <c r="CB451" t="inlineStr">
        <is>
          <t/>
        </is>
      </c>
      <c r="CC451" t="inlineStr">
        <is>
          <t/>
        </is>
      </c>
      <c r="CD451" t="inlineStr">
        <is>
          <t/>
        </is>
      </c>
      <c r="CE451" t="inlineStr">
        <is>
          <t/>
        </is>
      </c>
      <c r="CF451" t="inlineStr">
        <is>
          <t/>
        </is>
      </c>
      <c r="CG451" t="inlineStr">
        <is>
          <t/>
        </is>
      </c>
      <c r="CH451" t="inlineStr">
        <is>
          <t/>
        </is>
      </c>
      <c r="CI451" t="inlineStr">
        <is>
          <t/>
        </is>
      </c>
      <c r="CJ451" t="inlineStr">
        <is>
          <t/>
        </is>
      </c>
      <c r="CK451" t="inlineStr">
        <is>
          <t/>
        </is>
      </c>
      <c r="CL451" t="inlineStr">
        <is>
          <t/>
        </is>
      </c>
      <c r="CM451" t="inlineStr">
        <is>
          <t/>
        </is>
      </c>
      <c r="CN451" t="inlineStr">
        <is>
          <t/>
        </is>
      </c>
      <c r="CO451" t="inlineStr">
        <is>
          <t/>
        </is>
      </c>
      <c r="CP451" t="inlineStr">
        <is>
          <t/>
        </is>
      </c>
      <c r="CQ451" t="inlineStr">
        <is>
          <t/>
        </is>
      </c>
      <c r="CR451" t="inlineStr">
        <is>
          <t/>
        </is>
      </c>
      <c r="CS451" t="inlineStr">
        <is>
          <t/>
        </is>
      </c>
      <c r="CT451" t="inlineStr">
        <is>
          <t/>
        </is>
      </c>
      <c r="CU451" t="inlineStr">
        <is>
          <t/>
        </is>
      </c>
    </row>
    <row r="452">
      <c r="A452" s="1" t="str">
        <f>HYPERLINK("https://iate.europa.eu/entry/result/1442766/all", "1442766")</f>
        <v>1442766</v>
      </c>
      <c r="B452" t="inlineStr">
        <is>
          <t>FINANCE</t>
        </is>
      </c>
      <c r="C452" t="inlineStr">
        <is>
          <t>FINANCE</t>
        </is>
      </c>
      <c r="D452" t="inlineStr">
        <is>
          <t/>
        </is>
      </c>
      <c r="E452" t="inlineStr">
        <is>
          <t/>
        </is>
      </c>
      <c r="F452" t="inlineStr">
        <is>
          <t/>
        </is>
      </c>
      <c r="G452" t="inlineStr">
        <is>
          <t/>
        </is>
      </c>
      <c r="H452" t="inlineStr">
        <is>
          <t/>
        </is>
      </c>
      <c r="I452" t="inlineStr">
        <is>
          <t/>
        </is>
      </c>
      <c r="J452" t="inlineStr">
        <is>
          <t>overførsel</t>
        </is>
      </c>
      <c r="K452" t="inlineStr">
        <is>
          <t>2</t>
        </is>
      </c>
      <c r="L452" t="inlineStr">
        <is>
          <t/>
        </is>
      </c>
      <c r="M452" t="inlineStr">
        <is>
          <t>Überweisung</t>
        </is>
      </c>
      <c r="N452" t="inlineStr">
        <is>
          <t>2</t>
        </is>
      </c>
      <c r="O452" t="inlineStr">
        <is>
          <t/>
        </is>
      </c>
      <c r="P452" t="inlineStr">
        <is>
          <t>μεταφορά</t>
        </is>
      </c>
      <c r="Q452" t="inlineStr">
        <is>
          <t>2</t>
        </is>
      </c>
      <c r="R452" t="inlineStr">
        <is>
          <t/>
        </is>
      </c>
      <c r="S452" t="inlineStr">
        <is>
          <t>transfer</t>
        </is>
      </c>
      <c r="T452" t="inlineStr">
        <is>
          <t>2</t>
        </is>
      </c>
      <c r="U452" t="inlineStr">
        <is>
          <t/>
        </is>
      </c>
      <c r="V452" t="inlineStr">
        <is>
          <t>transferencia</t>
        </is>
      </c>
      <c r="W452" t="inlineStr">
        <is>
          <t>2</t>
        </is>
      </c>
      <c r="X452" t="inlineStr">
        <is>
          <t/>
        </is>
      </c>
      <c r="Y452" t="inlineStr">
        <is>
          <t/>
        </is>
      </c>
      <c r="Z452" t="inlineStr">
        <is>
          <t/>
        </is>
      </c>
      <c r="AA452" t="inlineStr">
        <is>
          <t/>
        </is>
      </c>
      <c r="AB452" t="inlineStr">
        <is>
          <t/>
        </is>
      </c>
      <c r="AC452" t="inlineStr">
        <is>
          <t/>
        </is>
      </c>
      <c r="AD452" t="inlineStr">
        <is>
          <t/>
        </is>
      </c>
      <c r="AE452" t="inlineStr">
        <is>
          <t>virement</t>
        </is>
      </c>
      <c r="AF452" t="inlineStr">
        <is>
          <t>2</t>
        </is>
      </c>
      <c r="AG452" t="inlineStr">
        <is>
          <t/>
        </is>
      </c>
      <c r="AH452" t="inlineStr">
        <is>
          <t/>
        </is>
      </c>
      <c r="AI452" t="inlineStr">
        <is>
          <t/>
        </is>
      </c>
      <c r="AJ452" t="inlineStr">
        <is>
          <t/>
        </is>
      </c>
      <c r="AK452" t="inlineStr">
        <is>
          <t/>
        </is>
      </c>
      <c r="AL452" t="inlineStr">
        <is>
          <t/>
        </is>
      </c>
      <c r="AM452" t="inlineStr">
        <is>
          <t/>
        </is>
      </c>
      <c r="AN452" t="inlineStr">
        <is>
          <t/>
        </is>
      </c>
      <c r="AO452" t="inlineStr">
        <is>
          <t/>
        </is>
      </c>
      <c r="AP452" t="inlineStr">
        <is>
          <t/>
        </is>
      </c>
      <c r="AQ452" t="inlineStr">
        <is>
          <t>bonifico</t>
        </is>
      </c>
      <c r="AR452" t="inlineStr">
        <is>
          <t>2</t>
        </is>
      </c>
      <c r="AS452" t="inlineStr">
        <is>
          <t/>
        </is>
      </c>
      <c r="AT452" t="inlineStr">
        <is>
          <t/>
        </is>
      </c>
      <c r="AU452" t="inlineStr">
        <is>
          <t/>
        </is>
      </c>
      <c r="AV452" t="inlineStr">
        <is>
          <t/>
        </is>
      </c>
      <c r="AW452" t="inlineStr">
        <is>
          <t/>
        </is>
      </c>
      <c r="AX452" t="inlineStr">
        <is>
          <t/>
        </is>
      </c>
      <c r="AY452" t="inlineStr">
        <is>
          <t/>
        </is>
      </c>
      <c r="AZ452" t="inlineStr">
        <is>
          <t/>
        </is>
      </c>
      <c r="BA452" t="inlineStr">
        <is>
          <t/>
        </is>
      </c>
      <c r="BB452" t="inlineStr">
        <is>
          <t/>
        </is>
      </c>
      <c r="BC452" t="inlineStr">
        <is>
          <t>overmaking</t>
        </is>
      </c>
      <c r="BD452" t="inlineStr">
        <is>
          <t>2</t>
        </is>
      </c>
      <c r="BE452" t="inlineStr">
        <is>
          <t/>
        </is>
      </c>
      <c r="BF452" t="inlineStr">
        <is>
          <t/>
        </is>
      </c>
      <c r="BG452" t="inlineStr">
        <is>
          <t/>
        </is>
      </c>
      <c r="BH452" t="inlineStr">
        <is>
          <t/>
        </is>
      </c>
      <c r="BI452" t="inlineStr">
        <is>
          <t>transferência</t>
        </is>
      </c>
      <c r="BJ452" t="inlineStr">
        <is>
          <t>2</t>
        </is>
      </c>
      <c r="BK452" t="inlineStr">
        <is>
          <t/>
        </is>
      </c>
      <c r="BL452" t="inlineStr">
        <is>
          <t/>
        </is>
      </c>
      <c r="BM452" t="inlineStr">
        <is>
          <t/>
        </is>
      </c>
      <c r="BN452" t="inlineStr">
        <is>
          <t/>
        </is>
      </c>
      <c r="BO452" t="inlineStr">
        <is>
          <t/>
        </is>
      </c>
      <c r="BP452" t="inlineStr">
        <is>
          <t/>
        </is>
      </c>
      <c r="BQ452" t="inlineStr">
        <is>
          <t/>
        </is>
      </c>
      <c r="BR452" t="inlineStr">
        <is>
          <t/>
        </is>
      </c>
      <c r="BS452" t="inlineStr">
        <is>
          <t/>
        </is>
      </c>
      <c r="BT452" t="inlineStr">
        <is>
          <t/>
        </is>
      </c>
      <c r="BU452" t="inlineStr">
        <is>
          <t/>
        </is>
      </c>
      <c r="BV452" t="inlineStr">
        <is>
          <t/>
        </is>
      </c>
      <c r="BW452" t="inlineStr">
        <is>
          <t/>
        </is>
      </c>
      <c r="BX452" t="inlineStr">
        <is>
          <t/>
        </is>
      </c>
      <c r="BY452" t="inlineStr">
        <is>
          <t/>
        </is>
      </c>
      <c r="BZ452" t="inlineStr">
        <is>
          <t>en fuldt ud afviklet transferering af et beløb-angivet i ecu eller i en valuta, der er legalt betalingsmiddel i en medlemsstat-fra en ordregivert til en modtager, der er eller ikke er indehaver af en konto i et institut, der er beliggende i en anden medlemsstat</t>
        </is>
      </c>
      <c r="CA452" t="inlineStr">
        <is>
          <t>der gesamte Vorgang des Transfers eines auf Ecu oder die Landeswährung eines Mitgliedstaates lautenden Betrags von einem Auftraggeber an einen Begünstigten, gleich ob er Inhaber eines Kontos bei einem Institut in einem anderen Mitgliedstaat ist oder nicht</t>
        </is>
      </c>
      <c r="CB452" t="inlineStr">
        <is>
          <t>η πλήρης κίνηση χρηματοοικονομικών ποσών,εκφρασμένων σε Ecu ή σε νόμισμα που κυκλοφορεί κανονικά σε ένα από τα κράτη μέλη,από τον εντολέα σε δικαιούχο που είναι ή δεν είναι κάτοχος λογαριασμού σε ίδρυμα εγκατεστημένο σε άλλο κράτος μέλος.</t>
        </is>
      </c>
      <c r="CC452" t="inlineStr">
        <is>
          <t>the complete movement of funds denominated in ecus or in a currency that is legal tender in a Member State from a transferor to a transferee,regardless of whether the latter holds an account with an institution situated in another Member State</t>
        </is>
      </c>
      <c r="CD452" t="inlineStr">
        <is>
          <t>el movimiento completo de los fondos, expresados en ecus o en una moneda de curso legal en alguno de los Estados miembros, que pasen del ordenante a un beneficiario, titular o no de una cuenta abierta en una entidad situada en otro Estado miembro</t>
        </is>
      </c>
      <c r="CE452" t="inlineStr">
        <is>
          <t/>
        </is>
      </c>
      <c r="CF452" t="inlineStr">
        <is>
          <t/>
        </is>
      </c>
      <c r="CG452" t="inlineStr">
        <is>
          <t>le mouvement complet des fonds, libellés en écus ou dans une devise ayant cours légal dans un des Etats membres, allant d'un donneur d'ordre à un bénéficiaire titulaire ou non d'un compte tenu par un établissement situé dans un autre Etat membre</t>
        </is>
      </c>
      <c r="CH452" t="inlineStr">
        <is>
          <t/>
        </is>
      </c>
      <c r="CI452" t="inlineStr">
        <is>
          <t/>
        </is>
      </c>
      <c r="CJ452" t="inlineStr">
        <is>
          <t/>
        </is>
      </c>
      <c r="CK452" t="inlineStr">
        <is>
          <t>il movimento completo dei fondi, denominati in ecu o in una moneta avente corso legale in uno degli Stati membri, dall'ordinante ad un beneficiario titolare o no di un conto tenuto da un ente situato in un altro Stato membro</t>
        </is>
      </c>
      <c r="CL452" t="inlineStr">
        <is>
          <t/>
        </is>
      </c>
      <c r="CM452" t="inlineStr">
        <is>
          <t/>
        </is>
      </c>
      <c r="CN452" t="inlineStr">
        <is>
          <t/>
        </is>
      </c>
      <c r="CO452" t="inlineStr">
        <is>
          <t>de volledige overdracht van in ecu of in een valuta die in een van de Lid-Staten wettig betaalmiddel is luidende gelden van de opdrachtgever aan een begunstigde die al dan niet houder is van een rekening bij een in een andere Lid-Staat gevestigde instelling</t>
        </is>
      </c>
      <c r="CP452" t="inlineStr">
        <is>
          <t/>
        </is>
      </c>
      <c r="CQ452" t="inlineStr">
        <is>
          <t>o movimento completo dos fundos,expressos em ecus ou numa moeda comunitária,desde o ordenador até um beneficiário titular,ou não,de uma conta numa instituição situada noutro Estado-membro</t>
        </is>
      </c>
      <c r="CR452" t="inlineStr">
        <is>
          <t/>
        </is>
      </c>
      <c r="CS452" t="inlineStr">
        <is>
          <t/>
        </is>
      </c>
      <c r="CT452" t="inlineStr">
        <is>
          <t/>
        </is>
      </c>
      <c r="CU452" t="inlineStr">
        <is>
          <t/>
        </is>
      </c>
    </row>
    <row r="453">
      <c r="A453" s="1" t="str">
        <f>HYPERLINK("https://iate.europa.eu/entry/result/1464865/all", "1464865")</f>
        <v>1464865</v>
      </c>
      <c r="B453" t="inlineStr">
        <is>
          <t>FINANCE</t>
        </is>
      </c>
      <c r="C453" t="inlineStr">
        <is>
          <t>FINANCE</t>
        </is>
      </c>
      <c r="D453" t="inlineStr">
        <is>
          <t/>
        </is>
      </c>
      <c r="E453" t="inlineStr">
        <is>
          <t/>
        </is>
      </c>
      <c r="F453" t="inlineStr">
        <is>
          <t/>
        </is>
      </c>
      <c r="G453" t="inlineStr">
        <is>
          <t/>
        </is>
      </c>
      <c r="H453" t="inlineStr">
        <is>
          <t/>
        </is>
      </c>
      <c r="I453" t="inlineStr">
        <is>
          <t/>
        </is>
      </c>
      <c r="J453" t="inlineStr">
        <is>
          <t>spread|spreadstrategi</t>
        </is>
      </c>
      <c r="K453" t="inlineStr">
        <is>
          <t>3|3</t>
        </is>
      </c>
      <c r="L453" t="inlineStr">
        <is>
          <t>|</t>
        </is>
      </c>
      <c r="M453" t="inlineStr">
        <is>
          <t>spread|Spreading</t>
        </is>
      </c>
      <c r="N453" t="inlineStr">
        <is>
          <t>3|3</t>
        </is>
      </c>
      <c r="O453" t="inlineStr">
        <is>
          <t>|</t>
        </is>
      </c>
      <c r="P453" t="inlineStr">
        <is>
          <t>τεχνική spread</t>
        </is>
      </c>
      <c r="Q453" t="inlineStr">
        <is>
          <t>3</t>
        </is>
      </c>
      <c r="R453" t="inlineStr">
        <is>
          <t/>
        </is>
      </c>
      <c r="S453" t="inlineStr">
        <is>
          <t>spread strategy|spread</t>
        </is>
      </c>
      <c r="T453" t="inlineStr">
        <is>
          <t>3|3</t>
        </is>
      </c>
      <c r="U453" t="inlineStr">
        <is>
          <t>|</t>
        </is>
      </c>
      <c r="V453" t="inlineStr">
        <is>
          <t>spread</t>
        </is>
      </c>
      <c r="W453" t="inlineStr">
        <is>
          <t>3</t>
        </is>
      </c>
      <c r="X453" t="inlineStr">
        <is>
          <t/>
        </is>
      </c>
      <c r="Y453" t="inlineStr">
        <is>
          <t/>
        </is>
      </c>
      <c r="Z453" t="inlineStr">
        <is>
          <t/>
        </is>
      </c>
      <c r="AA453" t="inlineStr">
        <is>
          <t/>
        </is>
      </c>
      <c r="AB453" t="inlineStr">
        <is>
          <t>spread-strategia</t>
        </is>
      </c>
      <c r="AC453" t="inlineStr">
        <is>
          <t>3</t>
        </is>
      </c>
      <c r="AD453" t="inlineStr">
        <is>
          <t/>
        </is>
      </c>
      <c r="AE453" t="inlineStr">
        <is>
          <t>opération mixte|stratégie d'écart|écart|spread</t>
        </is>
      </c>
      <c r="AF453" t="inlineStr">
        <is>
          <t>3|3|3|3</t>
        </is>
      </c>
      <c r="AG453" t="inlineStr">
        <is>
          <t>|||</t>
        </is>
      </c>
      <c r="AH453" t="inlineStr">
        <is>
          <t/>
        </is>
      </c>
      <c r="AI453" t="inlineStr">
        <is>
          <t/>
        </is>
      </c>
      <c r="AJ453" t="inlineStr">
        <is>
          <t/>
        </is>
      </c>
      <c r="AK453" t="inlineStr">
        <is>
          <t/>
        </is>
      </c>
      <c r="AL453" t="inlineStr">
        <is>
          <t/>
        </is>
      </c>
      <c r="AM453" t="inlineStr">
        <is>
          <t/>
        </is>
      </c>
      <c r="AN453" t="inlineStr">
        <is>
          <t/>
        </is>
      </c>
      <c r="AO453" t="inlineStr">
        <is>
          <t/>
        </is>
      </c>
      <c r="AP453" t="inlineStr">
        <is>
          <t/>
        </is>
      </c>
      <c r="AQ453" t="inlineStr">
        <is>
          <t>spread|diversificazione</t>
        </is>
      </c>
      <c r="AR453" t="inlineStr">
        <is>
          <t>3|3</t>
        </is>
      </c>
      <c r="AS453" t="inlineStr">
        <is>
          <t>|</t>
        </is>
      </c>
      <c r="AT453" t="inlineStr">
        <is>
          <t/>
        </is>
      </c>
      <c r="AU453" t="inlineStr">
        <is>
          <t/>
        </is>
      </c>
      <c r="AV453" t="inlineStr">
        <is>
          <t/>
        </is>
      </c>
      <c r="AW453" t="inlineStr">
        <is>
          <t/>
        </is>
      </c>
      <c r="AX453" t="inlineStr">
        <is>
          <t/>
        </is>
      </c>
      <c r="AY453" t="inlineStr">
        <is>
          <t/>
        </is>
      </c>
      <c r="AZ453" t="inlineStr">
        <is>
          <t/>
        </is>
      </c>
      <c r="BA453" t="inlineStr">
        <is>
          <t/>
        </is>
      </c>
      <c r="BB453" t="inlineStr">
        <is>
          <t/>
        </is>
      </c>
      <c r="BC453" t="inlineStr">
        <is>
          <t>spread</t>
        </is>
      </c>
      <c r="BD453" t="inlineStr">
        <is>
          <t>3</t>
        </is>
      </c>
      <c r="BE453" t="inlineStr">
        <is>
          <t/>
        </is>
      </c>
      <c r="BF453" t="inlineStr">
        <is>
          <t/>
        </is>
      </c>
      <c r="BG453" t="inlineStr">
        <is>
          <t/>
        </is>
      </c>
      <c r="BH453" t="inlineStr">
        <is>
          <t/>
        </is>
      </c>
      <c r="BI453" t="inlineStr">
        <is>
          <t>estratégia de diversificação</t>
        </is>
      </c>
      <c r="BJ453" t="inlineStr">
        <is>
          <t>3</t>
        </is>
      </c>
      <c r="BK453" t="inlineStr">
        <is>
          <t/>
        </is>
      </c>
      <c r="BL453" t="inlineStr">
        <is>
          <t/>
        </is>
      </c>
      <c r="BM453" t="inlineStr">
        <is>
          <t/>
        </is>
      </c>
      <c r="BN453" t="inlineStr">
        <is>
          <t/>
        </is>
      </c>
      <c r="BO453" t="inlineStr">
        <is>
          <t/>
        </is>
      </c>
      <c r="BP453" t="inlineStr">
        <is>
          <t/>
        </is>
      </c>
      <c r="BQ453" t="inlineStr">
        <is>
          <t/>
        </is>
      </c>
      <c r="BR453" t="inlineStr">
        <is>
          <t/>
        </is>
      </c>
      <c r="BS453" t="inlineStr">
        <is>
          <t/>
        </is>
      </c>
      <c r="BT453" t="inlineStr">
        <is>
          <t/>
        </is>
      </c>
      <c r="BU453" t="inlineStr">
        <is>
          <t>spread|spreadstrategi</t>
        </is>
      </c>
      <c r="BV453" t="inlineStr">
        <is>
          <t>3|3</t>
        </is>
      </c>
      <c r="BW453" t="inlineStr">
        <is>
          <t>|</t>
        </is>
      </c>
      <c r="BX453" t="inlineStr">
        <is>
          <t/>
        </is>
      </c>
      <c r="BY453" t="inlineStr">
        <is>
          <t/>
        </is>
      </c>
      <c r="BZ453" t="inlineStr">
        <is>
          <t/>
        </is>
      </c>
      <c r="CA453" t="inlineStr">
        <is>
          <t>Strategie, die aus dem Kauf und Verkauf von Optionskontrakten desselben Typs mit unterschiedlichen Ausübungspreisen und/oder verschiedenem Verfallsdatum besteht</t>
        </is>
      </c>
      <c r="CB453" t="inlineStr">
        <is>
          <t/>
        </is>
      </c>
      <c r="CC453" t="inlineStr">
        <is>
          <t>an option strategy established by purchasing and selling one or more options of the same type,with different exercise prices and/or different expiration dates,on the same underlying asset</t>
        </is>
      </c>
      <c r="CD453" t="inlineStr">
        <is>
          <t/>
        </is>
      </c>
      <c r="CE453" t="inlineStr">
        <is>
          <t/>
        </is>
      </c>
      <c r="CF453" t="inlineStr">
        <is>
          <t/>
        </is>
      </c>
      <c r="CG453" t="inlineStr">
        <is>
          <t>stratégie d'options permettant soit de prendre une position sur la tendance des prix mais à risque limité, soit de prendre une position sur la volatilité du marché en éliminant le risque des prix, ou encore des deux à la fois. Tout écart suppose la combinaison d'au moins deux options différentes</t>
        </is>
      </c>
      <c r="CH453" t="inlineStr">
        <is>
          <t/>
        </is>
      </c>
      <c r="CI453" t="inlineStr">
        <is>
          <t/>
        </is>
      </c>
      <c r="CJ453" t="inlineStr">
        <is>
          <t/>
        </is>
      </c>
      <c r="CK453" t="inlineStr">
        <is>
          <t>strategia stabilita mediante l'acquisto e la vendita di contratti d'opzione con prezzi d'esercizio e/o date di scadenza diversi</t>
        </is>
      </c>
      <c r="CL453" t="inlineStr">
        <is>
          <t/>
        </is>
      </c>
      <c r="CM453" t="inlineStr">
        <is>
          <t/>
        </is>
      </c>
      <c r="CN453" t="inlineStr">
        <is>
          <t/>
        </is>
      </c>
      <c r="CO453" t="inlineStr">
        <is>
          <t>strategie waarbij de belegger een aantal gekochte en een aantal verkochte opties (calls of puts op dezelfde onderliggende waarde) van eenzelfde klasse met verschillende uitoefenprijzen en/of afloopdata houdt, met als doel het risico van alleen een long-of een short-positie te verminderen</t>
        </is>
      </c>
      <c r="CP453" t="inlineStr">
        <is>
          <t/>
        </is>
      </c>
      <c r="CQ453" t="inlineStr">
        <is>
          <t/>
        </is>
      </c>
      <c r="CR453" t="inlineStr">
        <is>
          <t/>
        </is>
      </c>
      <c r="CS453" t="inlineStr">
        <is>
          <t/>
        </is>
      </c>
      <c r="CT453" t="inlineStr">
        <is>
          <t/>
        </is>
      </c>
      <c r="CU453" t="inlineStr">
        <is>
          <t>optionsstrategi med ett samtidigt köp och utfärdande av antingen köpoptioner eller säljoptioner av samma klass</t>
        </is>
      </c>
    </row>
    <row r="454">
      <c r="A454" s="1" t="str">
        <f>HYPERLINK("https://iate.europa.eu/entry/result/1443604/all", "1443604")</f>
        <v>1443604</v>
      </c>
      <c r="B454" t="inlineStr">
        <is>
          <t>FINANCE</t>
        </is>
      </c>
      <c r="C454" t="inlineStr">
        <is>
          <t>FINANCE</t>
        </is>
      </c>
      <c r="D454" t="inlineStr">
        <is>
          <t/>
        </is>
      </c>
      <c r="E454" t="inlineStr">
        <is>
          <t/>
        </is>
      </c>
      <c r="F454" t="inlineStr">
        <is>
          <t/>
        </is>
      </c>
      <c r="G454" t="inlineStr">
        <is>
          <t/>
        </is>
      </c>
      <c r="H454" t="inlineStr">
        <is>
          <t/>
        </is>
      </c>
      <c r="I454" t="inlineStr">
        <is>
          <t/>
        </is>
      </c>
      <c r="J454" t="inlineStr">
        <is>
          <t>frigivelse</t>
        </is>
      </c>
      <c r="K454" t="inlineStr">
        <is>
          <t>3</t>
        </is>
      </c>
      <c r="L454" t="inlineStr">
        <is>
          <t/>
        </is>
      </c>
      <c r="M454" t="inlineStr">
        <is>
          <t>Freigabe</t>
        </is>
      </c>
      <c r="N454" t="inlineStr">
        <is>
          <t>3</t>
        </is>
      </c>
      <c r="O454" t="inlineStr">
        <is>
          <t/>
        </is>
      </c>
      <c r="P454" t="inlineStr">
        <is>
          <t/>
        </is>
      </c>
      <c r="Q454" t="inlineStr">
        <is>
          <t/>
        </is>
      </c>
      <c r="R454" t="inlineStr">
        <is>
          <t/>
        </is>
      </c>
      <c r="S454" t="inlineStr">
        <is>
          <t>release</t>
        </is>
      </c>
      <c r="T454" t="inlineStr">
        <is>
          <t>3</t>
        </is>
      </c>
      <c r="U454" t="inlineStr">
        <is>
          <t/>
        </is>
      </c>
      <c r="V454" t="inlineStr">
        <is>
          <t>levante</t>
        </is>
      </c>
      <c r="W454" t="inlineStr">
        <is>
          <t>3</t>
        </is>
      </c>
      <c r="X454" t="inlineStr">
        <is>
          <t/>
        </is>
      </c>
      <c r="Y454" t="inlineStr">
        <is>
          <t/>
        </is>
      </c>
      <c r="Z454" t="inlineStr">
        <is>
          <t/>
        </is>
      </c>
      <c r="AA454" t="inlineStr">
        <is>
          <t/>
        </is>
      </c>
      <c r="AB454" t="inlineStr">
        <is>
          <t/>
        </is>
      </c>
      <c r="AC454" t="inlineStr">
        <is>
          <t/>
        </is>
      </c>
      <c r="AD454" t="inlineStr">
        <is>
          <t/>
        </is>
      </c>
      <c r="AE454" t="inlineStr">
        <is>
          <t>mainlevée</t>
        </is>
      </c>
      <c r="AF454" t="inlineStr">
        <is>
          <t>3</t>
        </is>
      </c>
      <c r="AG454" t="inlineStr">
        <is>
          <t/>
        </is>
      </c>
      <c r="AH454" t="inlineStr">
        <is>
          <t/>
        </is>
      </c>
      <c r="AI454" t="inlineStr">
        <is>
          <t/>
        </is>
      </c>
      <c r="AJ454" t="inlineStr">
        <is>
          <t/>
        </is>
      </c>
      <c r="AK454" t="inlineStr">
        <is>
          <t/>
        </is>
      </c>
      <c r="AL454" t="inlineStr">
        <is>
          <t/>
        </is>
      </c>
      <c r="AM454" t="inlineStr">
        <is>
          <t/>
        </is>
      </c>
      <c r="AN454" t="inlineStr">
        <is>
          <t/>
        </is>
      </c>
      <c r="AO454" t="inlineStr">
        <is>
          <t/>
        </is>
      </c>
      <c r="AP454" t="inlineStr">
        <is>
          <t/>
        </is>
      </c>
      <c r="AQ454" t="inlineStr">
        <is>
          <t>svincolo</t>
        </is>
      </c>
      <c r="AR454" t="inlineStr">
        <is>
          <t>3</t>
        </is>
      </c>
      <c r="AS454" t="inlineStr">
        <is>
          <t/>
        </is>
      </c>
      <c r="AT454" t="inlineStr">
        <is>
          <t/>
        </is>
      </c>
      <c r="AU454" t="inlineStr">
        <is>
          <t/>
        </is>
      </c>
      <c r="AV454" t="inlineStr">
        <is>
          <t/>
        </is>
      </c>
      <c r="AW454" t="inlineStr">
        <is>
          <t/>
        </is>
      </c>
      <c r="AX454" t="inlineStr">
        <is>
          <t/>
        </is>
      </c>
      <c r="AY454" t="inlineStr">
        <is>
          <t/>
        </is>
      </c>
      <c r="AZ454" t="inlineStr">
        <is>
          <t/>
        </is>
      </c>
      <c r="BA454" t="inlineStr">
        <is>
          <t/>
        </is>
      </c>
      <c r="BB454" t="inlineStr">
        <is>
          <t/>
        </is>
      </c>
      <c r="BC454" t="inlineStr">
        <is>
          <t>vrijgave van de goederen</t>
        </is>
      </c>
      <c r="BD454" t="inlineStr">
        <is>
          <t>3</t>
        </is>
      </c>
      <c r="BE454" t="inlineStr">
        <is>
          <t/>
        </is>
      </c>
      <c r="BF454" t="inlineStr">
        <is>
          <t/>
        </is>
      </c>
      <c r="BG454" t="inlineStr">
        <is>
          <t/>
        </is>
      </c>
      <c r="BH454" t="inlineStr">
        <is>
          <t/>
        </is>
      </c>
      <c r="BI454" t="inlineStr">
        <is>
          <t>autorização de saída</t>
        </is>
      </c>
      <c r="BJ454" t="inlineStr">
        <is>
          <t>3</t>
        </is>
      </c>
      <c r="BK454" t="inlineStr">
        <is>
          <t/>
        </is>
      </c>
      <c r="BL454" t="inlineStr">
        <is>
          <t/>
        </is>
      </c>
      <c r="BM454" t="inlineStr">
        <is>
          <t/>
        </is>
      </c>
      <c r="BN454" t="inlineStr">
        <is>
          <t/>
        </is>
      </c>
      <c r="BO454" t="inlineStr">
        <is>
          <t/>
        </is>
      </c>
      <c r="BP454" t="inlineStr">
        <is>
          <t/>
        </is>
      </c>
      <c r="BQ454" t="inlineStr">
        <is>
          <t/>
        </is>
      </c>
      <c r="BR454" t="inlineStr">
        <is>
          <t/>
        </is>
      </c>
      <c r="BS454" t="inlineStr">
        <is>
          <t/>
        </is>
      </c>
      <c r="BT454" t="inlineStr">
        <is>
          <t/>
        </is>
      </c>
      <c r="BU454" t="inlineStr">
        <is>
          <t/>
        </is>
      </c>
      <c r="BV454" t="inlineStr">
        <is>
          <t/>
        </is>
      </c>
      <c r="BW454" t="inlineStr">
        <is>
          <t/>
        </is>
      </c>
      <c r="BX454" t="inlineStr">
        <is>
          <t/>
        </is>
      </c>
      <c r="BY454" t="inlineStr">
        <is>
          <t/>
        </is>
      </c>
      <c r="BZ454" t="inlineStr">
        <is>
          <t>den handling, hvorved toldvæsenet tillader de pågældende at disponere frit over varer, der er genstand for fortoldning</t>
        </is>
      </c>
      <c r="CA454" t="inlineStr">
        <is>
          <t>die Maßnahme, mit der der Zoll den Zollbeteiligten gestattet, über Waren zu verfügen, die der Zollabfertigung unterzogen werden</t>
        </is>
      </c>
      <c r="CB454" t="inlineStr">
        <is>
          <t/>
        </is>
      </c>
      <c r="CC454" t="inlineStr">
        <is>
          <t>the action by the customs to permit goods undergoing clearance to be placed at the disposal of the persons concerned</t>
        </is>
      </c>
      <c r="CD454" t="inlineStr">
        <is>
          <t>el acto por el cual la aduana permite a los interesados disponer de las mercancías que son objeto de un despacho</t>
        </is>
      </c>
      <c r="CE454" t="inlineStr">
        <is>
          <t/>
        </is>
      </c>
      <c r="CF454" t="inlineStr">
        <is>
          <t/>
        </is>
      </c>
      <c r="CG454" t="inlineStr">
        <is>
          <t>l'acte par lequel la douane permet aux intéressés de disposer des marchandises qui font l'objet d'un dédouanement</t>
        </is>
      </c>
      <c r="CH454" t="inlineStr">
        <is>
          <t/>
        </is>
      </c>
      <c r="CI454" t="inlineStr">
        <is>
          <t/>
        </is>
      </c>
      <c r="CJ454" t="inlineStr">
        <is>
          <t/>
        </is>
      </c>
      <c r="CK454" t="inlineStr">
        <is>
          <t>l'azione con la quale la dogana permette agli interessati di disporre delle merci che formano oggetto di uno sdoganamento</t>
        </is>
      </c>
      <c r="CL454" t="inlineStr">
        <is>
          <t/>
        </is>
      </c>
      <c r="CM454" t="inlineStr">
        <is>
          <t/>
        </is>
      </c>
      <c r="CN454" t="inlineStr">
        <is>
          <t/>
        </is>
      </c>
      <c r="CO454" t="inlineStr">
        <is>
          <t>de handeling waarmee de douane de belanghebbenden toestaat over de goederen te beschikken die zijn in-of uitgeklaard</t>
        </is>
      </c>
      <c r="CP454" t="inlineStr">
        <is>
          <t/>
        </is>
      </c>
      <c r="CQ454" t="inlineStr">
        <is>
          <t>o acto através do qual os serviços aduaneiros permitem aos interessados disporem das mercadorias que são objecto de desalfandegamento</t>
        </is>
      </c>
      <c r="CR454" t="inlineStr">
        <is>
          <t/>
        </is>
      </c>
      <c r="CS454" t="inlineStr">
        <is>
          <t/>
        </is>
      </c>
      <c r="CT454" t="inlineStr">
        <is>
          <t/>
        </is>
      </c>
      <c r="CU454" t="inlineStr">
        <is>
          <t/>
        </is>
      </c>
    </row>
    <row r="455">
      <c r="A455" s="1" t="str">
        <f>HYPERLINK("https://iate.europa.eu/entry/result/1364592/all", "1364592")</f>
        <v>1364592</v>
      </c>
      <c r="B455" t="inlineStr">
        <is>
          <t>TRADE;FINANCE</t>
        </is>
      </c>
      <c r="C455" t="inlineStr">
        <is>
          <t>TRADE|marketing|preparation for market;FINANCE</t>
        </is>
      </c>
      <c r="D455" t="inlineStr">
        <is>
          <t/>
        </is>
      </c>
      <c r="E455" t="inlineStr">
        <is>
          <t/>
        </is>
      </c>
      <c r="F455" t="inlineStr">
        <is>
          <t/>
        </is>
      </c>
      <c r="G455" t="inlineStr">
        <is>
          <t/>
        </is>
      </c>
      <c r="H455" t="inlineStr">
        <is>
          <t/>
        </is>
      </c>
      <c r="I455" t="inlineStr">
        <is>
          <t/>
        </is>
      </c>
      <c r="J455" t="inlineStr">
        <is>
          <t>kaution|kautionsforpligtelse|kautionskontrakt|kautionsdokument</t>
        </is>
      </c>
      <c r="K455" t="inlineStr">
        <is>
          <t>3|3|3|3</t>
        </is>
      </c>
      <c r="L455" t="inlineStr">
        <is>
          <t>|||</t>
        </is>
      </c>
      <c r="M455" t="inlineStr">
        <is>
          <t>Bürgschaftsvertrag|Bürgschaft|Bürgschaftsschein</t>
        </is>
      </c>
      <c r="N455" t="inlineStr">
        <is>
          <t>3|3|3</t>
        </is>
      </c>
      <c r="O455" t="inlineStr">
        <is>
          <t>||</t>
        </is>
      </c>
      <c r="P455" t="inlineStr">
        <is>
          <t>εγγύηση|εγγύησις|σύμβαση εγγύησης</t>
        </is>
      </c>
      <c r="Q455" t="inlineStr">
        <is>
          <t>3|3|3</t>
        </is>
      </c>
      <c r="R455" t="inlineStr">
        <is>
          <t>||</t>
        </is>
      </c>
      <c r="S455" t="inlineStr">
        <is>
          <t>contract of guaranty|contract involving a guarantee|guarantee|deed of contract|contract of guarantee|guarantee agreement|guaranty</t>
        </is>
      </c>
      <c r="T455" t="inlineStr">
        <is>
          <t>3|3|3|3|3|3|3</t>
        </is>
      </c>
      <c r="U455" t="inlineStr">
        <is>
          <t>||||||</t>
        </is>
      </c>
      <c r="V455" t="inlineStr">
        <is>
          <t>fianza|caución legal|depósito de garantía|afianzamiento|contrato de fianza</t>
        </is>
      </c>
      <c r="W455" t="inlineStr">
        <is>
          <t>3|3|3|3|3</t>
        </is>
      </c>
      <c r="X455" t="inlineStr">
        <is>
          <t>||||</t>
        </is>
      </c>
      <c r="Y455" t="inlineStr">
        <is>
          <t/>
        </is>
      </c>
      <c r="Z455" t="inlineStr">
        <is>
          <t/>
        </is>
      </c>
      <c r="AA455" t="inlineStr">
        <is>
          <t/>
        </is>
      </c>
      <c r="AB455" t="inlineStr">
        <is>
          <t/>
        </is>
      </c>
      <c r="AC455" t="inlineStr">
        <is>
          <t/>
        </is>
      </c>
      <c r="AD455" t="inlineStr">
        <is>
          <t/>
        </is>
      </c>
      <c r="AE455" t="inlineStr">
        <is>
          <t>contrat de cautionnement|caution|contrat de garantie|cautionnement</t>
        </is>
      </c>
      <c r="AF455" t="inlineStr">
        <is>
          <t>3|3|3|3</t>
        </is>
      </c>
      <c r="AG455" t="inlineStr">
        <is>
          <t>|||</t>
        </is>
      </c>
      <c r="AH455" t="inlineStr">
        <is>
          <t>ráthaíocht|conradh ráthaíochta</t>
        </is>
      </c>
      <c r="AI455" t="inlineStr">
        <is>
          <t>3|3</t>
        </is>
      </c>
      <c r="AJ455" t="inlineStr">
        <is>
          <t>|</t>
        </is>
      </c>
      <c r="AK455" t="inlineStr">
        <is>
          <t/>
        </is>
      </c>
      <c r="AL455" t="inlineStr">
        <is>
          <t/>
        </is>
      </c>
      <c r="AM455" t="inlineStr">
        <is>
          <t/>
        </is>
      </c>
      <c r="AN455" t="inlineStr">
        <is>
          <t/>
        </is>
      </c>
      <c r="AO455" t="inlineStr">
        <is>
          <t/>
        </is>
      </c>
      <c r="AP455" t="inlineStr">
        <is>
          <t/>
        </is>
      </c>
      <c r="AQ455" t="inlineStr">
        <is>
          <t>cauzione|cauzione|fideiussione|contratto di garanzia</t>
        </is>
      </c>
      <c r="AR455" t="inlineStr">
        <is>
          <t>3|3|3|3</t>
        </is>
      </c>
      <c r="AS455" t="inlineStr">
        <is>
          <t>|||</t>
        </is>
      </c>
      <c r="AT455" t="inlineStr">
        <is>
          <t/>
        </is>
      </c>
      <c r="AU455" t="inlineStr">
        <is>
          <t/>
        </is>
      </c>
      <c r="AV455" t="inlineStr">
        <is>
          <t/>
        </is>
      </c>
      <c r="AW455" t="inlineStr">
        <is>
          <t/>
        </is>
      </c>
      <c r="AX455" t="inlineStr">
        <is>
          <t/>
        </is>
      </c>
      <c r="AY455" t="inlineStr">
        <is>
          <t/>
        </is>
      </c>
      <c r="AZ455" t="inlineStr">
        <is>
          <t/>
        </is>
      </c>
      <c r="BA455" t="inlineStr">
        <is>
          <t/>
        </is>
      </c>
      <c r="BB455" t="inlineStr">
        <is>
          <t/>
        </is>
      </c>
      <c r="BC455" t="inlineStr">
        <is>
          <t>overeenkomst van borgstelling|bewijs van borgstelling|akte van borgtocht|borgtocht</t>
        </is>
      </c>
      <c r="BD455" t="inlineStr">
        <is>
          <t>3|3|3|3</t>
        </is>
      </c>
      <c r="BE455" t="inlineStr">
        <is>
          <t>|||</t>
        </is>
      </c>
      <c r="BF455" t="inlineStr">
        <is>
          <t/>
        </is>
      </c>
      <c r="BG455" t="inlineStr">
        <is>
          <t/>
        </is>
      </c>
      <c r="BH455" t="inlineStr">
        <is>
          <t/>
        </is>
      </c>
      <c r="BI455" t="inlineStr">
        <is>
          <t>contrato de caução|caução|garantia</t>
        </is>
      </c>
      <c r="BJ455" t="inlineStr">
        <is>
          <t>3|3|3</t>
        </is>
      </c>
      <c r="BK455" t="inlineStr">
        <is>
          <t>||</t>
        </is>
      </c>
      <c r="BL455" t="inlineStr">
        <is>
          <t/>
        </is>
      </c>
      <c r="BM455" t="inlineStr">
        <is>
          <t/>
        </is>
      </c>
      <c r="BN455" t="inlineStr">
        <is>
          <t/>
        </is>
      </c>
      <c r="BO455" t="inlineStr">
        <is>
          <t/>
        </is>
      </c>
      <c r="BP455" t="inlineStr">
        <is>
          <t/>
        </is>
      </c>
      <c r="BQ455" t="inlineStr">
        <is>
          <t/>
        </is>
      </c>
      <c r="BR455" t="inlineStr">
        <is>
          <t/>
        </is>
      </c>
      <c r="BS455" t="inlineStr">
        <is>
          <t/>
        </is>
      </c>
      <c r="BT455" t="inlineStr">
        <is>
          <t/>
        </is>
      </c>
      <c r="BU455" t="inlineStr">
        <is>
          <t/>
        </is>
      </c>
      <c r="BV455" t="inlineStr">
        <is>
          <t/>
        </is>
      </c>
      <c r="BW455" t="inlineStr">
        <is>
          <t/>
        </is>
      </c>
      <c r="BX455" t="inlineStr">
        <is>
          <t/>
        </is>
      </c>
      <c r="BY455" t="inlineStr">
        <is>
          <t/>
        </is>
      </c>
      <c r="BZ455" t="inlineStr">
        <is>
          <t>aftale, hvorefter kautionisten forpligter sig over for en skyldners kreditor til at opfylde skyldnerens forpligtelse over for kreditor i tilfælde af, at skyldneren ikke selv er i stand dertil</t>
        </is>
      </c>
      <c r="CA455" t="inlineStr">
        <is>
          <t>Vertrag, durch den sich der Bürge gegenüber dem Gläubiger des Schuldners verpflichtet, für die Erfüllung der Verbindlichkeit des Schuldners bei Zahlungsunfähigkeit einzustehen</t>
        </is>
      </c>
      <c r="CB455" t="inlineStr">
        <is>
          <t/>
        </is>
      </c>
      <c r="CC455" t="inlineStr">
        <is>
          <t>a contract under which a named person(guarantor)binds himself to fulfil the obligations of a debtor toward his creditor if the debtor should be in default</t>
        </is>
      </c>
      <c r="CD455" t="inlineStr">
        <is>
          <t>contrato por el cual una persona natural o jurídica (fiador) se compromete a cumplir las obligaciones de otros respecto a terceros, en caso de incumplimiento</t>
        </is>
      </c>
      <c r="CE455" t="inlineStr">
        <is>
          <t/>
        </is>
      </c>
      <c r="CF455" t="inlineStr">
        <is>
          <t/>
        </is>
      </c>
      <c r="CG455" t="inlineStr">
        <is>
          <t>contrat par lequel une personne(la caution)s'engage à remplir les obligations d'un débiteur vis-à-vis du créancier en cas de défaillance du premier</t>
        </is>
      </c>
      <c r="CH455" t="inlineStr">
        <is>
          <t/>
        </is>
      </c>
      <c r="CI455" t="inlineStr">
        <is>
          <t/>
        </is>
      </c>
      <c r="CJ455" t="inlineStr">
        <is>
          <t/>
        </is>
      </c>
      <c r="CK455" t="inlineStr">
        <is>
          <t>contratto con il quale una persone chiamate fideiussore s'impegna, nei confronti del creditore, a soddisfare le obbligazioni del debitore in caso di sua inadempienza</t>
        </is>
      </c>
      <c r="CL455" t="inlineStr">
        <is>
          <t/>
        </is>
      </c>
      <c r="CM455" t="inlineStr">
        <is>
          <t/>
        </is>
      </c>
      <c r="CN455" t="inlineStr">
        <is>
          <t/>
        </is>
      </c>
      <c r="CO455" t="inlineStr">
        <is>
          <t>overeenkomst waarbij iemand(de borg)zich tegenover de schuldeiser verbindt om aan de verbintenis van de schuldenaar te voldoen in het geval laatstgenoemde in gebreke blijft</t>
        </is>
      </c>
      <c r="CP455" t="inlineStr">
        <is>
          <t/>
        </is>
      </c>
      <c r="CQ455" t="inlineStr">
        <is>
          <t>Contrato pelo qual uma pessoa física ou moral (fiador) se compromete a cumprir as obrigações de outro em relação a terceiros, no caso da falta daquele.</t>
        </is>
      </c>
      <c r="CR455" t="inlineStr">
        <is>
          <t/>
        </is>
      </c>
      <c r="CS455" t="inlineStr">
        <is>
          <t/>
        </is>
      </c>
      <c r="CT455" t="inlineStr">
        <is>
          <t/>
        </is>
      </c>
      <c r="CU455" t="inlineStr">
        <is>
          <t/>
        </is>
      </c>
    </row>
    <row r="456">
      <c r="A456" s="1" t="str">
        <f>HYPERLINK("https://iate.europa.eu/entry/result/1483408/all", "1483408")</f>
        <v>1483408</v>
      </c>
      <c r="B456" t="inlineStr">
        <is>
          <t>EDUCATION AND COMMUNICATIONS;FINANCE</t>
        </is>
      </c>
      <c r="C456" t="inlineStr">
        <is>
          <t>EDUCATION AND COMMUNICATIONS|information technology and data processing;FINANCE;EDUCATION AND COMMUNICATIONS|communications|communications policy</t>
        </is>
      </c>
      <c r="D456" t="inlineStr">
        <is>
          <t/>
        </is>
      </c>
      <c r="E456" t="inlineStr">
        <is>
          <t/>
        </is>
      </c>
      <c r="F456" t="inlineStr">
        <is>
          <t/>
        </is>
      </c>
      <c r="G456" t="inlineStr">
        <is>
          <t/>
        </is>
      </c>
      <c r="H456" t="inlineStr">
        <is>
          <t/>
        </is>
      </c>
      <c r="I456" t="inlineStr">
        <is>
          <t/>
        </is>
      </c>
      <c r="J456" t="inlineStr">
        <is>
          <t>bekræftelsesprimitiv|bekræftende primitivt element|bekræftelse</t>
        </is>
      </c>
      <c r="K456" t="inlineStr">
        <is>
          <t>3|3|3</t>
        </is>
      </c>
      <c r="L456" t="inlineStr">
        <is>
          <t>||</t>
        </is>
      </c>
      <c r="M456" t="inlineStr">
        <is>
          <t>Bestätigung|Bestätigungs-Primitiv-Element</t>
        </is>
      </c>
      <c r="N456" t="inlineStr">
        <is>
          <t>3|3</t>
        </is>
      </c>
      <c r="O456" t="inlineStr">
        <is>
          <t>|</t>
        </is>
      </c>
      <c r="P456" t="inlineStr">
        <is>
          <t>επιβεβαίωση|επιβεβαιώνω|αρχέγονο επιβεβαίωσης</t>
        </is>
      </c>
      <c r="Q456" t="inlineStr">
        <is>
          <t>3|3|3</t>
        </is>
      </c>
      <c r="R456" t="inlineStr">
        <is>
          <t>||</t>
        </is>
      </c>
      <c r="S456" t="inlineStr">
        <is>
          <t>confirm|confirm primitive</t>
        </is>
      </c>
      <c r="T456" t="inlineStr">
        <is>
          <t>3|3</t>
        </is>
      </c>
      <c r="U456" t="inlineStr">
        <is>
          <t>|</t>
        </is>
      </c>
      <c r="V456" t="inlineStr">
        <is>
          <t>confirmación primitiva|confirmación</t>
        </is>
      </c>
      <c r="W456" t="inlineStr">
        <is>
          <t>3|3</t>
        </is>
      </c>
      <c r="X456" t="inlineStr">
        <is>
          <t>|</t>
        </is>
      </c>
      <c r="Y456" t="inlineStr">
        <is>
          <t>kinnitusprimitiiv</t>
        </is>
      </c>
      <c r="Z456" t="inlineStr">
        <is>
          <t>3</t>
        </is>
      </c>
      <c r="AA456" t="inlineStr">
        <is>
          <t/>
        </is>
      </c>
      <c r="AB456" t="inlineStr">
        <is>
          <t/>
        </is>
      </c>
      <c r="AC456" t="inlineStr">
        <is>
          <t/>
        </is>
      </c>
      <c r="AD456" t="inlineStr">
        <is>
          <t/>
        </is>
      </c>
      <c r="AE456" t="inlineStr">
        <is>
          <t>confirmation|primitive de confirmation|confirmation primitive</t>
        </is>
      </c>
      <c r="AF456" t="inlineStr">
        <is>
          <t>3|3|3</t>
        </is>
      </c>
      <c r="AG456" t="inlineStr">
        <is>
          <t>||</t>
        </is>
      </c>
      <c r="AH456" t="inlineStr">
        <is>
          <t/>
        </is>
      </c>
      <c r="AI456" t="inlineStr">
        <is>
          <t/>
        </is>
      </c>
      <c r="AJ456" t="inlineStr">
        <is>
          <t/>
        </is>
      </c>
      <c r="AK456" t="inlineStr">
        <is>
          <t/>
        </is>
      </c>
      <c r="AL456" t="inlineStr">
        <is>
          <t/>
        </is>
      </c>
      <c r="AM456" t="inlineStr">
        <is>
          <t/>
        </is>
      </c>
      <c r="AN456" t="inlineStr">
        <is>
          <t/>
        </is>
      </c>
      <c r="AO456" t="inlineStr">
        <is>
          <t/>
        </is>
      </c>
      <c r="AP456" t="inlineStr">
        <is>
          <t/>
        </is>
      </c>
      <c r="AQ456" t="inlineStr">
        <is>
          <t>primitiva di conferma</t>
        </is>
      </c>
      <c r="AR456" t="inlineStr">
        <is>
          <t>3</t>
        </is>
      </c>
      <c r="AS456" t="inlineStr">
        <is>
          <t/>
        </is>
      </c>
      <c r="AT456" t="inlineStr">
        <is>
          <t>patvirtinti</t>
        </is>
      </c>
      <c r="AU456" t="inlineStr">
        <is>
          <t>2</t>
        </is>
      </c>
      <c r="AV456" t="inlineStr">
        <is>
          <t/>
        </is>
      </c>
      <c r="AW456" t="inlineStr">
        <is>
          <t/>
        </is>
      </c>
      <c r="AX456" t="inlineStr">
        <is>
          <t/>
        </is>
      </c>
      <c r="AY456" t="inlineStr">
        <is>
          <t/>
        </is>
      </c>
      <c r="AZ456" t="inlineStr">
        <is>
          <t/>
        </is>
      </c>
      <c r="BA456" t="inlineStr">
        <is>
          <t/>
        </is>
      </c>
      <c r="BB456" t="inlineStr">
        <is>
          <t/>
        </is>
      </c>
      <c r="BC456" t="inlineStr">
        <is>
          <t>confirmation-primitieve</t>
        </is>
      </c>
      <c r="BD456" t="inlineStr">
        <is>
          <t>3</t>
        </is>
      </c>
      <c r="BE456" t="inlineStr">
        <is>
          <t/>
        </is>
      </c>
      <c r="BF456" t="inlineStr">
        <is>
          <t/>
        </is>
      </c>
      <c r="BG456" t="inlineStr">
        <is>
          <t/>
        </is>
      </c>
      <c r="BH456" t="inlineStr">
        <is>
          <t/>
        </is>
      </c>
      <c r="BI456" t="inlineStr">
        <is>
          <t>primitiva de confirmação</t>
        </is>
      </c>
      <c r="BJ456" t="inlineStr">
        <is>
          <t>3</t>
        </is>
      </c>
      <c r="BK456" t="inlineStr">
        <is>
          <t/>
        </is>
      </c>
      <c r="BL456" t="inlineStr">
        <is>
          <t/>
        </is>
      </c>
      <c r="BM456" t="inlineStr">
        <is>
          <t/>
        </is>
      </c>
      <c r="BN456" t="inlineStr">
        <is>
          <t/>
        </is>
      </c>
      <c r="BO456" t="inlineStr">
        <is>
          <t/>
        </is>
      </c>
      <c r="BP456" t="inlineStr">
        <is>
          <t/>
        </is>
      </c>
      <c r="BQ456" t="inlineStr">
        <is>
          <t/>
        </is>
      </c>
      <c r="BR456" t="inlineStr">
        <is>
          <t>potrditi</t>
        </is>
      </c>
      <c r="BS456" t="inlineStr">
        <is>
          <t>1</t>
        </is>
      </c>
      <c r="BT456" t="inlineStr">
        <is>
          <t/>
        </is>
      </c>
      <c r="BU456" t="inlineStr">
        <is>
          <t>bekräftelseprimitiv|bekräftelse</t>
        </is>
      </c>
      <c r="BV456" t="inlineStr">
        <is>
          <t>3|3</t>
        </is>
      </c>
      <c r="BW456" t="inlineStr">
        <is>
          <t>|</t>
        </is>
      </c>
      <c r="BX456" t="inlineStr">
        <is>
          <t/>
        </is>
      </c>
      <c r="BY456" t="inlineStr">
        <is>
          <t/>
        </is>
      </c>
      <c r="BZ456" t="inlineStr">
        <is>
          <t/>
        </is>
      </c>
      <c r="CA456" t="inlineStr">
        <is>
          <t>ein von einem Diensterbringer erzeugtes Primitiv-Element, um an einem bestimmten Dienstzugangspunkt einen vorher an diesem Dienstzugangspunkt durch eine Anforderung aufgerufenen Ablauf zu vervollständigen</t>
        </is>
      </c>
      <c r="CB456" t="inlineStr">
        <is>
          <t/>
        </is>
      </c>
      <c r="CC456" t="inlineStr">
        <is>
          <t>primitive issued by a service-provider to complete,at a particular service-access-point,some procedure previously invoked by a request at that service-access-point</t>
        </is>
      </c>
      <c r="CD456" t="inlineStr">
        <is>
          <t>primitiva emitida por el proveedor de un servicio para completar, en un determinado punto de acceso al servicio, un procedimiento previamente solicitado por una petición en ese punto de acceso al servicio</t>
        </is>
      </c>
      <c r="CE456" t="inlineStr">
        <is>
          <t>Teenuseandjalt lähtuv primitiiv, mis näitab, et teenuseandja on lõpetanud mingi protseduuri, mis eelnevalt aktiveeriti nõudeprimitiiviga samas teenusepääsupunktis</t>
        </is>
      </c>
      <c r="CF456" t="inlineStr">
        <is>
          <t/>
        </is>
      </c>
      <c r="CG456" t="inlineStr">
        <is>
          <t>primitive émise par un fournisseur de service pour exécuter, en un point d'accès au service particulier, une certaine procédure précédemment appelée par une demande en ce point d'accès au service</t>
        </is>
      </c>
      <c r="CH456" t="inlineStr">
        <is>
          <t/>
        </is>
      </c>
      <c r="CI456" t="inlineStr">
        <is>
          <t/>
        </is>
      </c>
      <c r="CJ456" t="inlineStr">
        <is>
          <t/>
        </is>
      </c>
      <c r="CK456" t="inlineStr">
        <is>
          <t>primitiva emessa dal fornitore per completare la procedura relativa ad un elemento di servizio precedentemente attivato da una primitiva di richiesta</t>
        </is>
      </c>
      <c r="CL456" t="inlineStr">
        <is>
          <t/>
        </is>
      </c>
      <c r="CM456" t="inlineStr">
        <is>
          <t/>
        </is>
      </c>
      <c r="CN456" t="inlineStr">
        <is>
          <t/>
        </is>
      </c>
      <c r="CO456" t="inlineStr">
        <is>
          <t>basisprimitieve "ontvangst van antwoord op geformuleerd verzoek"</t>
        </is>
      </c>
      <c r="CP456" t="inlineStr">
        <is>
          <t/>
        </is>
      </c>
      <c r="CQ456" t="inlineStr">
        <is>
          <t>primitiva executada pelo fornecedor de serviço num determinado ponto de acesso,para completar o processo desencadeado por uma primitiva de pedido de serviço confirmado nesse ponto de acesso</t>
        </is>
      </c>
      <c r="CR456" t="inlineStr">
        <is>
          <t/>
        </is>
      </c>
      <c r="CS456" t="inlineStr">
        <is>
          <t/>
        </is>
      </c>
      <c r="CT456" t="inlineStr">
        <is>
          <t/>
        </is>
      </c>
      <c r="CU456" t="inlineStr">
        <is>
          <t>grundläggande enhet(primitiv)utfärdad av en tjänsteproducent för att vid en viss tjänsteåtkomstpunkt komplettera någon tidigare anropad procedur på begäran av denna tjänsteåtkomstpunkt</t>
        </is>
      </c>
    </row>
    <row r="457">
      <c r="A457" s="1" t="str">
        <f>HYPERLINK("https://iate.europa.eu/entry/result/1364564/all", "1364564")</f>
        <v>1364564</v>
      </c>
      <c r="B457" t="inlineStr">
        <is>
          <t>FINANCE</t>
        </is>
      </c>
      <c r="C457" t="inlineStr">
        <is>
          <t>FINANCE</t>
        </is>
      </c>
      <c r="D457" t="inlineStr">
        <is>
          <t/>
        </is>
      </c>
      <c r="E457" t="inlineStr">
        <is>
          <t/>
        </is>
      </c>
      <c r="F457" t="inlineStr">
        <is>
          <t/>
        </is>
      </c>
      <c r="G457" t="inlineStr">
        <is>
          <t/>
        </is>
      </c>
      <c r="H457" t="inlineStr">
        <is>
          <t/>
        </is>
      </c>
      <c r="I457" t="inlineStr">
        <is>
          <t/>
        </is>
      </c>
      <c r="J457" t="inlineStr">
        <is>
          <t>accept</t>
        </is>
      </c>
      <c r="K457" t="inlineStr">
        <is>
          <t>3</t>
        </is>
      </c>
      <c r="L457" t="inlineStr">
        <is>
          <t/>
        </is>
      </c>
      <c r="M457" t="inlineStr">
        <is>
          <t>Akzept</t>
        </is>
      </c>
      <c r="N457" t="inlineStr">
        <is>
          <t>3</t>
        </is>
      </c>
      <c r="O457" t="inlineStr">
        <is>
          <t/>
        </is>
      </c>
      <c r="P457" t="inlineStr">
        <is>
          <t>αποδοχή</t>
        </is>
      </c>
      <c r="Q457" t="inlineStr">
        <is>
          <t>3</t>
        </is>
      </c>
      <c r="R457" t="inlineStr">
        <is>
          <t/>
        </is>
      </c>
      <c r="S457" t="inlineStr">
        <is>
          <t>acceptance</t>
        </is>
      </c>
      <c r="T457" t="inlineStr">
        <is>
          <t>3</t>
        </is>
      </c>
      <c r="U457" t="inlineStr">
        <is>
          <t/>
        </is>
      </c>
      <c r="V457" t="inlineStr">
        <is>
          <t>aceptación</t>
        </is>
      </c>
      <c r="W457" t="inlineStr">
        <is>
          <t>3</t>
        </is>
      </c>
      <c r="X457" t="inlineStr">
        <is>
          <t/>
        </is>
      </c>
      <c r="Y457" t="inlineStr">
        <is>
          <t>käskveksli aktsept</t>
        </is>
      </c>
      <c r="Z457" t="inlineStr">
        <is>
          <t>2</t>
        </is>
      </c>
      <c r="AA457" t="inlineStr">
        <is>
          <t/>
        </is>
      </c>
      <c r="AB457" t="inlineStr">
        <is>
          <t/>
        </is>
      </c>
      <c r="AC457" t="inlineStr">
        <is>
          <t/>
        </is>
      </c>
      <c r="AD457" t="inlineStr">
        <is>
          <t/>
        </is>
      </c>
      <c r="AE457" t="inlineStr">
        <is>
          <t>acceptation</t>
        </is>
      </c>
      <c r="AF457" t="inlineStr">
        <is>
          <t>3</t>
        </is>
      </c>
      <c r="AG457" t="inlineStr">
        <is>
          <t/>
        </is>
      </c>
      <c r="AH457" t="inlineStr">
        <is>
          <t>glacadh</t>
        </is>
      </c>
      <c r="AI457" t="inlineStr">
        <is>
          <t>3</t>
        </is>
      </c>
      <c r="AJ457" t="inlineStr">
        <is>
          <t/>
        </is>
      </c>
      <c r="AK457" t="inlineStr">
        <is>
          <t/>
        </is>
      </c>
      <c r="AL457" t="inlineStr">
        <is>
          <t/>
        </is>
      </c>
      <c r="AM457" t="inlineStr">
        <is>
          <t/>
        </is>
      </c>
      <c r="AN457" t="inlineStr">
        <is>
          <t/>
        </is>
      </c>
      <c r="AO457" t="inlineStr">
        <is>
          <t/>
        </is>
      </c>
      <c r="AP457" t="inlineStr">
        <is>
          <t/>
        </is>
      </c>
      <c r="AQ457" t="inlineStr">
        <is>
          <t>accettazione</t>
        </is>
      </c>
      <c r="AR457" t="inlineStr">
        <is>
          <t>3</t>
        </is>
      </c>
      <c r="AS457" t="inlineStr">
        <is>
          <t/>
        </is>
      </c>
      <c r="AT457" t="inlineStr">
        <is>
          <t>akceptas</t>
        </is>
      </c>
      <c r="AU457" t="inlineStr">
        <is>
          <t>3</t>
        </is>
      </c>
      <c r="AV457" t="inlineStr">
        <is>
          <t/>
        </is>
      </c>
      <c r="AW457" t="inlineStr">
        <is>
          <t/>
        </is>
      </c>
      <c r="AX457" t="inlineStr">
        <is>
          <t/>
        </is>
      </c>
      <c r="AY457" t="inlineStr">
        <is>
          <t/>
        </is>
      </c>
      <c r="AZ457" t="inlineStr">
        <is>
          <t>aċċettazzjoni</t>
        </is>
      </c>
      <c r="BA457" t="inlineStr">
        <is>
          <t>3</t>
        </is>
      </c>
      <c r="BB457" t="inlineStr">
        <is>
          <t/>
        </is>
      </c>
      <c r="BC457" t="inlineStr">
        <is>
          <t>acceptatie|accept</t>
        </is>
      </c>
      <c r="BD457" t="inlineStr">
        <is>
          <t>3|3</t>
        </is>
      </c>
      <c r="BE457" t="inlineStr">
        <is>
          <t>|</t>
        </is>
      </c>
      <c r="BF457" t="inlineStr">
        <is>
          <t>akcept</t>
        </is>
      </c>
      <c r="BG457" t="inlineStr">
        <is>
          <t>3</t>
        </is>
      </c>
      <c r="BH457" t="inlineStr">
        <is>
          <t/>
        </is>
      </c>
      <c r="BI457" t="inlineStr">
        <is>
          <t>aceite</t>
        </is>
      </c>
      <c r="BJ457" t="inlineStr">
        <is>
          <t>3</t>
        </is>
      </c>
      <c r="BK457" t="inlineStr">
        <is>
          <t/>
        </is>
      </c>
      <c r="BL457" t="inlineStr">
        <is>
          <t/>
        </is>
      </c>
      <c r="BM457" t="inlineStr">
        <is>
          <t/>
        </is>
      </c>
      <c r="BN457" t="inlineStr">
        <is>
          <t/>
        </is>
      </c>
      <c r="BO457" t="inlineStr">
        <is>
          <t/>
        </is>
      </c>
      <c r="BP457" t="inlineStr">
        <is>
          <t/>
        </is>
      </c>
      <c r="BQ457" t="inlineStr">
        <is>
          <t/>
        </is>
      </c>
      <c r="BR457" t="inlineStr">
        <is>
          <t/>
        </is>
      </c>
      <c r="BS457" t="inlineStr">
        <is>
          <t/>
        </is>
      </c>
      <c r="BT457" t="inlineStr">
        <is>
          <t/>
        </is>
      </c>
      <c r="BU457" t="inlineStr">
        <is>
          <t/>
        </is>
      </c>
      <c r="BV457" t="inlineStr">
        <is>
          <t/>
        </is>
      </c>
      <c r="BW457" t="inlineStr">
        <is>
          <t/>
        </is>
      </c>
      <c r="BX457" t="inlineStr">
        <is>
          <t/>
        </is>
      </c>
      <c r="BY457" t="inlineStr">
        <is>
          <t/>
        </is>
      </c>
      <c r="BZ457" t="inlineStr">
        <is>
          <t>trassatens underskrift af vekslen, hvorved han bliver vekselretligt forpligtet</t>
        </is>
      </c>
      <c r="CA457" t="inlineStr">
        <is>
          <t>vom Bezogenen unterschriebene Annahmeerklärung auf einem Wechsel, durch den der Bezogene wechselmäßig verpflichtet wird (Wechselstrenge)</t>
        </is>
      </c>
      <c r="CB457" t="inlineStr">
        <is>
          <t/>
        </is>
      </c>
      <c r="CC457" t="inlineStr">
        <is>
          <t>a declaration in a bill,made and signed by the drawee that he will obey the order for payment made upon him by the drawer</t>
        </is>
      </c>
      <c r="CD457" t="inlineStr">
        <is>
          <t>conformidad escrita y firmada por el librado en una letra de cambio, que se compromete a efectuar el pago a que es requerido por el librador</t>
        </is>
      </c>
      <c r="CE457" t="inlineStr">
        <is>
          <t/>
        </is>
      </c>
      <c r="CF457" t="inlineStr">
        <is>
          <t/>
        </is>
      </c>
      <c r="CG457" t="inlineStr">
        <is>
          <t>engagement irrévocable du tire de payer une lettre de change à l'échéance</t>
        </is>
      </c>
      <c r="CH457" t="inlineStr">
        <is>
          <t/>
        </is>
      </c>
      <c r="CI457" t="inlineStr">
        <is>
          <t/>
        </is>
      </c>
      <c r="CJ457" t="inlineStr">
        <is>
          <t/>
        </is>
      </c>
      <c r="CK457" t="inlineStr">
        <is>
          <t>dichiarazione scrittaa e firmata con la quale il trattario si obbliga a pagare la cambiale alla scadenza</t>
        </is>
      </c>
      <c r="CL457" t="inlineStr">
        <is>
          <t>įrašas vekselyje, patvirtinantis, kad padaręs įrašą asmuo sutinka vekselį apmokėti laiku</t>
        </is>
      </c>
      <c r="CM457" t="inlineStr">
        <is>
          <t/>
        </is>
      </c>
      <c r="CN457" t="inlineStr">
        <is>
          <t/>
        </is>
      </c>
      <c r="CO457" t="inlineStr">
        <is>
          <t>een door de betrokkene op een wissel geschrevene en ondertekende verklaring dat hij zich tegenover de trekker verbindt, de wisselbrief op de vervaldag te betalen</t>
        </is>
      </c>
      <c r="CP457" t="inlineStr">
        <is>
          <t>w obrocie wekslowym zobowiązanie się płatnika (trasata) do wykupienia weksla od jego uprawnionego posiadacza w wyznaczonym terminie płatności</t>
        </is>
      </c>
      <c r="CQ457" t="inlineStr">
        <is>
          <t>Menção escrita e assinada sobre uma letra de câmbio ou extrato de fatura, pelo sacado, que assim se compromete a efetuar o pagamento que lhe é ordenado pelo sacador.</t>
        </is>
      </c>
      <c r="CR457" t="inlineStr">
        <is>
          <t/>
        </is>
      </c>
      <c r="CS457" t="inlineStr">
        <is>
          <t/>
        </is>
      </c>
      <c r="CT457" t="inlineStr">
        <is>
          <t/>
        </is>
      </c>
      <c r="CU457" t="inlineStr">
        <is>
          <t/>
        </is>
      </c>
    </row>
    <row r="458">
      <c r="A458" s="1" t="str">
        <f>HYPERLINK("https://iate.europa.eu/entry/result/1464883/all", "1464883")</f>
        <v>1464883</v>
      </c>
      <c r="B458" t="inlineStr">
        <is>
          <t>FINANCE</t>
        </is>
      </c>
      <c r="C458" t="inlineStr">
        <is>
          <t>FINANCE</t>
        </is>
      </c>
      <c r="D458" t="inlineStr">
        <is>
          <t>акцептиране</t>
        </is>
      </c>
      <c r="E458" t="inlineStr">
        <is>
          <t>3</t>
        </is>
      </c>
      <c r="F458" t="inlineStr">
        <is>
          <t/>
        </is>
      </c>
      <c r="G458" t="inlineStr">
        <is>
          <t/>
        </is>
      </c>
      <c r="H458" t="inlineStr">
        <is>
          <t/>
        </is>
      </c>
      <c r="I458" t="inlineStr">
        <is>
          <t/>
        </is>
      </c>
      <c r="J458" t="inlineStr">
        <is>
          <t>bankveksel|accept|bankaccept|bankgaranteret veksel</t>
        </is>
      </c>
      <c r="K458" t="inlineStr">
        <is>
          <t>3|3|3|3</t>
        </is>
      </c>
      <c r="L458" t="inlineStr">
        <is>
          <t>|||</t>
        </is>
      </c>
      <c r="M458" t="inlineStr">
        <is>
          <t>Akzept|Bankakzept</t>
        </is>
      </c>
      <c r="N458" t="inlineStr">
        <is>
          <t>3|3</t>
        </is>
      </c>
      <c r="O458" t="inlineStr">
        <is>
          <t>|</t>
        </is>
      </c>
      <c r="P458" t="inlineStr">
        <is>
          <t>γραμμάτιο τράπεζας|συναλλαγματική με αποδοχή ή οπισθογράφηση τράπεζας|τραπεζική συναλλαγματική|bankers acceptance</t>
        </is>
      </c>
      <c r="Q458" t="inlineStr">
        <is>
          <t>3|3|3|3</t>
        </is>
      </c>
      <c r="R458" t="inlineStr">
        <is>
          <t>|||</t>
        </is>
      </c>
      <c r="S458" t="inlineStr">
        <is>
          <t>banker's acceptance|bank acceptance|acceptance|bank bill|acceptance letter</t>
        </is>
      </c>
      <c r="T458" t="inlineStr">
        <is>
          <t>3|3|3|3|3</t>
        </is>
      </c>
      <c r="U458" t="inlineStr">
        <is>
          <t>||||</t>
        </is>
      </c>
      <c r="V458" t="inlineStr">
        <is>
          <t>letra bancaria|pagaré bancario|aceptación|aceptación bancaria|bankers acceptance</t>
        </is>
      </c>
      <c r="W458" t="inlineStr">
        <is>
          <t>3|3|3|3|3</t>
        </is>
      </c>
      <c r="X458" t="inlineStr">
        <is>
          <t>||||</t>
        </is>
      </c>
      <c r="Y458" t="inlineStr">
        <is>
          <t/>
        </is>
      </c>
      <c r="Z458" t="inlineStr">
        <is>
          <t/>
        </is>
      </c>
      <c r="AA458" t="inlineStr">
        <is>
          <t/>
        </is>
      </c>
      <c r="AB458" t="inlineStr">
        <is>
          <t>pankkitunnuste|vekseli</t>
        </is>
      </c>
      <c r="AC458" t="inlineStr">
        <is>
          <t>3|3</t>
        </is>
      </c>
      <c r="AD458" t="inlineStr">
        <is>
          <t>|</t>
        </is>
      </c>
      <c r="AE458" t="inlineStr">
        <is>
          <t>acceptation de banque|acceptation bancaire</t>
        </is>
      </c>
      <c r="AF458" t="inlineStr">
        <is>
          <t>3|3</t>
        </is>
      </c>
      <c r="AG458" t="inlineStr">
        <is>
          <t>|</t>
        </is>
      </c>
      <c r="AH458" t="inlineStr">
        <is>
          <t/>
        </is>
      </c>
      <c r="AI458" t="inlineStr">
        <is>
          <t/>
        </is>
      </c>
      <c r="AJ458" t="inlineStr">
        <is>
          <t/>
        </is>
      </c>
      <c r="AK458" t="inlineStr">
        <is>
          <t/>
        </is>
      </c>
      <c r="AL458" t="inlineStr">
        <is>
          <t/>
        </is>
      </c>
      <c r="AM458" t="inlineStr">
        <is>
          <t/>
        </is>
      </c>
      <c r="AN458" t="inlineStr">
        <is>
          <t/>
        </is>
      </c>
      <c r="AO458" t="inlineStr">
        <is>
          <t/>
        </is>
      </c>
      <c r="AP458" t="inlineStr">
        <is>
          <t/>
        </is>
      </c>
      <c r="AQ458" t="inlineStr">
        <is>
          <t>accettazione bancaria</t>
        </is>
      </c>
      <c r="AR458" t="inlineStr">
        <is>
          <t>3</t>
        </is>
      </c>
      <c r="AS458" t="inlineStr">
        <is>
          <t/>
        </is>
      </c>
      <c r="AT458" t="inlineStr">
        <is>
          <t/>
        </is>
      </c>
      <c r="AU458" t="inlineStr">
        <is>
          <t/>
        </is>
      </c>
      <c r="AV458" t="inlineStr">
        <is>
          <t/>
        </is>
      </c>
      <c r="AW458" t="inlineStr">
        <is>
          <t/>
        </is>
      </c>
      <c r="AX458" t="inlineStr">
        <is>
          <t/>
        </is>
      </c>
      <c r="AY458" t="inlineStr">
        <is>
          <t/>
        </is>
      </c>
      <c r="AZ458" t="inlineStr">
        <is>
          <t>aċċettazzjoni bankarja</t>
        </is>
      </c>
      <c r="BA458" t="inlineStr">
        <is>
          <t>3</t>
        </is>
      </c>
      <c r="BB458" t="inlineStr">
        <is>
          <t/>
        </is>
      </c>
      <c r="BC458" t="inlineStr">
        <is>
          <t>acceptatie|bankacceptatie|bankaccept</t>
        </is>
      </c>
      <c r="BD458" t="inlineStr">
        <is>
          <t>3|3|3</t>
        </is>
      </c>
      <c r="BE458" t="inlineStr">
        <is>
          <t>||</t>
        </is>
      </c>
      <c r="BF458" t="inlineStr">
        <is>
          <t/>
        </is>
      </c>
      <c r="BG458" t="inlineStr">
        <is>
          <t/>
        </is>
      </c>
      <c r="BH458" t="inlineStr">
        <is>
          <t/>
        </is>
      </c>
      <c r="BI458" t="inlineStr">
        <is>
          <t>aceite bancário|aceite</t>
        </is>
      </c>
      <c r="BJ458" t="inlineStr">
        <is>
          <t>3|3</t>
        </is>
      </c>
      <c r="BK458" t="inlineStr">
        <is>
          <t>|</t>
        </is>
      </c>
      <c r="BL458" t="inlineStr">
        <is>
          <t/>
        </is>
      </c>
      <c r="BM458" t="inlineStr">
        <is>
          <t/>
        </is>
      </c>
      <c r="BN458" t="inlineStr">
        <is>
          <t/>
        </is>
      </c>
      <c r="BO458" t="inlineStr">
        <is>
          <t>bankový akcept</t>
        </is>
      </c>
      <c r="BP458" t="inlineStr">
        <is>
          <t>3</t>
        </is>
      </c>
      <c r="BQ458" t="inlineStr">
        <is>
          <t/>
        </is>
      </c>
      <c r="BR458" t="inlineStr">
        <is>
          <t>bančni menični akcept</t>
        </is>
      </c>
      <c r="BS458" t="inlineStr">
        <is>
          <t>3</t>
        </is>
      </c>
      <c r="BT458" t="inlineStr">
        <is>
          <t/>
        </is>
      </c>
      <c r="BU458" t="inlineStr">
        <is>
          <t>bankaccept</t>
        </is>
      </c>
      <c r="BV458" t="inlineStr">
        <is>
          <t>3</t>
        </is>
      </c>
      <c r="BW458" t="inlineStr">
        <is>
          <t/>
        </is>
      </c>
      <c r="BX458" t="inlineStr">
        <is>
          <t>писмено заявление, обикновено под формата на чек, в което едната страна, лицето, на чието име се написва чека, поема задължението да плати определена сума на другата страна на определено място и в определено време</t>
        </is>
      </c>
      <c r="BY458" t="inlineStr">
        <is>
          <t/>
        </is>
      </c>
      <c r="BZ458" t="inlineStr">
        <is>
          <t/>
        </is>
      </c>
      <c r="CA458" t="inlineStr">
        <is>
          <t>ein auf eine Bank gezogener Wechsel</t>
        </is>
      </c>
      <c r="CB458" t="inlineStr">
        <is>
          <t/>
        </is>
      </c>
      <c r="CC458" t="inlineStr">
        <is>
          <t>commercial bill accepted by a bank; US and Canadian term for a bill of exchange which has been accepted by a banker</t>
        </is>
      </c>
      <c r="CD458" t="inlineStr">
        <is>
          <t/>
        </is>
      </c>
      <c r="CE458" t="inlineStr">
        <is>
          <t/>
        </is>
      </c>
      <c r="CF458" t="inlineStr">
        <is>
          <t/>
        </is>
      </c>
      <c r="CG458" t="inlineStr">
        <is>
          <t>titre du marché monétaire anglais et américain représentatif d'une créance privée, dont la garantie repose, en général, sur des marchandises importées</t>
        </is>
      </c>
      <c r="CH458" t="inlineStr">
        <is>
          <t/>
        </is>
      </c>
      <c r="CI458" t="inlineStr">
        <is>
          <t/>
        </is>
      </c>
      <c r="CJ458" t="inlineStr">
        <is>
          <t/>
        </is>
      </c>
      <c r="CK458" t="inlineStr">
        <is>
          <t>ordine di pagamento con cui una banca accetta di pagare, per conto del proprio cliente, una somma di denaro a una data prefissata a un altro soggetto</t>
        </is>
      </c>
      <c r="CL458" t="inlineStr">
        <is>
          <t/>
        </is>
      </c>
      <c r="CM458" t="inlineStr">
        <is>
          <t/>
        </is>
      </c>
      <c r="CN458" t="inlineStr">
        <is>
          <t>strument tas-suq monetarju [ &lt;a href="/entry/result/773070/all" id="ENTRY_TO_ENTRY_CONVERTER" target="_blank"&gt;IATE:773070&lt;/a&gt; ] ta’ terminu qasir li toħloq obbligazzjoni tal-bank li jaċċetta, li l-prenditur [ &lt;a href="/entry/result/1556855/all" id="ENTRY_TO_ENTRY_CONVERTER" target="_blank"&gt;IATE:1556855&lt;/a&gt; ] jista' jbigħ b'valur skontat għall-pagamenti futuri</t>
        </is>
      </c>
      <c r="CO458" t="inlineStr">
        <is>
          <t>wissel getrokken op een bank, waarbij deze verdisconteerd kan worden bij een andere bankinstelling; 2.wissel door een importeur of exporteur getrokken of zijn bank voor een bepaald b edrag en door deze geaccepteerd; kan daarna door de bank worden gedisconteerd en worden verhandeld op de geldmarkt</t>
        </is>
      </c>
      <c r="CP458" t="inlineStr">
        <is>
          <t/>
        </is>
      </c>
      <c r="CQ458" t="inlineStr">
        <is>
          <t>Título dos mercados monetários inglês e norte-americano representativo de uma dívida privada cuja garantia é geralmente suportada por mercadorias importadas.</t>
        </is>
      </c>
      <c r="CR458" t="inlineStr">
        <is>
          <t/>
        </is>
      </c>
      <c r="CS458" t="inlineStr">
        <is>
          <t>zmenka akceptovaná bankou; tým sa banka zaväzuje uhradiť držiteľovi zmenky pri jej splatnosti jej pôvodnú zmenačnú čiastku; táto zmenka sa vyskytuje najmä v medzinárodnom obchode pri platbách na podklade dokumentárneho akreditívu</t>
        </is>
      </c>
      <c r="CT458" t="inlineStr">
        <is>
          <t>Prevzem menične obveze s strani banke. S tem prevzemom banka jamči, da bo ob dospelosti obveznost poravnala, če ta ne bo poravnana.</t>
        </is>
      </c>
      <c r="CU458" t="inlineStr">
        <is>
          <t>av bank accepterad växel</t>
        </is>
      </c>
    </row>
    <row r="459">
      <c r="A459" s="1" t="str">
        <f>HYPERLINK("https://iate.europa.eu/entry/result/1420598/all", "1420598")</f>
        <v>1420598</v>
      </c>
      <c r="B459" t="inlineStr">
        <is>
          <t>FINANCE</t>
        </is>
      </c>
      <c r="C459" t="inlineStr">
        <is>
          <t>FINANCE</t>
        </is>
      </c>
      <c r="D459" t="inlineStr">
        <is>
          <t>опция</t>
        </is>
      </c>
      <c r="E459" t="inlineStr">
        <is>
          <t>3</t>
        </is>
      </c>
      <c r="F459" t="inlineStr">
        <is>
          <t/>
        </is>
      </c>
      <c r="G459" t="inlineStr">
        <is>
          <t/>
        </is>
      </c>
      <c r="H459" t="inlineStr">
        <is>
          <t/>
        </is>
      </c>
      <c r="I459" t="inlineStr">
        <is>
          <t/>
        </is>
      </c>
      <c r="J459" t="inlineStr">
        <is>
          <t/>
        </is>
      </c>
      <c r="K459" t="inlineStr">
        <is>
          <t/>
        </is>
      </c>
      <c r="L459" t="inlineStr">
        <is>
          <t/>
        </is>
      </c>
      <c r="M459" t="inlineStr">
        <is>
          <t>Option</t>
        </is>
      </c>
      <c r="N459" t="inlineStr">
        <is>
          <t>3</t>
        </is>
      </c>
      <c r="O459" t="inlineStr">
        <is>
          <t/>
        </is>
      </c>
      <c r="P459" t="inlineStr">
        <is>
          <t/>
        </is>
      </c>
      <c r="Q459" t="inlineStr">
        <is>
          <t/>
        </is>
      </c>
      <c r="R459" t="inlineStr">
        <is>
          <t/>
        </is>
      </c>
      <c r="S459" t="inlineStr">
        <is>
          <t>option</t>
        </is>
      </c>
      <c r="T459" t="inlineStr">
        <is>
          <t>3</t>
        </is>
      </c>
      <c r="U459" t="inlineStr">
        <is>
          <t/>
        </is>
      </c>
      <c r="V459" t="inlineStr">
        <is>
          <t>opción</t>
        </is>
      </c>
      <c r="W459" t="inlineStr">
        <is>
          <t>3</t>
        </is>
      </c>
      <c r="X459" t="inlineStr">
        <is>
          <t/>
        </is>
      </c>
      <c r="Y459" t="inlineStr">
        <is>
          <t/>
        </is>
      </c>
      <c r="Z459" t="inlineStr">
        <is>
          <t/>
        </is>
      </c>
      <c r="AA459" t="inlineStr">
        <is>
          <t/>
        </is>
      </c>
      <c r="AB459" t="inlineStr">
        <is>
          <t/>
        </is>
      </c>
      <c r="AC459" t="inlineStr">
        <is>
          <t/>
        </is>
      </c>
      <c r="AD459" t="inlineStr">
        <is>
          <t/>
        </is>
      </c>
      <c r="AE459" t="inlineStr">
        <is>
          <t>option</t>
        </is>
      </c>
      <c r="AF459" t="inlineStr">
        <is>
          <t>3</t>
        </is>
      </c>
      <c r="AG459" t="inlineStr">
        <is>
          <t/>
        </is>
      </c>
      <c r="AH459" t="inlineStr">
        <is>
          <t/>
        </is>
      </c>
      <c r="AI459" t="inlineStr">
        <is>
          <t/>
        </is>
      </c>
      <c r="AJ459" t="inlineStr">
        <is>
          <t/>
        </is>
      </c>
      <c r="AK459" t="inlineStr">
        <is>
          <t/>
        </is>
      </c>
      <c r="AL459" t="inlineStr">
        <is>
          <t/>
        </is>
      </c>
      <c r="AM459" t="inlineStr">
        <is>
          <t/>
        </is>
      </c>
      <c r="AN459" t="inlineStr">
        <is>
          <t/>
        </is>
      </c>
      <c r="AO459" t="inlineStr">
        <is>
          <t/>
        </is>
      </c>
      <c r="AP459" t="inlineStr">
        <is>
          <t/>
        </is>
      </c>
      <c r="AQ459" t="inlineStr">
        <is>
          <t>opzione</t>
        </is>
      </c>
      <c r="AR459" t="inlineStr">
        <is>
          <t>3</t>
        </is>
      </c>
      <c r="AS459" t="inlineStr">
        <is>
          <t/>
        </is>
      </c>
      <c r="AT459" t="inlineStr">
        <is>
          <t/>
        </is>
      </c>
      <c r="AU459" t="inlineStr">
        <is>
          <t/>
        </is>
      </c>
      <c r="AV459" t="inlineStr">
        <is>
          <t/>
        </is>
      </c>
      <c r="AW459" t="inlineStr">
        <is>
          <t/>
        </is>
      </c>
      <c r="AX459" t="inlineStr">
        <is>
          <t/>
        </is>
      </c>
      <c r="AY459" t="inlineStr">
        <is>
          <t/>
        </is>
      </c>
      <c r="AZ459" t="inlineStr">
        <is>
          <t/>
        </is>
      </c>
      <c r="BA459" t="inlineStr">
        <is>
          <t/>
        </is>
      </c>
      <c r="BB459" t="inlineStr">
        <is>
          <t/>
        </is>
      </c>
      <c r="BC459" t="inlineStr">
        <is>
          <t/>
        </is>
      </c>
      <c r="BD459" t="inlineStr">
        <is>
          <t/>
        </is>
      </c>
      <c r="BE459" t="inlineStr">
        <is>
          <t/>
        </is>
      </c>
      <c r="BF459" t="inlineStr">
        <is>
          <t/>
        </is>
      </c>
      <c r="BG459" t="inlineStr">
        <is>
          <t/>
        </is>
      </c>
      <c r="BH459" t="inlineStr">
        <is>
          <t/>
        </is>
      </c>
      <c r="BI459" t="inlineStr">
        <is>
          <t/>
        </is>
      </c>
      <c r="BJ459" t="inlineStr">
        <is>
          <t/>
        </is>
      </c>
      <c r="BK459" t="inlineStr">
        <is>
          <t/>
        </is>
      </c>
      <c r="BL459" t="inlineStr">
        <is>
          <t/>
        </is>
      </c>
      <c r="BM459" t="inlineStr">
        <is>
          <t/>
        </is>
      </c>
      <c r="BN459" t="inlineStr">
        <is>
          <t/>
        </is>
      </c>
      <c r="BO459" t="inlineStr">
        <is>
          <t/>
        </is>
      </c>
      <c r="BP459" t="inlineStr">
        <is>
          <t/>
        </is>
      </c>
      <c r="BQ459" t="inlineStr">
        <is>
          <t/>
        </is>
      </c>
      <c r="BR459" t="inlineStr">
        <is>
          <t/>
        </is>
      </c>
      <c r="BS459" t="inlineStr">
        <is>
          <t/>
        </is>
      </c>
      <c r="BT459" t="inlineStr">
        <is>
          <t/>
        </is>
      </c>
      <c r="BU459" t="inlineStr">
        <is>
          <t/>
        </is>
      </c>
      <c r="BV459" t="inlineStr">
        <is>
          <t/>
        </is>
      </c>
      <c r="BW459" t="inlineStr">
        <is>
          <t/>
        </is>
      </c>
      <c r="BX459" t="inlineStr">
        <is>
          <t/>
        </is>
      </c>
      <c r="BY459" t="inlineStr">
        <is>
          <t/>
        </is>
      </c>
      <c r="BZ459" t="inlineStr">
        <is>
          <t/>
        </is>
      </c>
      <c r="CA459" t="inlineStr">
        <is>
          <t>Vertrag zwischen zwei Parteien, demzufolge der Käufer gegen Zahlung einer Prämie das Recht erwirbt, eine festgelegte Menge eines bestimmten Gutes an oder bis zu einem im voraus festgelegten Zeitpunkt zu einem im voraus festgelegten Preis zu kaufen oder zu verkaufen</t>
        </is>
      </c>
      <c r="CB459" t="inlineStr">
        <is>
          <t/>
        </is>
      </c>
      <c r="CC459" t="inlineStr">
        <is>
          <t>a contract that gives the holder the right,against payment of a premium,to purchase or sell a standardized quantity of a specified asset at a fixed price at or within a designated date and which binds the writer to sell or buy that instrument should the holder decide to exercise his right</t>
        </is>
      </c>
      <c r="CD459" t="inlineStr">
        <is>
          <t/>
        </is>
      </c>
      <c r="CE459" t="inlineStr">
        <is>
          <t/>
        </is>
      </c>
      <c r="CF459" t="inlineStr">
        <is>
          <t/>
        </is>
      </c>
      <c r="CG459" t="inlineStr">
        <is>
          <t>droit d'acheter (option d'achat) ou de vendre (option de vente) une quantité fixe d'un produit support, à un prix et jusqu'à une échéance fixés à l'avance; le vendeur de l'option est, quant à lui, obligatoirement soumis à la décision de l'acheteur d'exercer ou non son option</t>
        </is>
      </c>
      <c r="CH459" t="inlineStr">
        <is>
          <t/>
        </is>
      </c>
      <c r="CI459" t="inlineStr">
        <is>
          <t/>
        </is>
      </c>
      <c r="CJ459" t="inlineStr">
        <is>
          <t/>
        </is>
      </c>
      <c r="CK459" t="inlineStr">
        <is>
          <t>contratto stipulato tra due parti che conferisce al compratore, dietro pagamento del prezzo dell'opzione, il diritto di acquistare o di vendere il valore di base entro o ad una data prefissata ad un prezzo predeterminato</t>
        </is>
      </c>
      <c r="CL459" t="inlineStr">
        <is>
          <t/>
        </is>
      </c>
      <c r="CM459" t="inlineStr">
        <is>
          <t/>
        </is>
      </c>
      <c r="CN459" t="inlineStr">
        <is>
          <t/>
        </is>
      </c>
      <c r="CO459" t="inlineStr">
        <is>
          <t/>
        </is>
      </c>
      <c r="CP459" t="inlineStr">
        <is>
          <t/>
        </is>
      </c>
      <c r="CQ459" t="inlineStr">
        <is>
          <t/>
        </is>
      </c>
      <c r="CR459" t="inlineStr">
        <is>
          <t/>
        </is>
      </c>
      <c r="CS459" t="inlineStr">
        <is>
          <t/>
        </is>
      </c>
      <c r="CT459" t="inlineStr">
        <is>
          <t/>
        </is>
      </c>
      <c r="CU459" t="inlineStr">
        <is>
          <t/>
        </is>
      </c>
    </row>
    <row r="460">
      <c r="A460" s="1" t="str">
        <f>HYPERLINK("https://iate.europa.eu/entry/result/1484654/all", "1484654")</f>
        <v>1484654</v>
      </c>
      <c r="B460" t="inlineStr">
        <is>
          <t>FINANCE</t>
        </is>
      </c>
      <c r="C460" t="inlineStr">
        <is>
          <t>FINANCE</t>
        </is>
      </c>
      <c r="D460" t="inlineStr">
        <is>
          <t/>
        </is>
      </c>
      <c r="E460" t="inlineStr">
        <is>
          <t/>
        </is>
      </c>
      <c r="F460" t="inlineStr">
        <is>
          <t/>
        </is>
      </c>
      <c r="G460" t="inlineStr">
        <is>
          <t>manipulace</t>
        </is>
      </c>
      <c r="H460" t="inlineStr">
        <is>
          <t>1</t>
        </is>
      </c>
      <c r="I460" t="inlineStr">
        <is>
          <t/>
        </is>
      </c>
      <c r="J460" t="inlineStr">
        <is>
          <t>modifikation|manipulering|uberettiget ændring</t>
        </is>
      </c>
      <c r="K460" t="inlineStr">
        <is>
          <t>3|3|3</t>
        </is>
      </c>
      <c r="L460" t="inlineStr">
        <is>
          <t>||</t>
        </is>
      </c>
      <c r="M460" t="inlineStr">
        <is>
          <t>Manipulation|Modifikation|unberechtigte Veränderung</t>
        </is>
      </c>
      <c r="N460" t="inlineStr">
        <is>
          <t>3|3|3</t>
        </is>
      </c>
      <c r="O460" t="inlineStr">
        <is>
          <t>||</t>
        </is>
      </c>
      <c r="P460" t="inlineStr">
        <is>
          <t>παραποίηση</t>
        </is>
      </c>
      <c r="Q460" t="inlineStr">
        <is>
          <t>3</t>
        </is>
      </c>
      <c r="R460" t="inlineStr">
        <is>
          <t/>
        </is>
      </c>
      <c r="S460" t="inlineStr">
        <is>
          <t>manipulation</t>
        </is>
      </c>
      <c r="T460" t="inlineStr">
        <is>
          <t>3</t>
        </is>
      </c>
      <c r="U460" t="inlineStr">
        <is>
          <t/>
        </is>
      </c>
      <c r="V460" t="inlineStr">
        <is>
          <t>falsificación</t>
        </is>
      </c>
      <c r="W460" t="inlineStr">
        <is>
          <t>3</t>
        </is>
      </c>
      <c r="X460" t="inlineStr">
        <is>
          <t/>
        </is>
      </c>
      <c r="Y460" t="inlineStr">
        <is>
          <t/>
        </is>
      </c>
      <c r="Z460" t="inlineStr">
        <is>
          <t/>
        </is>
      </c>
      <c r="AA460" t="inlineStr">
        <is>
          <t/>
        </is>
      </c>
      <c r="AB460" t="inlineStr">
        <is>
          <t>manipulointi|tietojen muuntelu</t>
        </is>
      </c>
      <c r="AC460" t="inlineStr">
        <is>
          <t>3|3</t>
        </is>
      </c>
      <c r="AD460" t="inlineStr">
        <is>
          <t>|</t>
        </is>
      </c>
      <c r="AE460" t="inlineStr">
        <is>
          <t>manipulation|falsification</t>
        </is>
      </c>
      <c r="AF460" t="inlineStr">
        <is>
          <t>3|3</t>
        </is>
      </c>
      <c r="AG460" t="inlineStr">
        <is>
          <t>|</t>
        </is>
      </c>
      <c r="AH460" t="inlineStr">
        <is>
          <t/>
        </is>
      </c>
      <c r="AI460" t="inlineStr">
        <is>
          <t/>
        </is>
      </c>
      <c r="AJ460" t="inlineStr">
        <is>
          <t/>
        </is>
      </c>
      <c r="AK460" t="inlineStr">
        <is>
          <t/>
        </is>
      </c>
      <c r="AL460" t="inlineStr">
        <is>
          <t/>
        </is>
      </c>
      <c r="AM460" t="inlineStr">
        <is>
          <t/>
        </is>
      </c>
      <c r="AN460" t="inlineStr">
        <is>
          <t/>
        </is>
      </c>
      <c r="AO460" t="inlineStr">
        <is>
          <t/>
        </is>
      </c>
      <c r="AP460" t="inlineStr">
        <is>
          <t/>
        </is>
      </c>
      <c r="AQ460" t="inlineStr">
        <is>
          <t>modifica|alterazione</t>
        </is>
      </c>
      <c r="AR460" t="inlineStr">
        <is>
          <t>3|3</t>
        </is>
      </c>
      <c r="AS460" t="inlineStr">
        <is>
          <t>|</t>
        </is>
      </c>
      <c r="AT460" t="inlineStr">
        <is>
          <t>manipuliavimas</t>
        </is>
      </c>
      <c r="AU460" t="inlineStr">
        <is>
          <t>1</t>
        </is>
      </c>
      <c r="AV460" t="inlineStr">
        <is>
          <t/>
        </is>
      </c>
      <c r="AW460" t="inlineStr">
        <is>
          <t/>
        </is>
      </c>
      <c r="AX460" t="inlineStr">
        <is>
          <t/>
        </is>
      </c>
      <c r="AY460" t="inlineStr">
        <is>
          <t/>
        </is>
      </c>
      <c r="AZ460" t="inlineStr">
        <is>
          <t/>
        </is>
      </c>
      <c r="BA460" t="inlineStr">
        <is>
          <t/>
        </is>
      </c>
      <c r="BB460" t="inlineStr">
        <is>
          <t/>
        </is>
      </c>
      <c r="BC460" t="inlineStr">
        <is>
          <t>manipulatie</t>
        </is>
      </c>
      <c r="BD460" t="inlineStr">
        <is>
          <t>3</t>
        </is>
      </c>
      <c r="BE460" t="inlineStr">
        <is>
          <t/>
        </is>
      </c>
      <c r="BF460" t="inlineStr">
        <is>
          <t/>
        </is>
      </c>
      <c r="BG460" t="inlineStr">
        <is>
          <t/>
        </is>
      </c>
      <c r="BH460" t="inlineStr">
        <is>
          <t/>
        </is>
      </c>
      <c r="BI460" t="inlineStr">
        <is>
          <t>manipulação indevida</t>
        </is>
      </c>
      <c r="BJ460" t="inlineStr">
        <is>
          <t>3</t>
        </is>
      </c>
      <c r="BK460" t="inlineStr">
        <is>
          <t/>
        </is>
      </c>
      <c r="BL460" t="inlineStr">
        <is>
          <t/>
        </is>
      </c>
      <c r="BM460" t="inlineStr">
        <is>
          <t/>
        </is>
      </c>
      <c r="BN460" t="inlineStr">
        <is>
          <t/>
        </is>
      </c>
      <c r="BO460" t="inlineStr">
        <is>
          <t/>
        </is>
      </c>
      <c r="BP460" t="inlineStr">
        <is>
          <t/>
        </is>
      </c>
      <c r="BQ460" t="inlineStr">
        <is>
          <t/>
        </is>
      </c>
      <c r="BR460" t="inlineStr">
        <is>
          <t>ravnanje</t>
        </is>
      </c>
      <c r="BS460" t="inlineStr">
        <is>
          <t>1</t>
        </is>
      </c>
      <c r="BT460" t="inlineStr">
        <is>
          <t/>
        </is>
      </c>
      <c r="BU460" t="inlineStr">
        <is>
          <t>manipulering</t>
        </is>
      </c>
      <c r="BV460" t="inlineStr">
        <is>
          <t>3</t>
        </is>
      </c>
      <c r="BW460" t="inlineStr">
        <is>
          <t/>
        </is>
      </c>
      <c r="BX460" t="inlineStr">
        <is>
          <t/>
        </is>
      </c>
      <c r="BY460" t="inlineStr">
        <is>
          <t/>
        </is>
      </c>
      <c r="BZ460" t="inlineStr">
        <is>
          <t/>
        </is>
      </c>
      <c r="CA460" t="inlineStr">
        <is>
          <t>das Ersetzen, Einfügen, Löschen oder Umordnen von Benutzerdaten während einer Kommunikation durch einen nicht autorisierten Benutzer</t>
        </is>
      </c>
      <c r="CB460" t="inlineStr">
        <is>
          <t/>
        </is>
      </c>
      <c r="CC460" t="inlineStr">
        <is>
          <t>the replacement,insertion,deletion or misordering of user data during a communication by an unauthorized user</t>
        </is>
      </c>
      <c r="CD460" t="inlineStr">
        <is>
          <t/>
        </is>
      </c>
      <c r="CE460" t="inlineStr">
        <is>
          <t/>
        </is>
      </c>
      <c r="CF460" t="inlineStr">
        <is>
          <t/>
        </is>
      </c>
      <c r="CG460" t="inlineStr">
        <is>
          <t>remplacement, insertion, suppression ou mauvais classement de données par un utilisateur non autorisé lors d'une communication</t>
        </is>
      </c>
      <c r="CH460" t="inlineStr">
        <is>
          <t/>
        </is>
      </c>
      <c r="CI460" t="inlineStr">
        <is>
          <t/>
        </is>
      </c>
      <c r="CJ460" t="inlineStr">
        <is>
          <t/>
        </is>
      </c>
      <c r="CK460" t="inlineStr">
        <is>
          <t/>
        </is>
      </c>
      <c r="CL460" t="inlineStr">
        <is>
          <t/>
        </is>
      </c>
      <c r="CM460" t="inlineStr">
        <is>
          <t/>
        </is>
      </c>
      <c r="CN460" t="inlineStr">
        <is>
          <t/>
        </is>
      </c>
      <c r="CO460" t="inlineStr">
        <is>
          <t>herplaatsen, tussenvoegen, vernietigen of herschikken van gebruikersdata gedurende een communicatiesessie door een onbevoegde gebruiker</t>
        </is>
      </c>
      <c r="CP460" t="inlineStr">
        <is>
          <t/>
        </is>
      </c>
      <c r="CQ460" t="inlineStr">
        <is>
          <t/>
        </is>
      </c>
      <c r="CR460" t="inlineStr">
        <is>
          <t/>
        </is>
      </c>
      <c r="CS460" t="inlineStr">
        <is>
          <t/>
        </is>
      </c>
      <c r="CT460" t="inlineStr">
        <is>
          <t/>
        </is>
      </c>
      <c r="CU460" t="inlineStr">
        <is>
          <t>oauktoriserad användares ersättande, insättande eller utelämnande av användardata eller ändring av ordningsföljd för användardata under överföring</t>
        </is>
      </c>
    </row>
    <row r="461">
      <c r="A461" s="1" t="str">
        <f>HYPERLINK("https://iate.europa.eu/entry/result/1484696/all", "1484696")</f>
        <v>1484696</v>
      </c>
      <c r="B461" t="inlineStr">
        <is>
          <t>FINANCE</t>
        </is>
      </c>
      <c r="C461" t="inlineStr">
        <is>
          <t>FINANCE</t>
        </is>
      </c>
      <c r="D461" t="inlineStr">
        <is>
          <t/>
        </is>
      </c>
      <c r="E461" t="inlineStr">
        <is>
          <t/>
        </is>
      </c>
      <c r="F461" t="inlineStr">
        <is>
          <t/>
        </is>
      </c>
      <c r="G461" t="inlineStr">
        <is>
          <t/>
        </is>
      </c>
      <c r="H461" t="inlineStr">
        <is>
          <t/>
        </is>
      </c>
      <c r="I461" t="inlineStr">
        <is>
          <t/>
        </is>
      </c>
      <c r="J461" t="inlineStr">
        <is>
          <t>DAA|udpeget godkendende myndighed|myndighed</t>
        </is>
      </c>
      <c r="K461" t="inlineStr">
        <is>
          <t>3|3|3</t>
        </is>
      </c>
      <c r="L461" t="inlineStr">
        <is>
          <t>||</t>
        </is>
      </c>
      <c r="M461" t="inlineStr">
        <is>
          <t>Instanz mit Kompetenz|Zuteilungsstelle|Entscheidungsinstanz</t>
        </is>
      </c>
      <c r="N461" t="inlineStr">
        <is>
          <t>3|3|3</t>
        </is>
      </c>
      <c r="O461" t="inlineStr">
        <is>
          <t>||</t>
        </is>
      </c>
      <c r="P461" t="inlineStr">
        <is>
          <t>Αρχή</t>
        </is>
      </c>
      <c r="Q461" t="inlineStr">
        <is>
          <t>3</t>
        </is>
      </c>
      <c r="R461" t="inlineStr">
        <is>
          <t/>
        </is>
      </c>
      <c r="S461" t="inlineStr">
        <is>
          <t>DAA|authority|designated approving authority</t>
        </is>
      </c>
      <c r="T461" t="inlineStr">
        <is>
          <t>3|3|3</t>
        </is>
      </c>
      <c r="U461" t="inlineStr">
        <is>
          <t>||</t>
        </is>
      </c>
      <c r="V461" t="inlineStr">
        <is>
          <t>autoridad</t>
        </is>
      </c>
      <c r="W461" t="inlineStr">
        <is>
          <t>3</t>
        </is>
      </c>
      <c r="X461" t="inlineStr">
        <is>
          <t/>
        </is>
      </c>
      <c r="Y461" t="inlineStr">
        <is>
          <t/>
        </is>
      </c>
      <c r="Z461" t="inlineStr">
        <is>
          <t/>
        </is>
      </c>
      <c r="AA461" t="inlineStr">
        <is>
          <t/>
        </is>
      </c>
      <c r="AB461" t="inlineStr">
        <is>
          <t/>
        </is>
      </c>
      <c r="AC461" t="inlineStr">
        <is>
          <t/>
        </is>
      </c>
      <c r="AD461" t="inlineStr">
        <is>
          <t/>
        </is>
      </c>
      <c r="AE461" t="inlineStr">
        <is>
          <t>mécanisme d'autorisation|autorité|organisme responsable de l'autorisation</t>
        </is>
      </c>
      <c r="AF461" t="inlineStr">
        <is>
          <t>3|3|3</t>
        </is>
      </c>
      <c r="AG461" t="inlineStr">
        <is>
          <t>||</t>
        </is>
      </c>
      <c r="AH461" t="inlineStr">
        <is>
          <t/>
        </is>
      </c>
      <c r="AI461" t="inlineStr">
        <is>
          <t/>
        </is>
      </c>
      <c r="AJ461" t="inlineStr">
        <is>
          <t/>
        </is>
      </c>
      <c r="AK461" t="inlineStr">
        <is>
          <t/>
        </is>
      </c>
      <c r="AL461" t="inlineStr">
        <is>
          <t/>
        </is>
      </c>
      <c r="AM461" t="inlineStr">
        <is>
          <t/>
        </is>
      </c>
      <c r="AN461" t="inlineStr">
        <is>
          <t/>
        </is>
      </c>
      <c r="AO461" t="inlineStr">
        <is>
          <t/>
        </is>
      </c>
      <c r="AP461" t="inlineStr">
        <is>
          <t/>
        </is>
      </c>
      <c r="AQ461" t="inlineStr">
        <is>
          <t>responsabile|autorità</t>
        </is>
      </c>
      <c r="AR461" t="inlineStr">
        <is>
          <t>3|3</t>
        </is>
      </c>
      <c r="AS461" t="inlineStr">
        <is>
          <t>|</t>
        </is>
      </c>
      <c r="AT461" t="inlineStr">
        <is>
          <t>institucija</t>
        </is>
      </c>
      <c r="AU461" t="inlineStr">
        <is>
          <t>3</t>
        </is>
      </c>
      <c r="AV461" t="inlineStr">
        <is>
          <t/>
        </is>
      </c>
      <c r="AW461" t="inlineStr">
        <is>
          <t/>
        </is>
      </c>
      <c r="AX461" t="inlineStr">
        <is>
          <t/>
        </is>
      </c>
      <c r="AY461" t="inlineStr">
        <is>
          <t/>
        </is>
      </c>
      <c r="AZ461" t="inlineStr">
        <is>
          <t/>
        </is>
      </c>
      <c r="BA461" t="inlineStr">
        <is>
          <t/>
        </is>
      </c>
      <c r="BB461" t="inlineStr">
        <is>
          <t/>
        </is>
      </c>
      <c r="BC461" t="inlineStr">
        <is>
          <t>autorisatie-instantie</t>
        </is>
      </c>
      <c r="BD461" t="inlineStr">
        <is>
          <t>3</t>
        </is>
      </c>
      <c r="BE461" t="inlineStr">
        <is>
          <t/>
        </is>
      </c>
      <c r="BF461" t="inlineStr">
        <is>
          <t/>
        </is>
      </c>
      <c r="BG461" t="inlineStr">
        <is>
          <t/>
        </is>
      </c>
      <c r="BH461" t="inlineStr">
        <is>
          <t/>
        </is>
      </c>
      <c r="BI461" t="inlineStr">
        <is>
          <t>autoridade</t>
        </is>
      </c>
      <c r="BJ461" t="inlineStr">
        <is>
          <t>3</t>
        </is>
      </c>
      <c r="BK461" t="inlineStr">
        <is>
          <t/>
        </is>
      </c>
      <c r="BL461" t="inlineStr">
        <is>
          <t/>
        </is>
      </c>
      <c r="BM461" t="inlineStr">
        <is>
          <t/>
        </is>
      </c>
      <c r="BN461" t="inlineStr">
        <is>
          <t/>
        </is>
      </c>
      <c r="BO461" t="inlineStr">
        <is>
          <t/>
        </is>
      </c>
      <c r="BP461" t="inlineStr">
        <is>
          <t/>
        </is>
      </c>
      <c r="BQ461" t="inlineStr">
        <is>
          <t/>
        </is>
      </c>
      <c r="BR461" t="inlineStr">
        <is>
          <t>organ</t>
        </is>
      </c>
      <c r="BS461" t="inlineStr">
        <is>
          <t>1</t>
        </is>
      </c>
      <c r="BT461" t="inlineStr">
        <is>
          <t/>
        </is>
      </c>
      <c r="BU461" t="inlineStr">
        <is>
          <t>myndighet ansvarig för godkännande</t>
        </is>
      </c>
      <c r="BV461" t="inlineStr">
        <is>
          <t>3</t>
        </is>
      </c>
      <c r="BW461" t="inlineStr">
        <is>
          <t/>
        </is>
      </c>
      <c r="BX461" t="inlineStr">
        <is>
          <t/>
        </is>
      </c>
      <c r="BY461" t="inlineStr">
        <is>
          <t/>
        </is>
      </c>
      <c r="BZ461" t="inlineStr">
        <is>
          <t/>
        </is>
      </c>
      <c r="CA461" t="inlineStr">
        <is>
          <t>Stelle, die die Einheitlichkeit der Identifizierung innerhalb eines Bereichs oder Teilbereichs sicherstellt</t>
        </is>
      </c>
      <c r="CB461" t="inlineStr">
        <is>
          <t/>
        </is>
      </c>
      <c r="CC461" t="inlineStr">
        <is>
          <t>designated official who approves the operation of automated systems at the computer facilities under his or her jurisdiction for processing of information or for critical processing</t>
        </is>
      </c>
      <c r="CD461" t="inlineStr">
        <is>
          <t/>
        </is>
      </c>
      <c r="CE461" t="inlineStr">
        <is>
          <t/>
        </is>
      </c>
      <c r="CF461" t="inlineStr">
        <is>
          <t/>
        </is>
      </c>
      <c r="CG461" t="inlineStr">
        <is>
          <t>organisme-ou mécanisme-désigné de permettre à un utilisateur, une fois que son identité a été établie et authentifiée, l'accès aux ressources demandées</t>
        </is>
      </c>
      <c r="CH461" t="inlineStr">
        <is>
          <t/>
        </is>
      </c>
      <c r="CI461" t="inlineStr">
        <is>
          <t/>
        </is>
      </c>
      <c r="CJ461" t="inlineStr">
        <is>
          <t/>
        </is>
      </c>
      <c r="CK461" t="inlineStr">
        <is>
          <t/>
        </is>
      </c>
      <c r="CL461" t="inlineStr">
        <is>
          <t/>
        </is>
      </c>
      <c r="CM461" t="inlineStr">
        <is>
          <t/>
        </is>
      </c>
      <c r="CN461" t="inlineStr">
        <is>
          <t/>
        </is>
      </c>
      <c r="CO461" t="inlineStr">
        <is>
          <t>instantie voor de verlening van bevoegdheid bijv.aan een gebruiker of programma om toegang te nemen tot een beschermd bestand of geheugengebied</t>
        </is>
      </c>
      <c r="CP461" t="inlineStr">
        <is>
          <t/>
        </is>
      </c>
      <c r="CQ461" t="inlineStr">
        <is>
          <t/>
        </is>
      </c>
      <c r="CR461" t="inlineStr">
        <is>
          <t/>
        </is>
      </c>
      <c r="CS461" t="inlineStr">
        <is>
          <t/>
        </is>
      </c>
      <c r="CT461" t="inlineStr">
        <is>
          <t/>
        </is>
      </c>
      <c r="CU461" t="inlineStr">
        <is>
          <t>officiellt utnämnd tjänsteman som godkänner driften av automatiska system för datorer, vilka befinner sig under dennes jurisdiktion och vilka används för bearbetning av information eller kritisk bearbetning</t>
        </is>
      </c>
    </row>
    <row r="462">
      <c r="A462" s="1" t="str">
        <f>HYPERLINK("https://iate.europa.eu/entry/result/1263265/all", "1263265")</f>
        <v>1263265</v>
      </c>
      <c r="B462" t="inlineStr">
        <is>
          <t>FINANCE</t>
        </is>
      </c>
      <c r="C462" t="inlineStr">
        <is>
          <t>FINANCE</t>
        </is>
      </c>
      <c r="D462" t="inlineStr">
        <is>
          <t/>
        </is>
      </c>
      <c r="E462" t="inlineStr">
        <is>
          <t/>
        </is>
      </c>
      <c r="F462" t="inlineStr">
        <is>
          <t/>
        </is>
      </c>
      <c r="G462" t="inlineStr">
        <is>
          <t/>
        </is>
      </c>
      <c r="H462" t="inlineStr">
        <is>
          <t/>
        </is>
      </c>
      <c r="I462" t="inlineStr">
        <is>
          <t/>
        </is>
      </c>
      <c r="J462" t="inlineStr">
        <is>
          <t/>
        </is>
      </c>
      <c r="K462" t="inlineStr">
        <is>
          <t/>
        </is>
      </c>
      <c r="L462" t="inlineStr">
        <is>
          <t/>
        </is>
      </c>
      <c r="M462" t="inlineStr">
        <is>
          <t>Hinzurechnungen</t>
        </is>
      </c>
      <c r="N462" t="inlineStr">
        <is>
          <t>3</t>
        </is>
      </c>
      <c r="O462" t="inlineStr">
        <is>
          <t/>
        </is>
      </c>
      <c r="P462" t="inlineStr">
        <is>
          <t/>
        </is>
      </c>
      <c r="Q462" t="inlineStr">
        <is>
          <t/>
        </is>
      </c>
      <c r="R462" t="inlineStr">
        <is>
          <t/>
        </is>
      </c>
      <c r="S462" t="inlineStr">
        <is>
          <t>additions</t>
        </is>
      </c>
      <c r="T462" t="inlineStr">
        <is>
          <t>3</t>
        </is>
      </c>
      <c r="U462" t="inlineStr">
        <is>
          <t/>
        </is>
      </c>
      <c r="V462" t="inlineStr">
        <is>
          <t/>
        </is>
      </c>
      <c r="W462" t="inlineStr">
        <is>
          <t/>
        </is>
      </c>
      <c r="X462" t="inlineStr">
        <is>
          <t/>
        </is>
      </c>
      <c r="Y462" t="inlineStr">
        <is>
          <t/>
        </is>
      </c>
      <c r="Z462" t="inlineStr">
        <is>
          <t/>
        </is>
      </c>
      <c r="AA462" t="inlineStr">
        <is>
          <t/>
        </is>
      </c>
      <c r="AB462" t="inlineStr">
        <is>
          <t/>
        </is>
      </c>
      <c r="AC462" t="inlineStr">
        <is>
          <t/>
        </is>
      </c>
      <c r="AD462" t="inlineStr">
        <is>
          <t/>
        </is>
      </c>
      <c r="AE462" t="inlineStr">
        <is>
          <t>additions</t>
        </is>
      </c>
      <c r="AF462" t="inlineStr">
        <is>
          <t>3</t>
        </is>
      </c>
      <c r="AG462" t="inlineStr">
        <is>
          <t/>
        </is>
      </c>
      <c r="AH462" t="inlineStr">
        <is>
          <t/>
        </is>
      </c>
      <c r="AI462" t="inlineStr">
        <is>
          <t/>
        </is>
      </c>
      <c r="AJ462" t="inlineStr">
        <is>
          <t/>
        </is>
      </c>
      <c r="AK462" t="inlineStr">
        <is>
          <t/>
        </is>
      </c>
      <c r="AL462" t="inlineStr">
        <is>
          <t/>
        </is>
      </c>
      <c r="AM462" t="inlineStr">
        <is>
          <t/>
        </is>
      </c>
      <c r="AN462" t="inlineStr">
        <is>
          <t/>
        </is>
      </c>
      <c r="AO462" t="inlineStr">
        <is>
          <t/>
        </is>
      </c>
      <c r="AP462" t="inlineStr">
        <is>
          <t/>
        </is>
      </c>
      <c r="AQ462" t="inlineStr">
        <is>
          <t>somme</t>
        </is>
      </c>
      <c r="AR462" t="inlineStr">
        <is>
          <t>3</t>
        </is>
      </c>
      <c r="AS462" t="inlineStr">
        <is>
          <t/>
        </is>
      </c>
      <c r="AT462" t="inlineStr">
        <is>
          <t/>
        </is>
      </c>
      <c r="AU462" t="inlineStr">
        <is>
          <t/>
        </is>
      </c>
      <c r="AV462" t="inlineStr">
        <is>
          <t/>
        </is>
      </c>
      <c r="AW462" t="inlineStr">
        <is>
          <t/>
        </is>
      </c>
      <c r="AX462" t="inlineStr">
        <is>
          <t/>
        </is>
      </c>
      <c r="AY462" t="inlineStr">
        <is>
          <t/>
        </is>
      </c>
      <c r="AZ462" t="inlineStr">
        <is>
          <t/>
        </is>
      </c>
      <c r="BA462" t="inlineStr">
        <is>
          <t/>
        </is>
      </c>
      <c r="BB462" t="inlineStr">
        <is>
          <t/>
        </is>
      </c>
      <c r="BC462" t="inlineStr">
        <is>
          <t>toerekeningen</t>
        </is>
      </c>
      <c r="BD462" t="inlineStr">
        <is>
          <t>3</t>
        </is>
      </c>
      <c r="BE462" t="inlineStr">
        <is>
          <t/>
        </is>
      </c>
      <c r="BF462" t="inlineStr">
        <is>
          <t/>
        </is>
      </c>
      <c r="BG462" t="inlineStr">
        <is>
          <t/>
        </is>
      </c>
      <c r="BH462" t="inlineStr">
        <is>
          <t/>
        </is>
      </c>
      <c r="BI462" t="inlineStr">
        <is>
          <t/>
        </is>
      </c>
      <c r="BJ462" t="inlineStr">
        <is>
          <t/>
        </is>
      </c>
      <c r="BK462" t="inlineStr">
        <is>
          <t/>
        </is>
      </c>
      <c r="BL462" t="inlineStr">
        <is>
          <t/>
        </is>
      </c>
      <c r="BM462" t="inlineStr">
        <is>
          <t/>
        </is>
      </c>
      <c r="BN462" t="inlineStr">
        <is>
          <t/>
        </is>
      </c>
      <c r="BO462" t="inlineStr">
        <is>
          <t/>
        </is>
      </c>
      <c r="BP462" t="inlineStr">
        <is>
          <t/>
        </is>
      </c>
      <c r="BQ462" t="inlineStr">
        <is>
          <t/>
        </is>
      </c>
      <c r="BR462" t="inlineStr">
        <is>
          <t/>
        </is>
      </c>
      <c r="BS462" t="inlineStr">
        <is>
          <t/>
        </is>
      </c>
      <c r="BT462" t="inlineStr">
        <is>
          <t/>
        </is>
      </c>
      <c r="BU462" t="inlineStr">
        <is>
          <t/>
        </is>
      </c>
      <c r="BV462" t="inlineStr">
        <is>
          <t/>
        </is>
      </c>
      <c r="BW462" t="inlineStr">
        <is>
          <t/>
        </is>
      </c>
      <c r="BX462" t="inlineStr">
        <is>
          <t/>
        </is>
      </c>
      <c r="BY462" t="inlineStr">
        <is>
          <t/>
        </is>
      </c>
      <c r="BZ462" t="inlineStr">
        <is>
          <t/>
        </is>
      </c>
      <c r="CA462" t="inlineStr">
        <is>
          <t>hinzuzurechnende Kosten</t>
        </is>
      </c>
      <c r="CB462" t="inlineStr">
        <is>
          <t/>
        </is>
      </c>
      <c r="CC462" t="inlineStr">
        <is>
          <t/>
        </is>
      </c>
      <c r="CD462" t="inlineStr">
        <is>
          <t/>
        </is>
      </c>
      <c r="CE462" t="inlineStr">
        <is>
          <t/>
        </is>
      </c>
      <c r="CF462" t="inlineStr">
        <is>
          <t/>
        </is>
      </c>
      <c r="CG462" t="inlineStr">
        <is>
          <t/>
        </is>
      </c>
      <c r="CH462" t="inlineStr">
        <is>
          <t/>
        </is>
      </c>
      <c r="CI462" t="inlineStr">
        <is>
          <t/>
        </is>
      </c>
      <c r="CJ462" t="inlineStr">
        <is>
          <t/>
        </is>
      </c>
      <c r="CK462" t="inlineStr">
        <is>
          <t/>
        </is>
      </c>
      <c r="CL462" t="inlineStr">
        <is>
          <t/>
        </is>
      </c>
      <c r="CM462" t="inlineStr">
        <is>
          <t/>
        </is>
      </c>
      <c r="CN462" t="inlineStr">
        <is>
          <t/>
        </is>
      </c>
      <c r="CO462" t="inlineStr">
        <is>
          <t/>
        </is>
      </c>
      <c r="CP462" t="inlineStr">
        <is>
          <t/>
        </is>
      </c>
      <c r="CQ462" t="inlineStr">
        <is>
          <t/>
        </is>
      </c>
      <c r="CR462" t="inlineStr">
        <is>
          <t/>
        </is>
      </c>
      <c r="CS462" t="inlineStr">
        <is>
          <t/>
        </is>
      </c>
      <c r="CT462" t="inlineStr">
        <is>
          <t/>
        </is>
      </c>
      <c r="CU462" t="inlineStr">
        <is>
          <t/>
        </is>
      </c>
    </row>
    <row r="463">
      <c r="A463" s="1" t="str">
        <f>HYPERLINK("https://iate.europa.eu/entry/result/1464829/all", "1464829")</f>
        <v>1464829</v>
      </c>
      <c r="B463" t="inlineStr">
        <is>
          <t>FINANCE</t>
        </is>
      </c>
      <c r="C463" t="inlineStr">
        <is>
          <t>FINANCE</t>
        </is>
      </c>
      <c r="D463" t="inlineStr">
        <is>
          <t>на пари</t>
        </is>
      </c>
      <c r="E463" t="inlineStr">
        <is>
          <t>3</t>
        </is>
      </c>
      <c r="F463" t="inlineStr">
        <is>
          <t/>
        </is>
      </c>
      <c r="G463" t="inlineStr">
        <is>
          <t/>
        </is>
      </c>
      <c r="H463" t="inlineStr">
        <is>
          <t/>
        </is>
      </c>
      <c r="I463" t="inlineStr">
        <is>
          <t/>
        </is>
      </c>
      <c r="J463" t="inlineStr">
        <is>
          <t>at-the-money option</t>
        </is>
      </c>
      <c r="K463" t="inlineStr">
        <is>
          <t>3</t>
        </is>
      </c>
      <c r="L463" t="inlineStr">
        <is>
          <t/>
        </is>
      </c>
      <c r="M463" t="inlineStr">
        <is>
          <t>am-Geld-Option|at-the-money option</t>
        </is>
      </c>
      <c r="N463" t="inlineStr">
        <is>
          <t>3|3</t>
        </is>
      </c>
      <c r="O463" t="inlineStr">
        <is>
          <t>|</t>
        </is>
      </c>
      <c r="P463" t="inlineStr">
        <is>
          <t>οψιόν στην τιμή|οψιόν at the money</t>
        </is>
      </c>
      <c r="Q463" t="inlineStr">
        <is>
          <t>3|3</t>
        </is>
      </c>
      <c r="R463" t="inlineStr">
        <is>
          <t>|</t>
        </is>
      </c>
      <c r="S463" t="inlineStr">
        <is>
          <t>at-the-money|at-the-money option|at the money option</t>
        </is>
      </c>
      <c r="T463" t="inlineStr">
        <is>
          <t>3|3|3</t>
        </is>
      </c>
      <c r="U463" t="inlineStr">
        <is>
          <t>||</t>
        </is>
      </c>
      <c r="V463" t="inlineStr">
        <is>
          <t>opción a la par|at the money option|opción al dinero</t>
        </is>
      </c>
      <c r="W463" t="inlineStr">
        <is>
          <t>3|3|3</t>
        </is>
      </c>
      <c r="X463" t="inlineStr">
        <is>
          <t>||</t>
        </is>
      </c>
      <c r="Y463" t="inlineStr">
        <is>
          <t>raha peal optsioon</t>
        </is>
      </c>
      <c r="Z463" t="inlineStr">
        <is>
          <t>3</t>
        </is>
      </c>
      <c r="AA463" t="inlineStr">
        <is>
          <t/>
        </is>
      </c>
      <c r="AB463" t="inlineStr">
        <is>
          <t>tasaoptio</t>
        </is>
      </c>
      <c r="AC463" t="inlineStr">
        <is>
          <t>3</t>
        </is>
      </c>
      <c r="AD463" t="inlineStr">
        <is>
          <t/>
        </is>
      </c>
      <c r="AE463" t="inlineStr">
        <is>
          <t>option au pair|option à parité|option à la monnaie|option at-the-money|option au cours</t>
        </is>
      </c>
      <c r="AF463" t="inlineStr">
        <is>
          <t>3|3|3|3|3</t>
        </is>
      </c>
      <c r="AG463" t="inlineStr">
        <is>
          <t>||||</t>
        </is>
      </c>
      <c r="AH463" t="inlineStr">
        <is>
          <t/>
        </is>
      </c>
      <c r="AI463" t="inlineStr">
        <is>
          <t/>
        </is>
      </c>
      <c r="AJ463" t="inlineStr">
        <is>
          <t/>
        </is>
      </c>
      <c r="AK463" t="inlineStr">
        <is>
          <t/>
        </is>
      </c>
      <c r="AL463" t="inlineStr">
        <is>
          <t/>
        </is>
      </c>
      <c r="AM463" t="inlineStr">
        <is>
          <t/>
        </is>
      </c>
      <c r="AN463" t="inlineStr">
        <is>
          <t/>
        </is>
      </c>
      <c r="AO463" t="inlineStr">
        <is>
          <t/>
        </is>
      </c>
      <c r="AP463" t="inlineStr">
        <is>
          <t/>
        </is>
      </c>
      <c r="AQ463" t="inlineStr">
        <is>
          <t>obbligazione alla pari|opzione at-the-money|opzione alla pari</t>
        </is>
      </c>
      <c r="AR463" t="inlineStr">
        <is>
          <t>3|3|3</t>
        </is>
      </c>
      <c r="AS463" t="inlineStr">
        <is>
          <t>||</t>
        </is>
      </c>
      <c r="AT463" t="inlineStr">
        <is>
          <t/>
        </is>
      </c>
      <c r="AU463" t="inlineStr">
        <is>
          <t/>
        </is>
      </c>
      <c r="AV463" t="inlineStr">
        <is>
          <t/>
        </is>
      </c>
      <c r="AW463" t="inlineStr">
        <is>
          <t/>
        </is>
      </c>
      <c r="AX463" t="inlineStr">
        <is>
          <t/>
        </is>
      </c>
      <c r="AY463" t="inlineStr">
        <is>
          <t/>
        </is>
      </c>
      <c r="AZ463" t="inlineStr">
        <is>
          <t/>
        </is>
      </c>
      <c r="BA463" t="inlineStr">
        <is>
          <t/>
        </is>
      </c>
      <c r="BB463" t="inlineStr">
        <is>
          <t/>
        </is>
      </c>
      <c r="BC463" t="inlineStr">
        <is>
          <t>atm-optie|at-the-money option|optie tegen marktwaarde</t>
        </is>
      </c>
      <c r="BD463" t="inlineStr">
        <is>
          <t>3|3|3</t>
        </is>
      </c>
      <c r="BE463" t="inlineStr">
        <is>
          <t>||</t>
        </is>
      </c>
      <c r="BF463" t="inlineStr">
        <is>
          <t/>
        </is>
      </c>
      <c r="BG463" t="inlineStr">
        <is>
          <t/>
        </is>
      </c>
      <c r="BH463" t="inlineStr">
        <is>
          <t/>
        </is>
      </c>
      <c r="BI463" t="inlineStr">
        <is>
          <t>opção ao par</t>
        </is>
      </c>
      <c r="BJ463" t="inlineStr">
        <is>
          <t>3</t>
        </is>
      </c>
      <c r="BK463" t="inlineStr">
        <is>
          <t/>
        </is>
      </c>
      <c r="BL463" t="inlineStr">
        <is>
          <t/>
        </is>
      </c>
      <c r="BM463" t="inlineStr">
        <is>
          <t/>
        </is>
      </c>
      <c r="BN463" t="inlineStr">
        <is>
          <t/>
        </is>
      </c>
      <c r="BO463" t="inlineStr">
        <is>
          <t/>
        </is>
      </c>
      <c r="BP463" t="inlineStr">
        <is>
          <t/>
        </is>
      </c>
      <c r="BQ463" t="inlineStr">
        <is>
          <t/>
        </is>
      </c>
      <c r="BR463" t="inlineStr">
        <is>
          <t/>
        </is>
      </c>
      <c r="BS463" t="inlineStr">
        <is>
          <t/>
        </is>
      </c>
      <c r="BT463" t="inlineStr">
        <is>
          <t/>
        </is>
      </c>
      <c r="BU463" t="inlineStr">
        <is>
          <t>parioption|atthemoneyoption</t>
        </is>
      </c>
      <c r="BV463" t="inlineStr">
        <is>
          <t>3|3</t>
        </is>
      </c>
      <c r="BW463" t="inlineStr">
        <is>
          <t>|</t>
        </is>
      </c>
      <c r="BX463" t="inlineStr">
        <is>
          <t>опция, чието упражняване ще доведе до нулев финансов резултат(нито печалба, нито загуба).</t>
        </is>
      </c>
      <c r="BY463" t="inlineStr">
        <is>
          <t/>
        </is>
      </c>
      <c r="BZ463" t="inlineStr">
        <is>
          <t>betegnelse for optioner, hvor aftalekurs og markedskurs på det underliggende instrument er ens</t>
        </is>
      </c>
      <c r="CA463" t="inlineStr">
        <is>
          <t>Option, bei welcher der Ausübungspreis dem Kurs des Basiswertes entspricht ;Option, deren Basispreis gleich dem aktuellen Preis des Terminkontraktes ist</t>
        </is>
      </c>
      <c r="CB463" t="inlineStr">
        <is>
          <t/>
        </is>
      </c>
      <c r="CC463" t="inlineStr">
        <is>
          <t>a call option whose exercise price is approximately the same as the current market price of the underlying security; a call or put option that has a strike price equal to the price of the underlying asset. Option au cours is the term used in the MATIF</t>
        </is>
      </c>
      <c r="CD463" t="inlineStr">
        <is>
          <t/>
        </is>
      </c>
      <c r="CE463" t="inlineStr">
        <is>
          <t/>
        </is>
      </c>
      <c r="CF463" t="inlineStr">
        <is>
          <t/>
        </is>
      </c>
      <c r="CG463" t="inlineStr">
        <is>
          <t>option dont le prix d'exercice est égal au prix de marché de l'actif sous-jacent, sa valeur intrinsèque est alors nulle</t>
        </is>
      </c>
      <c r="CH463" t="inlineStr">
        <is>
          <t/>
        </is>
      </c>
      <c r="CI463" t="inlineStr">
        <is>
          <t/>
        </is>
      </c>
      <c r="CJ463" t="inlineStr">
        <is>
          <t/>
        </is>
      </c>
      <c r="CK463" t="inlineStr">
        <is>
          <t>opzione il cui prezzo di esercizio è uguale al corso del valore di base</t>
        </is>
      </c>
      <c r="CL463" t="inlineStr">
        <is>
          <t/>
        </is>
      </c>
      <c r="CM463" t="inlineStr">
        <is>
          <t/>
        </is>
      </c>
      <c r="CN463" t="inlineStr">
        <is>
          <t/>
        </is>
      </c>
      <c r="CO463" t="inlineStr">
        <is>
          <t/>
        </is>
      </c>
      <c r="CP463" t="inlineStr">
        <is>
          <t/>
        </is>
      </c>
      <c r="CQ463" t="inlineStr">
        <is>
          <t/>
        </is>
      </c>
      <c r="CR463" t="inlineStr">
        <is>
          <t/>
        </is>
      </c>
      <c r="CS463" t="inlineStr">
        <is>
          <t/>
        </is>
      </c>
      <c r="CT463" t="inlineStr">
        <is>
          <t/>
        </is>
      </c>
      <c r="CU463" t="inlineStr">
        <is>
          <t>option vars lösenpris överensstämmer med den aktuella kursen på underliggande egendom</t>
        </is>
      </c>
    </row>
    <row r="464">
      <c r="A464" s="1" t="str">
        <f>HYPERLINK("https://iate.europa.eu/entry/result/1416279/all", "1416279")</f>
        <v>1416279</v>
      </c>
      <c r="B464" t="inlineStr">
        <is>
          <t>FINANCE;LAW</t>
        </is>
      </c>
      <c r="C464" t="inlineStr">
        <is>
          <t>FINANCE|taxation;LAW|civil law|ownership;FINANCE|public finance and budget policy|public finance</t>
        </is>
      </c>
      <c r="D464" t="inlineStr">
        <is>
          <t/>
        </is>
      </c>
      <c r="E464" t="inlineStr">
        <is>
          <t/>
        </is>
      </c>
      <c r="F464" t="inlineStr">
        <is>
          <t/>
        </is>
      </c>
      <c r="G464" t="inlineStr">
        <is>
          <t/>
        </is>
      </c>
      <c r="H464" t="inlineStr">
        <is>
          <t/>
        </is>
      </c>
      <c r="I464" t="inlineStr">
        <is>
          <t/>
        </is>
      </c>
      <c r="J464" t="inlineStr">
        <is>
          <t/>
        </is>
      </c>
      <c r="K464" t="inlineStr">
        <is>
          <t/>
        </is>
      </c>
      <c r="L464" t="inlineStr">
        <is>
          <t/>
        </is>
      </c>
      <c r="M464" t="inlineStr">
        <is>
          <t>Kapital-Abgabe|Beteiligungsgebuehr|Meliorations-Abgabe|Beitrag</t>
        </is>
      </c>
      <c r="N464" t="inlineStr">
        <is>
          <t>3|3|3|3</t>
        </is>
      </c>
      <c r="O464" t="inlineStr">
        <is>
          <t>|||</t>
        </is>
      </c>
      <c r="P464" t="inlineStr">
        <is>
          <t>τέλη υπεραξίας</t>
        </is>
      </c>
      <c r="Q464" t="inlineStr">
        <is>
          <t>3</t>
        </is>
      </c>
      <c r="R464" t="inlineStr">
        <is>
          <t/>
        </is>
      </c>
      <c r="S464" t="inlineStr">
        <is>
          <t>capital levy|inclusion fee|contribution|betterment levy</t>
        </is>
      </c>
      <c r="T464" t="inlineStr">
        <is>
          <t>3|3|3|3</t>
        </is>
      </c>
      <c r="U464" t="inlineStr">
        <is>
          <t>|||</t>
        </is>
      </c>
      <c r="V464" t="inlineStr">
        <is>
          <t/>
        </is>
      </c>
      <c r="W464" t="inlineStr">
        <is>
          <t/>
        </is>
      </c>
      <c r="X464" t="inlineStr">
        <is>
          <t/>
        </is>
      </c>
      <c r="Y464" t="inlineStr">
        <is>
          <t/>
        </is>
      </c>
      <c r="Z464" t="inlineStr">
        <is>
          <t/>
        </is>
      </c>
      <c r="AA464" t="inlineStr">
        <is>
          <t/>
        </is>
      </c>
      <c r="AB464" t="inlineStr">
        <is>
          <t/>
        </is>
      </c>
      <c r="AC464" t="inlineStr">
        <is>
          <t/>
        </is>
      </c>
      <c r="AD464" t="inlineStr">
        <is>
          <t/>
        </is>
      </c>
      <c r="AE464" t="inlineStr">
        <is>
          <t>impôt sur les plus-values|prélèvements sur les plus-values|impôt de plus-value</t>
        </is>
      </c>
      <c r="AF464" t="inlineStr">
        <is>
          <t>3|3|3</t>
        </is>
      </c>
      <c r="AG464" t="inlineStr">
        <is>
          <t>||</t>
        </is>
      </c>
      <c r="AH464" t="inlineStr">
        <is>
          <t>tobhach ar chaipiteal</t>
        </is>
      </c>
      <c r="AI464" t="inlineStr">
        <is>
          <t>3</t>
        </is>
      </c>
      <c r="AJ464" t="inlineStr">
        <is>
          <t/>
        </is>
      </c>
      <c r="AK464" t="inlineStr">
        <is>
          <t/>
        </is>
      </c>
      <c r="AL464" t="inlineStr">
        <is>
          <t/>
        </is>
      </c>
      <c r="AM464" t="inlineStr">
        <is>
          <t/>
        </is>
      </c>
      <c r="AN464" t="inlineStr">
        <is>
          <t/>
        </is>
      </c>
      <c r="AO464" t="inlineStr">
        <is>
          <t/>
        </is>
      </c>
      <c r="AP464" t="inlineStr">
        <is>
          <t/>
        </is>
      </c>
      <c r="AQ464" t="inlineStr">
        <is>
          <t/>
        </is>
      </c>
      <c r="AR464" t="inlineStr">
        <is>
          <t/>
        </is>
      </c>
      <c r="AS464" t="inlineStr">
        <is>
          <t/>
        </is>
      </c>
      <c r="AT464" t="inlineStr">
        <is>
          <t/>
        </is>
      </c>
      <c r="AU464" t="inlineStr">
        <is>
          <t/>
        </is>
      </c>
      <c r="AV464" t="inlineStr">
        <is>
          <t/>
        </is>
      </c>
      <c r="AW464" t="inlineStr">
        <is>
          <t/>
        </is>
      </c>
      <c r="AX464" t="inlineStr">
        <is>
          <t/>
        </is>
      </c>
      <c r="AY464" t="inlineStr">
        <is>
          <t/>
        </is>
      </c>
      <c r="AZ464" t="inlineStr">
        <is>
          <t/>
        </is>
      </c>
      <c r="BA464" t="inlineStr">
        <is>
          <t/>
        </is>
      </c>
      <c r="BB464" t="inlineStr">
        <is>
          <t/>
        </is>
      </c>
      <c r="BC464" t="inlineStr">
        <is>
          <t>baatbelasting</t>
        </is>
      </c>
      <c r="BD464" t="inlineStr">
        <is>
          <t>2</t>
        </is>
      </c>
      <c r="BE464" t="inlineStr">
        <is>
          <t/>
        </is>
      </c>
      <c r="BF464" t="inlineStr">
        <is>
          <t>wkład|składka</t>
        </is>
      </c>
      <c r="BG464" t="inlineStr">
        <is>
          <t>3|3</t>
        </is>
      </c>
      <c r="BH464" t="inlineStr">
        <is>
          <t>|</t>
        </is>
      </c>
      <c r="BI464" t="inlineStr">
        <is>
          <t>imposto de mais-valia</t>
        </is>
      </c>
      <c r="BJ464" t="inlineStr">
        <is>
          <t>3</t>
        </is>
      </c>
      <c r="BK464" t="inlineStr">
        <is>
          <t/>
        </is>
      </c>
      <c r="BL464" t="inlineStr">
        <is>
          <t/>
        </is>
      </c>
      <c r="BM464" t="inlineStr">
        <is>
          <t/>
        </is>
      </c>
      <c r="BN464" t="inlineStr">
        <is>
          <t/>
        </is>
      </c>
      <c r="BO464" t="inlineStr">
        <is>
          <t/>
        </is>
      </c>
      <c r="BP464" t="inlineStr">
        <is>
          <t/>
        </is>
      </c>
      <c r="BQ464" t="inlineStr">
        <is>
          <t/>
        </is>
      </c>
      <c r="BR464" t="inlineStr">
        <is>
          <t/>
        </is>
      </c>
      <c r="BS464" t="inlineStr">
        <is>
          <t/>
        </is>
      </c>
      <c r="BT464" t="inlineStr">
        <is>
          <t/>
        </is>
      </c>
      <c r="BU464" t="inlineStr">
        <is>
          <t>avgift för framtida nyttighet</t>
        </is>
      </c>
      <c r="BV464" t="inlineStr">
        <is>
          <t>3</t>
        </is>
      </c>
      <c r="BW464" t="inlineStr">
        <is>
          <t/>
        </is>
      </c>
      <c r="BX464" t="inlineStr">
        <is>
          <t/>
        </is>
      </c>
      <c r="BY464" t="inlineStr">
        <is>
          <t/>
        </is>
      </c>
      <c r="BZ464" t="inlineStr">
        <is>
          <t/>
        </is>
      </c>
      <c r="CA464" t="inlineStr">
        <is>
          <t>ein Beitrag der Nutzniesser in Natura oder Geld, bestehend aus einem Teil des unverdienten Einkoommens infolge der guenstigen Auswirkungen auf Grund und Boden in einem Gebiet, wo der Staat Geld zur Ausfuehrung von Bewaesserung, Hochwassershutz und Draenung mit dem Ziel einer Melioration angelegt hat oder anzulegen beabsichtigt</t>
        </is>
      </c>
      <c r="CB464" t="inlineStr">
        <is>
          <t>εισφορά εις είδος ή χρήμα των ωφελουμένων,ήτις συνιστά έν μέρος της αυξήσεως της προσόδου της οφειλομένης εις την βελτίωσιν των γαιών,εις μίαν περιοχήν όπου το Κράτος προέβη ή προτίθεται να προβή εις επενδύσεις διά την ανάπτυξιν των αρδεύσεων,την αντιπλημμυρικήν π ροστασίαν ή την στράγγισιν,με σκοπόν την αξιοποίησιν.Η εισφορά αύτη ονομάζεται επίσης εις την αγγλικήν "Inclusion fee","Contribution" και "Capital levy"</t>
        </is>
      </c>
      <c r="CC464" t="inlineStr">
        <is>
          <t>a contribution from beneficiaries in kind or cash, constituting a portion of unearned income due to benefits that accrue to land, in an area on which the government has invested or proposes to invest for development of irrigation, flood protection or drainage scheme for purpose of reclamation</t>
        </is>
      </c>
      <c r="CD464" t="inlineStr">
        <is>
          <t/>
        </is>
      </c>
      <c r="CE464" t="inlineStr">
        <is>
          <t/>
        </is>
      </c>
      <c r="CF464" t="inlineStr">
        <is>
          <t/>
        </is>
      </c>
      <c r="CG464" t="inlineStr">
        <is>
          <t/>
        </is>
      </c>
      <c r="CH464" t="inlineStr">
        <is>
          <t/>
        </is>
      </c>
      <c r="CI464" t="inlineStr">
        <is>
          <t/>
        </is>
      </c>
      <c r="CJ464" t="inlineStr">
        <is>
          <t/>
        </is>
      </c>
      <c r="CK464" t="inlineStr">
        <is>
          <t/>
        </is>
      </c>
      <c r="CL464" t="inlineStr">
        <is>
          <t/>
        </is>
      </c>
      <c r="CM464" t="inlineStr">
        <is>
          <t/>
        </is>
      </c>
      <c r="CN464" t="inlineStr">
        <is>
          <t/>
        </is>
      </c>
      <c r="CO464" t="inlineStr">
        <is>
          <t/>
        </is>
      </c>
      <c r="CP464" t="inlineStr">
        <is>
          <t/>
        </is>
      </c>
      <c r="CQ464" t="inlineStr">
        <is>
          <t/>
        </is>
      </c>
      <c r="CR464" t="inlineStr">
        <is>
          <t/>
        </is>
      </c>
      <c r="CS464" t="inlineStr">
        <is>
          <t/>
        </is>
      </c>
      <c r="CT464" t="inlineStr">
        <is>
          <t/>
        </is>
      </c>
      <c r="CU464" t="inlineStr">
        <is>
          <t/>
        </is>
      </c>
    </row>
    <row r="465">
      <c r="A465" s="1" t="str">
        <f>HYPERLINK("https://iate.europa.eu/entry/result/1464818/all", "1464818")</f>
        <v>1464818</v>
      </c>
      <c r="B465" t="inlineStr">
        <is>
          <t>FINANCE</t>
        </is>
      </c>
      <c r="C465" t="inlineStr">
        <is>
          <t>FINANCE</t>
        </is>
      </c>
      <c r="D465" t="inlineStr">
        <is>
          <t/>
        </is>
      </c>
      <c r="E465" t="inlineStr">
        <is>
          <t/>
        </is>
      </c>
      <c r="F465" t="inlineStr">
        <is>
          <t/>
        </is>
      </c>
      <c r="G465" t="inlineStr">
        <is>
          <t/>
        </is>
      </c>
      <c r="H465" t="inlineStr">
        <is>
          <t/>
        </is>
      </c>
      <c r="I465" t="inlineStr">
        <is>
          <t/>
        </is>
      </c>
      <c r="J465" t="inlineStr">
        <is>
          <t>udnyttelse af en option</t>
        </is>
      </c>
      <c r="K465" t="inlineStr">
        <is>
          <t>3</t>
        </is>
      </c>
      <c r="L465" t="inlineStr">
        <is>
          <t/>
        </is>
      </c>
      <c r="M465" t="inlineStr">
        <is>
          <t>Ausübung</t>
        </is>
      </c>
      <c r="N465" t="inlineStr">
        <is>
          <t>3</t>
        </is>
      </c>
      <c r="O465" t="inlineStr">
        <is>
          <t/>
        </is>
      </c>
      <c r="P465" t="inlineStr">
        <is>
          <t>άσκηση οψιόν</t>
        </is>
      </c>
      <c r="Q465" t="inlineStr">
        <is>
          <t>3</t>
        </is>
      </c>
      <c r="R465" t="inlineStr">
        <is>
          <t/>
        </is>
      </c>
      <c r="S465" t="inlineStr">
        <is>
          <t>exercise of an option|exercise</t>
        </is>
      </c>
      <c r="T465" t="inlineStr">
        <is>
          <t>3|3</t>
        </is>
      </c>
      <c r="U465" t="inlineStr">
        <is>
          <t>|</t>
        </is>
      </c>
      <c r="V465" t="inlineStr">
        <is>
          <t>ejercicio de una opción|ejercicio</t>
        </is>
      </c>
      <c r="W465" t="inlineStr">
        <is>
          <t>3|3</t>
        </is>
      </c>
      <c r="X465" t="inlineStr">
        <is>
          <t>|</t>
        </is>
      </c>
      <c r="Y465" t="inlineStr">
        <is>
          <t/>
        </is>
      </c>
      <c r="Z465" t="inlineStr">
        <is>
          <t/>
        </is>
      </c>
      <c r="AA465" t="inlineStr">
        <is>
          <t/>
        </is>
      </c>
      <c r="AB465" t="inlineStr">
        <is>
          <t>option toteutus</t>
        </is>
      </c>
      <c r="AC465" t="inlineStr">
        <is>
          <t>3</t>
        </is>
      </c>
      <c r="AD465" t="inlineStr">
        <is>
          <t/>
        </is>
      </c>
      <c r="AE465" t="inlineStr">
        <is>
          <t>exercice|levée|levée d'une option|exercice d'une option</t>
        </is>
      </c>
      <c r="AF465" t="inlineStr">
        <is>
          <t>3|3|3|3</t>
        </is>
      </c>
      <c r="AG465" t="inlineStr">
        <is>
          <t>|||</t>
        </is>
      </c>
      <c r="AH465" t="inlineStr">
        <is>
          <t/>
        </is>
      </c>
      <c r="AI465" t="inlineStr">
        <is>
          <t/>
        </is>
      </c>
      <c r="AJ465" t="inlineStr">
        <is>
          <t/>
        </is>
      </c>
      <c r="AK465" t="inlineStr">
        <is>
          <t/>
        </is>
      </c>
      <c r="AL465" t="inlineStr">
        <is>
          <t/>
        </is>
      </c>
      <c r="AM465" t="inlineStr">
        <is>
          <t/>
        </is>
      </c>
      <c r="AN465" t="inlineStr">
        <is>
          <t/>
        </is>
      </c>
      <c r="AO465" t="inlineStr">
        <is>
          <t/>
        </is>
      </c>
      <c r="AP465" t="inlineStr">
        <is>
          <t/>
        </is>
      </c>
      <c r="AQ465" t="inlineStr">
        <is>
          <t>esercizio</t>
        </is>
      </c>
      <c r="AR465" t="inlineStr">
        <is>
          <t>3</t>
        </is>
      </c>
      <c r="AS465" t="inlineStr">
        <is>
          <t/>
        </is>
      </c>
      <c r="AT465" t="inlineStr">
        <is>
          <t/>
        </is>
      </c>
      <c r="AU465" t="inlineStr">
        <is>
          <t/>
        </is>
      </c>
      <c r="AV465" t="inlineStr">
        <is>
          <t/>
        </is>
      </c>
      <c r="AW465" t="inlineStr">
        <is>
          <t/>
        </is>
      </c>
      <c r="AX465" t="inlineStr">
        <is>
          <t/>
        </is>
      </c>
      <c r="AY465" t="inlineStr">
        <is>
          <t/>
        </is>
      </c>
      <c r="AZ465" t="inlineStr">
        <is>
          <t/>
        </is>
      </c>
      <c r="BA465" t="inlineStr">
        <is>
          <t/>
        </is>
      </c>
      <c r="BB465" t="inlineStr">
        <is>
          <t/>
        </is>
      </c>
      <c r="BC465" t="inlineStr">
        <is>
          <t>exercise|uitoefenen</t>
        </is>
      </c>
      <c r="BD465" t="inlineStr">
        <is>
          <t>3|3</t>
        </is>
      </c>
      <c r="BE465" t="inlineStr">
        <is>
          <t>|</t>
        </is>
      </c>
      <c r="BF465" t="inlineStr">
        <is>
          <t/>
        </is>
      </c>
      <c r="BG465" t="inlineStr">
        <is>
          <t/>
        </is>
      </c>
      <c r="BH465" t="inlineStr">
        <is>
          <t/>
        </is>
      </c>
      <c r="BI465" t="inlineStr">
        <is>
          <t>exercício de uma opção</t>
        </is>
      </c>
      <c r="BJ465" t="inlineStr">
        <is>
          <t>3</t>
        </is>
      </c>
      <c r="BK465" t="inlineStr">
        <is>
          <t/>
        </is>
      </c>
      <c r="BL465" t="inlineStr">
        <is>
          <t/>
        </is>
      </c>
      <c r="BM465" t="inlineStr">
        <is>
          <t/>
        </is>
      </c>
      <c r="BN465" t="inlineStr">
        <is>
          <t/>
        </is>
      </c>
      <c r="BO465" t="inlineStr">
        <is>
          <t/>
        </is>
      </c>
      <c r="BP465" t="inlineStr">
        <is>
          <t/>
        </is>
      </c>
      <c r="BQ465" t="inlineStr">
        <is>
          <t/>
        </is>
      </c>
      <c r="BR465" t="inlineStr">
        <is>
          <t/>
        </is>
      </c>
      <c r="BS465" t="inlineStr">
        <is>
          <t/>
        </is>
      </c>
      <c r="BT465" t="inlineStr">
        <is>
          <t/>
        </is>
      </c>
      <c r="BU465" t="inlineStr">
        <is>
          <t>lösen|optionslösen|utnyttjande av en option</t>
        </is>
      </c>
      <c r="BV465" t="inlineStr">
        <is>
          <t>3|3|3</t>
        </is>
      </c>
      <c r="BW465" t="inlineStr">
        <is>
          <t>||</t>
        </is>
      </c>
      <c r="BX465" t="inlineStr">
        <is>
          <t/>
        </is>
      </c>
      <c r="BY465" t="inlineStr">
        <is>
          <t/>
        </is>
      </c>
      <c r="BZ465" t="inlineStr">
        <is>
          <t/>
        </is>
      </c>
      <c r="CA465" t="inlineStr">
        <is>
          <t>Erklärung eines Optionsinhabers, dass er die Basiswerte zu den im Optionskontrakt bestimmten Bedingungen kaufen oder verkaufen möchte</t>
        </is>
      </c>
      <c r="CB465" t="inlineStr">
        <is>
          <t/>
        </is>
      </c>
      <c r="CC465" t="inlineStr">
        <is>
          <t>the declaration by an option holder that he wishes to buy or sell the underlying values under the agreed conditions of the option contract</t>
        </is>
      </c>
      <c r="CD465" t="inlineStr">
        <is>
          <t/>
        </is>
      </c>
      <c r="CE465" t="inlineStr">
        <is>
          <t/>
        </is>
      </c>
      <c r="CF465" t="inlineStr">
        <is>
          <t/>
        </is>
      </c>
      <c r="CG465" t="inlineStr">
        <is>
          <t>acte par lequel le détenteur d'une option matérialise son droit: achat de l'actif sous-jacent, s'il exerce une option d'achat, ou bien, vente de l'actif sous-jacent, s'il exerce une option de vente</t>
        </is>
      </c>
      <c r="CH465" t="inlineStr">
        <is>
          <t/>
        </is>
      </c>
      <c r="CI465" t="inlineStr">
        <is>
          <t/>
        </is>
      </c>
      <c r="CJ465" t="inlineStr">
        <is>
          <t/>
        </is>
      </c>
      <c r="CK465" t="inlineStr">
        <is>
          <t>dichiarazione in cui un detentore di un'opzione manifesta la sua intenzione di voler acquistare o vendere il valore di base secondo le modalità previste dal contratto d'opzione</t>
        </is>
      </c>
      <c r="CL465" t="inlineStr">
        <is>
          <t/>
        </is>
      </c>
      <c r="CM465" t="inlineStr">
        <is>
          <t/>
        </is>
      </c>
      <c r="CN465" t="inlineStr">
        <is>
          <t/>
        </is>
      </c>
      <c r="CO465" t="inlineStr">
        <is>
          <t>gebruik maken door de houder van de optie d.m.v. de exercise notice, van het recht om de onderliggende waarde te kopen (call) c.q.te verkopen (put) tegen de uitoefenprijs, overeengekomen in het contract</t>
        </is>
      </c>
      <c r="CP465" t="inlineStr">
        <is>
          <t/>
        </is>
      </c>
      <c r="CQ465" t="inlineStr">
        <is>
          <t/>
        </is>
      </c>
      <c r="CR465" t="inlineStr">
        <is>
          <t/>
        </is>
      </c>
      <c r="CS465" t="inlineStr">
        <is>
          <t/>
        </is>
      </c>
      <c r="CT465" t="inlineStr">
        <is>
          <t/>
        </is>
      </c>
      <c r="CU465" t="inlineStr">
        <is>
          <t>utnyttjande av rätten att antingen köpa(köpoption)eller att sälja(säljoption)optionens underliggande tillgång</t>
        </is>
      </c>
    </row>
    <row r="466">
      <c r="A466" s="1" t="str">
        <f>HYPERLINK("https://iate.europa.eu/entry/result/1483640/all", "1483640")</f>
        <v>1483640</v>
      </c>
      <c r="B466" t="inlineStr">
        <is>
          <t>EDUCATION AND COMMUNICATIONS;FINANCE</t>
        </is>
      </c>
      <c r="C466" t="inlineStr">
        <is>
          <t>EDUCATION AND COMMUNICATIONS|information technology and data processing;FINANCE;EDUCATION AND COMMUNICATIONS|communications|communications policy</t>
        </is>
      </c>
      <c r="D466" t="inlineStr">
        <is>
          <t/>
        </is>
      </c>
      <c r="E466" t="inlineStr">
        <is>
          <t/>
        </is>
      </c>
      <c r="F466" t="inlineStr">
        <is>
          <t/>
        </is>
      </c>
      <c r="G466" t="inlineStr">
        <is>
          <t>telefonní číslo</t>
        </is>
      </c>
      <c r="H466" t="inlineStr">
        <is>
          <t>1</t>
        </is>
      </c>
      <c r="I466" t="inlineStr">
        <is>
          <t/>
        </is>
      </c>
      <c r="J466" t="inlineStr">
        <is>
          <t>telefonnummer</t>
        </is>
      </c>
      <c r="K466" t="inlineStr">
        <is>
          <t>3</t>
        </is>
      </c>
      <c r="L466" t="inlineStr">
        <is>
          <t/>
        </is>
      </c>
      <c r="M466" t="inlineStr">
        <is>
          <t>Telefonnummer</t>
        </is>
      </c>
      <c r="N466" t="inlineStr">
        <is>
          <t>3</t>
        </is>
      </c>
      <c r="O466" t="inlineStr">
        <is>
          <t/>
        </is>
      </c>
      <c r="P466" t="inlineStr">
        <is>
          <t>αριθ. τηλ.|αριθμός τηλεφώνου</t>
        </is>
      </c>
      <c r="Q466" t="inlineStr">
        <is>
          <t>3|3</t>
        </is>
      </c>
      <c r="R466" t="inlineStr">
        <is>
          <t>|</t>
        </is>
      </c>
      <c r="S466" t="inlineStr">
        <is>
          <t>telephone number|TEL</t>
        </is>
      </c>
      <c r="T466" t="inlineStr">
        <is>
          <t>3|3</t>
        </is>
      </c>
      <c r="U466" t="inlineStr">
        <is>
          <t>|</t>
        </is>
      </c>
      <c r="V466" t="inlineStr">
        <is>
          <t>TEL|número telefónico</t>
        </is>
      </c>
      <c r="W466" t="inlineStr">
        <is>
          <t>3|3</t>
        </is>
      </c>
      <c r="X466" t="inlineStr">
        <is>
          <t>|</t>
        </is>
      </c>
      <c r="Y466" t="inlineStr">
        <is>
          <t/>
        </is>
      </c>
      <c r="Z466" t="inlineStr">
        <is>
          <t/>
        </is>
      </c>
      <c r="AA466" t="inlineStr">
        <is>
          <t/>
        </is>
      </c>
      <c r="AB466" t="inlineStr">
        <is>
          <t>puhelinnumero</t>
        </is>
      </c>
      <c r="AC466" t="inlineStr">
        <is>
          <t>3</t>
        </is>
      </c>
      <c r="AD466" t="inlineStr">
        <is>
          <t/>
        </is>
      </c>
      <c r="AE466" t="inlineStr">
        <is>
          <t>numéro de téléphone|TEL</t>
        </is>
      </c>
      <c r="AF466" t="inlineStr">
        <is>
          <t>3|3</t>
        </is>
      </c>
      <c r="AG466" t="inlineStr">
        <is>
          <t>|</t>
        </is>
      </c>
      <c r="AH466" t="inlineStr">
        <is>
          <t/>
        </is>
      </c>
      <c r="AI466" t="inlineStr">
        <is>
          <t/>
        </is>
      </c>
      <c r="AJ466" t="inlineStr">
        <is>
          <t/>
        </is>
      </c>
      <c r="AK466" t="inlineStr">
        <is>
          <t/>
        </is>
      </c>
      <c r="AL466" t="inlineStr">
        <is>
          <t/>
        </is>
      </c>
      <c r="AM466" t="inlineStr">
        <is>
          <t/>
        </is>
      </c>
      <c r="AN466" t="inlineStr">
        <is>
          <t/>
        </is>
      </c>
      <c r="AO466" t="inlineStr">
        <is>
          <t/>
        </is>
      </c>
      <c r="AP466" t="inlineStr">
        <is>
          <t/>
        </is>
      </c>
      <c r="AQ466" t="inlineStr">
        <is>
          <t>numero telefonico</t>
        </is>
      </c>
      <c r="AR466" t="inlineStr">
        <is>
          <t>3</t>
        </is>
      </c>
      <c r="AS466" t="inlineStr">
        <is>
          <t/>
        </is>
      </c>
      <c r="AT466" t="inlineStr">
        <is>
          <t>telefono numeris</t>
        </is>
      </c>
      <c r="AU466" t="inlineStr">
        <is>
          <t>3</t>
        </is>
      </c>
      <c r="AV466" t="inlineStr">
        <is>
          <t/>
        </is>
      </c>
      <c r="AW466" t="inlineStr">
        <is>
          <t/>
        </is>
      </c>
      <c r="AX466" t="inlineStr">
        <is>
          <t/>
        </is>
      </c>
      <c r="AY466" t="inlineStr">
        <is>
          <t/>
        </is>
      </c>
      <c r="AZ466" t="inlineStr">
        <is>
          <t/>
        </is>
      </c>
      <c r="BA466" t="inlineStr">
        <is>
          <t/>
        </is>
      </c>
      <c r="BB466" t="inlineStr">
        <is>
          <t/>
        </is>
      </c>
      <c r="BC466" t="inlineStr">
        <is>
          <t>telefoonnummer</t>
        </is>
      </c>
      <c r="BD466" t="inlineStr">
        <is>
          <t>3</t>
        </is>
      </c>
      <c r="BE466" t="inlineStr">
        <is>
          <t/>
        </is>
      </c>
      <c r="BF466" t="inlineStr">
        <is>
          <t/>
        </is>
      </c>
      <c r="BG466" t="inlineStr">
        <is>
          <t/>
        </is>
      </c>
      <c r="BH466" t="inlineStr">
        <is>
          <t/>
        </is>
      </c>
      <c r="BI466" t="inlineStr">
        <is>
          <t>número de telefone</t>
        </is>
      </c>
      <c r="BJ466" t="inlineStr">
        <is>
          <t>3</t>
        </is>
      </c>
      <c r="BK466" t="inlineStr">
        <is>
          <t/>
        </is>
      </c>
      <c r="BL466" t="inlineStr">
        <is>
          <t/>
        </is>
      </c>
      <c r="BM466" t="inlineStr">
        <is>
          <t/>
        </is>
      </c>
      <c r="BN466" t="inlineStr">
        <is>
          <t/>
        </is>
      </c>
      <c r="BO466" t="inlineStr">
        <is>
          <t/>
        </is>
      </c>
      <c r="BP466" t="inlineStr">
        <is>
          <t/>
        </is>
      </c>
      <c r="BQ466" t="inlineStr">
        <is>
          <t/>
        </is>
      </c>
      <c r="BR466" t="inlineStr">
        <is>
          <t/>
        </is>
      </c>
      <c r="BS466" t="inlineStr">
        <is>
          <t/>
        </is>
      </c>
      <c r="BT466" t="inlineStr">
        <is>
          <t/>
        </is>
      </c>
      <c r="BU466" t="inlineStr">
        <is>
          <t>telefonnummer</t>
        </is>
      </c>
      <c r="BV466" t="inlineStr">
        <is>
          <t>3</t>
        </is>
      </c>
      <c r="BW466" t="inlineStr">
        <is>
          <t/>
        </is>
      </c>
      <c r="BX466" t="inlineStr">
        <is>
          <t/>
        </is>
      </c>
      <c r="BY466" t="inlineStr">
        <is>
          <t/>
        </is>
      </c>
      <c r="BZ466" t="inlineStr">
        <is>
          <t/>
        </is>
      </c>
      <c r="CA466" t="inlineStr">
        <is>
          <t>Attribut-Typ, der eine zu dem Objekt gehörende Telefonnummer spezifiziert</t>
        </is>
      </c>
      <c r="CB466" t="inlineStr">
        <is>
          <t/>
        </is>
      </c>
      <c r="CC466" t="inlineStr">
        <is>
          <t>an attribute type which specifies a telephone number associated with an object</t>
        </is>
      </c>
      <c r="CD466" t="inlineStr">
        <is>
          <t>tipo de atributo que especifica un número telefónico asociado con un objeto</t>
        </is>
      </c>
      <c r="CE466" t="inlineStr">
        <is>
          <t/>
        </is>
      </c>
      <c r="CF466" t="inlineStr">
        <is>
          <t/>
        </is>
      </c>
      <c r="CG466" t="inlineStr">
        <is>
          <t>type d'attribut qui spécifie un numéro de téléphone associé à un objet</t>
        </is>
      </c>
      <c r="CH466" t="inlineStr">
        <is>
          <t/>
        </is>
      </c>
      <c r="CI466" t="inlineStr">
        <is>
          <t/>
        </is>
      </c>
      <c r="CJ466" t="inlineStr">
        <is>
          <t/>
        </is>
      </c>
      <c r="CK466" t="inlineStr">
        <is>
          <t/>
        </is>
      </c>
      <c r="CL466" t="inlineStr">
        <is>
          <t>požymio tipas, apibūdinantis su objektu susijusį telefono numerį</t>
        </is>
      </c>
      <c r="CM466" t="inlineStr">
        <is>
          <t/>
        </is>
      </c>
      <c r="CN466" t="inlineStr">
        <is>
          <t/>
        </is>
      </c>
      <c r="CO466" t="inlineStr">
        <is>
          <t/>
        </is>
      </c>
      <c r="CP466" t="inlineStr">
        <is>
          <t/>
        </is>
      </c>
      <c r="CQ466" t="inlineStr">
        <is>
          <t/>
        </is>
      </c>
      <c r="CR466" t="inlineStr">
        <is>
          <t/>
        </is>
      </c>
      <c r="CS466" t="inlineStr">
        <is>
          <t/>
        </is>
      </c>
      <c r="CT466" t="inlineStr">
        <is>
          <t/>
        </is>
      </c>
      <c r="CU466" t="inlineStr">
        <is>
          <t>attributtyp som specificerar ett telefonnummer associerat med ett objekt</t>
        </is>
      </c>
    </row>
    <row r="467">
      <c r="A467" s="1" t="str">
        <f>HYPERLINK("https://iate.europa.eu/entry/result/1465085/all", "1465085")</f>
        <v>1465085</v>
      </c>
      <c r="B467" t="inlineStr">
        <is>
          <t>FINANCE;EDUCATION AND COMMUNICATIONS</t>
        </is>
      </c>
      <c r="C467" t="inlineStr">
        <is>
          <t>FINANCE;EDUCATION AND COMMUNICATIONS|documentation</t>
        </is>
      </c>
      <c r="D467" t="inlineStr">
        <is>
          <t/>
        </is>
      </c>
      <c r="E467" t="inlineStr">
        <is>
          <t/>
        </is>
      </c>
      <c r="F467" t="inlineStr">
        <is>
          <t/>
        </is>
      </c>
      <c r="G467" t="inlineStr">
        <is>
          <t/>
        </is>
      </c>
      <c r="H467" t="inlineStr">
        <is>
          <t/>
        </is>
      </c>
      <c r="I467" t="inlineStr">
        <is>
          <t/>
        </is>
      </c>
      <c r="J467" t="inlineStr">
        <is>
          <t>grundbilag|bilag|bogføringsbilag</t>
        </is>
      </c>
      <c r="K467" t="inlineStr">
        <is>
          <t>3|3|3</t>
        </is>
      </c>
      <c r="L467" t="inlineStr">
        <is>
          <t>||</t>
        </is>
      </c>
      <c r="M467" t="inlineStr">
        <is>
          <t>Belege|Beweisstücke</t>
        </is>
      </c>
      <c r="N467" t="inlineStr">
        <is>
          <t>3|3</t>
        </is>
      </c>
      <c r="O467" t="inlineStr">
        <is>
          <t>|</t>
        </is>
      </c>
      <c r="P467" t="inlineStr">
        <is>
          <t>παραστατικό</t>
        </is>
      </c>
      <c r="Q467" t="inlineStr">
        <is>
          <t>3</t>
        </is>
      </c>
      <c r="R467" t="inlineStr">
        <is>
          <t/>
        </is>
      </c>
      <c r="S467" t="inlineStr">
        <is>
          <t>source document|voucher|supporting documents</t>
        </is>
      </c>
      <c r="T467" t="inlineStr">
        <is>
          <t>0|0|0</t>
        </is>
      </c>
      <c r="U467" t="inlineStr">
        <is>
          <t>||</t>
        </is>
      </c>
      <c r="V467" t="inlineStr">
        <is>
          <t>voucher|justificante|bono|comprobante|vale</t>
        </is>
      </c>
      <c r="W467" t="inlineStr">
        <is>
          <t>3|3|3|3|3</t>
        </is>
      </c>
      <c r="X467" t="inlineStr">
        <is>
          <t>||||</t>
        </is>
      </c>
      <c r="Y467" t="inlineStr">
        <is>
          <t/>
        </is>
      </c>
      <c r="Z467" t="inlineStr">
        <is>
          <t/>
        </is>
      </c>
      <c r="AA467" t="inlineStr">
        <is>
          <t/>
        </is>
      </c>
      <c r="AB467" t="inlineStr">
        <is>
          <t>tosite</t>
        </is>
      </c>
      <c r="AC467" t="inlineStr">
        <is>
          <t>3</t>
        </is>
      </c>
      <c r="AD467" t="inlineStr">
        <is>
          <t/>
        </is>
      </c>
      <c r="AE467" t="inlineStr">
        <is>
          <t/>
        </is>
      </c>
      <c r="AF467" t="inlineStr">
        <is>
          <t/>
        </is>
      </c>
      <c r="AG467" t="inlineStr">
        <is>
          <t/>
        </is>
      </c>
      <c r="AH467" t="inlineStr">
        <is>
          <t>doiciméad foinseach|doiciméad tacaíochta|dearbhán</t>
        </is>
      </c>
      <c r="AI467" t="inlineStr">
        <is>
          <t>0|3|3</t>
        </is>
      </c>
      <c r="AJ467" t="inlineStr">
        <is>
          <t>||</t>
        </is>
      </c>
      <c r="AK467" t="inlineStr">
        <is>
          <t/>
        </is>
      </c>
      <c r="AL467" t="inlineStr">
        <is>
          <t/>
        </is>
      </c>
      <c r="AM467" t="inlineStr">
        <is>
          <t/>
        </is>
      </c>
      <c r="AN467" t="inlineStr">
        <is>
          <t>bizonylat</t>
        </is>
      </c>
      <c r="AO467" t="inlineStr">
        <is>
          <t>4</t>
        </is>
      </c>
      <c r="AP467" t="inlineStr">
        <is>
          <t/>
        </is>
      </c>
      <c r="AQ467" t="inlineStr">
        <is>
          <t>documento interno giustificativo|documenti giustificativi</t>
        </is>
      </c>
      <c r="AR467" t="inlineStr">
        <is>
          <t>3|3</t>
        </is>
      </c>
      <c r="AS467" t="inlineStr">
        <is>
          <t>|</t>
        </is>
      </c>
      <c r="AT467" t="inlineStr">
        <is>
          <t/>
        </is>
      </c>
      <c r="AU467" t="inlineStr">
        <is>
          <t/>
        </is>
      </c>
      <c r="AV467" t="inlineStr">
        <is>
          <t/>
        </is>
      </c>
      <c r="AW467" t="inlineStr">
        <is>
          <t/>
        </is>
      </c>
      <c r="AX467" t="inlineStr">
        <is>
          <t/>
        </is>
      </c>
      <c r="AY467" t="inlineStr">
        <is>
          <t/>
        </is>
      </c>
      <c r="AZ467" t="inlineStr">
        <is>
          <t/>
        </is>
      </c>
      <c r="BA467" t="inlineStr">
        <is>
          <t/>
        </is>
      </c>
      <c r="BB467" t="inlineStr">
        <is>
          <t/>
        </is>
      </c>
      <c r="BC467" t="inlineStr">
        <is>
          <t>bewijsstuk</t>
        </is>
      </c>
      <c r="BD467" t="inlineStr">
        <is>
          <t>3</t>
        </is>
      </c>
      <c r="BE467" t="inlineStr">
        <is>
          <t/>
        </is>
      </c>
      <c r="BF467" t="inlineStr">
        <is>
          <t/>
        </is>
      </c>
      <c r="BG467" t="inlineStr">
        <is>
          <t/>
        </is>
      </c>
      <c r="BH467" t="inlineStr">
        <is>
          <t/>
        </is>
      </c>
      <c r="BI467" t="inlineStr">
        <is>
          <t>documento contabilístico</t>
        </is>
      </c>
      <c r="BJ467" t="inlineStr">
        <is>
          <t>3</t>
        </is>
      </c>
      <c r="BK467" t="inlineStr">
        <is>
          <t/>
        </is>
      </c>
      <c r="BL467" t="inlineStr">
        <is>
          <t>document justificativ</t>
        </is>
      </c>
      <c r="BM467" t="inlineStr">
        <is>
          <t>3</t>
        </is>
      </c>
      <c r="BN467" t="inlineStr">
        <is>
          <t/>
        </is>
      </c>
      <c r="BO467" t="inlineStr">
        <is>
          <t/>
        </is>
      </c>
      <c r="BP467" t="inlineStr">
        <is>
          <t/>
        </is>
      </c>
      <c r="BQ467" t="inlineStr">
        <is>
          <t/>
        </is>
      </c>
      <c r="BR467" t="inlineStr">
        <is>
          <t/>
        </is>
      </c>
      <c r="BS467" t="inlineStr">
        <is>
          <t/>
        </is>
      </c>
      <c r="BT467" t="inlineStr">
        <is>
          <t/>
        </is>
      </c>
      <c r="BU467" t="inlineStr">
        <is>
          <t>verifikation</t>
        </is>
      </c>
      <c r="BV467" t="inlineStr">
        <is>
          <t>3</t>
        </is>
      </c>
      <c r="BW467" t="inlineStr">
        <is>
          <t/>
        </is>
      </c>
      <c r="BX467" t="inlineStr">
        <is>
          <t/>
        </is>
      </c>
      <c r="BY467" t="inlineStr">
        <is>
          <t/>
        </is>
      </c>
      <c r="BZ467" t="inlineStr">
        <is>
          <t>dokumenter til begrundelse af udbetalinger og betalingsanmodninger eller af de oplysninger, på hvilke regnskabet hviler</t>
        </is>
      </c>
      <c r="CA467" t="inlineStr">
        <is>
          <t>Dokumente, die den Zahlungsvorgang und den Grund des Zahlungsvorgangs nachweisen, oder die Angaben, auf die sich die Buchfuehrung stuetzt, nachweisen</t>
        </is>
      </c>
      <c r="CB467" t="inlineStr">
        <is>
          <t/>
        </is>
      </c>
      <c r="CC467" t="inlineStr">
        <is>
          <t>documents which serve to justify payments and claims for payments or to justify information on which accounts are based</t>
        </is>
      </c>
      <c r="CD467" t="inlineStr">
        <is>
          <t/>
        </is>
      </c>
      <c r="CE467" t="inlineStr">
        <is>
          <t/>
        </is>
      </c>
      <c r="CF467" t="inlineStr">
        <is>
          <t/>
        </is>
      </c>
      <c r="CG467" t="inlineStr">
        <is>
          <t/>
        </is>
      </c>
      <c r="CH467" t="inlineStr">
        <is>
          <t/>
        </is>
      </c>
      <c r="CI467" t="inlineStr">
        <is>
          <t/>
        </is>
      </c>
      <c r="CJ467" t="inlineStr">
        <is>
          <t>kifizetéseket, kifizetési kérelmeket vagy számviteli nyilvántartásokat alátámasztó dokumentumok</t>
        </is>
      </c>
      <c r="CK467" t="inlineStr">
        <is>
          <t>documenti che giustificano i pagamenti e le domande di pagamento, o che giustificano i dati su cui si basa la contabilità</t>
        </is>
      </c>
      <c r="CL467" t="inlineStr">
        <is>
          <t/>
        </is>
      </c>
      <c r="CM467" t="inlineStr">
        <is>
          <t/>
        </is>
      </c>
      <c r="CN467" t="inlineStr">
        <is>
          <t/>
        </is>
      </c>
      <c r="CO467" t="inlineStr">
        <is>
          <t>stukken die betalingen en verzoeken om betaling of die de informatie waarop een boekhouding stoelt, staven</t>
        </is>
      </c>
      <c r="CP467" t="inlineStr">
        <is>
          <t/>
        </is>
      </c>
      <c r="CQ467" t="inlineStr">
        <is>
          <t/>
        </is>
      </c>
      <c r="CR467" t="inlineStr">
        <is>
          <t/>
        </is>
      </c>
      <c r="CS467" t="inlineStr">
        <is>
          <t/>
        </is>
      </c>
      <c r="CT467" t="inlineStr">
        <is>
          <t/>
        </is>
      </c>
      <c r="CU467" t="inlineStr">
        <is>
          <t>handling som enligt bokföringslagen på varaktigt sätt skall dokumentera uppgifter om varje affärshändelse avseende t. ex. när den inträffade, vad den avsåg, vilket belopp den gällde och vem motparten var</t>
        </is>
      </c>
    </row>
    <row r="468">
      <c r="A468" s="1" t="str">
        <f>HYPERLINK("https://iate.europa.eu/entry/result/1484735/all", "1484735")</f>
        <v>1484735</v>
      </c>
      <c r="B468" t="inlineStr">
        <is>
          <t>FINANCE</t>
        </is>
      </c>
      <c r="C468" t="inlineStr">
        <is>
          <t>FINANCE</t>
        </is>
      </c>
      <c r="D468" t="inlineStr">
        <is>
          <t>попечител</t>
        </is>
      </c>
      <c r="E468" t="inlineStr">
        <is>
          <t>3</t>
        </is>
      </c>
      <c r="F468" t="inlineStr">
        <is>
          <t/>
        </is>
      </c>
      <c r="G468" t="inlineStr">
        <is>
          <t/>
        </is>
      </c>
      <c r="H468" t="inlineStr">
        <is>
          <t/>
        </is>
      </c>
      <c r="I468" t="inlineStr">
        <is>
          <t/>
        </is>
      </c>
      <c r="J468" t="inlineStr">
        <is>
          <t>autoriseret agent|værge</t>
        </is>
      </c>
      <c r="K468" t="inlineStr">
        <is>
          <t>3|3</t>
        </is>
      </c>
      <c r="L468" t="inlineStr">
        <is>
          <t>|</t>
        </is>
      </c>
      <c r="M468" t="inlineStr">
        <is>
          <t>Betreiber|Verantwortlicher</t>
        </is>
      </c>
      <c r="N468" t="inlineStr">
        <is>
          <t>3|3</t>
        </is>
      </c>
      <c r="O468" t="inlineStr">
        <is>
          <t>|</t>
        </is>
      </c>
      <c r="P468" t="inlineStr">
        <is>
          <t>θεματοφύλακας</t>
        </is>
      </c>
      <c r="Q468" t="inlineStr">
        <is>
          <t>3</t>
        </is>
      </c>
      <c r="R468" t="inlineStr">
        <is>
          <t/>
        </is>
      </c>
      <c r="S468" t="inlineStr">
        <is>
          <t>custodian</t>
        </is>
      </c>
      <c r="T468" t="inlineStr">
        <is>
          <t>3</t>
        </is>
      </c>
      <c r="U468" t="inlineStr">
        <is>
          <t/>
        </is>
      </c>
      <c r="V468" t="inlineStr">
        <is>
          <t>custodio</t>
        </is>
      </c>
      <c r="W468" t="inlineStr">
        <is>
          <t>3</t>
        </is>
      </c>
      <c r="X468" t="inlineStr">
        <is>
          <t/>
        </is>
      </c>
      <c r="Y468" t="inlineStr">
        <is>
          <t/>
        </is>
      </c>
      <c r="Z468" t="inlineStr">
        <is>
          <t/>
        </is>
      </c>
      <c r="AA468" t="inlineStr">
        <is>
          <t/>
        </is>
      </c>
      <c r="AB468" t="inlineStr">
        <is>
          <t/>
        </is>
      </c>
      <c r="AC468" t="inlineStr">
        <is>
          <t/>
        </is>
      </c>
      <c r="AD468" t="inlineStr">
        <is>
          <t/>
        </is>
      </c>
      <c r="AE468" t="inlineStr">
        <is>
          <t>agent autorisé|propriétaire des informations|dépositaire des informations</t>
        </is>
      </c>
      <c r="AF468" t="inlineStr">
        <is>
          <t>3|3|3</t>
        </is>
      </c>
      <c r="AG468" t="inlineStr">
        <is>
          <t>||</t>
        </is>
      </c>
      <c r="AH468" t="inlineStr">
        <is>
          <t>coimeádaí</t>
        </is>
      </c>
      <c r="AI468" t="inlineStr">
        <is>
          <t>3</t>
        </is>
      </c>
      <c r="AJ468" t="inlineStr">
        <is>
          <t/>
        </is>
      </c>
      <c r="AK468" t="inlineStr">
        <is>
          <t/>
        </is>
      </c>
      <c r="AL468" t="inlineStr">
        <is>
          <t/>
        </is>
      </c>
      <c r="AM468" t="inlineStr">
        <is>
          <t/>
        </is>
      </c>
      <c r="AN468" t="inlineStr">
        <is>
          <t>letétkezelő</t>
        </is>
      </c>
      <c r="AO468" t="inlineStr">
        <is>
          <t>4</t>
        </is>
      </c>
      <c r="AP468" t="inlineStr">
        <is>
          <t/>
        </is>
      </c>
      <c r="AQ468" t="inlineStr">
        <is>
          <t>garante|depositario</t>
        </is>
      </c>
      <c r="AR468" t="inlineStr">
        <is>
          <t>3|3</t>
        </is>
      </c>
      <c r="AS468" t="inlineStr">
        <is>
          <t>|</t>
        </is>
      </c>
      <c r="AT468" t="inlineStr">
        <is>
          <t/>
        </is>
      </c>
      <c r="AU468" t="inlineStr">
        <is>
          <t/>
        </is>
      </c>
      <c r="AV468" t="inlineStr">
        <is>
          <t/>
        </is>
      </c>
      <c r="AW468" t="inlineStr">
        <is>
          <t/>
        </is>
      </c>
      <c r="AX468" t="inlineStr">
        <is>
          <t/>
        </is>
      </c>
      <c r="AY468" t="inlineStr">
        <is>
          <t/>
        </is>
      </c>
      <c r="AZ468" t="inlineStr">
        <is>
          <t/>
        </is>
      </c>
      <c r="BA468" t="inlineStr">
        <is>
          <t/>
        </is>
      </c>
      <c r="BB468" t="inlineStr">
        <is>
          <t/>
        </is>
      </c>
      <c r="BC468" t="inlineStr">
        <is>
          <t>bewaarder</t>
        </is>
      </c>
      <c r="BD468" t="inlineStr">
        <is>
          <t>3</t>
        </is>
      </c>
      <c r="BE468" t="inlineStr">
        <is>
          <t/>
        </is>
      </c>
      <c r="BF468" t="inlineStr">
        <is>
          <t/>
        </is>
      </c>
      <c r="BG468" t="inlineStr">
        <is>
          <t/>
        </is>
      </c>
      <c r="BH468" t="inlineStr">
        <is>
          <t/>
        </is>
      </c>
      <c r="BI468" t="inlineStr">
        <is>
          <t>zelador|guarda</t>
        </is>
      </c>
      <c r="BJ468" t="inlineStr">
        <is>
          <t>3|3</t>
        </is>
      </c>
      <c r="BK468" t="inlineStr">
        <is>
          <t>|</t>
        </is>
      </c>
      <c r="BL468" t="inlineStr">
        <is>
          <t>custode</t>
        </is>
      </c>
      <c r="BM468" t="inlineStr">
        <is>
          <t>3</t>
        </is>
      </c>
      <c r="BN468" t="inlineStr">
        <is>
          <t/>
        </is>
      </c>
      <c r="BO468" t="inlineStr">
        <is>
          <t/>
        </is>
      </c>
      <c r="BP468" t="inlineStr">
        <is>
          <t/>
        </is>
      </c>
      <c r="BQ468" t="inlineStr">
        <is>
          <t/>
        </is>
      </c>
      <c r="BR468" t="inlineStr">
        <is>
          <t>skrbnik</t>
        </is>
      </c>
      <c r="BS468" t="inlineStr">
        <is>
          <t>3</t>
        </is>
      </c>
      <c r="BT468" t="inlineStr">
        <is>
          <t/>
        </is>
      </c>
      <c r="BU468" t="inlineStr">
        <is>
          <t>tillsyningsman</t>
        </is>
      </c>
      <c r="BV468" t="inlineStr">
        <is>
          <t>3</t>
        </is>
      </c>
      <c r="BW468" t="inlineStr">
        <is>
          <t/>
        </is>
      </c>
      <c r="BX468" t="inlineStr">
        <is>
          <t/>
        </is>
      </c>
      <c r="BY468" t="inlineStr">
        <is>
          <t/>
        </is>
      </c>
      <c r="BZ468" t="inlineStr">
        <is>
          <t/>
        </is>
      </c>
      <c r="CA468" t="inlineStr">
        <is>
          <t>Person, die für etwas Aufsicht, Verwahrung oder Schutz-Verantwortung übernimmt; heute: Person, die Hardware und Software betreibt, um den Benutzer die erforderlichen Leistungen bereitzustellen</t>
        </is>
      </c>
      <c r="CB468" t="inlineStr">
        <is>
          <t>φορέας που αναλαμβάνει για λογαριασμό άλλων την ασφαλή φύλαξη και τη διαχείριση τίτλων και λοιπών χρηματοοικονομικών περιουσιακών στοιχείων</t>
        </is>
      </c>
      <c r="CC468" t="inlineStr">
        <is>
          <t>employee or agent who has the custody or guardianship of something</t>
        </is>
      </c>
      <c r="CD468" t="inlineStr">
        <is>
          <t>Entidad encargada de la custodia y administración de valores y otros activosfinancieros en nombre de terceros, que puede por otra parte prestar servicios adicionales, como los de compensación y liquidación, gestión de efectivo, cambio de divisas y préstamos de valores.</t>
        </is>
      </c>
      <c r="CE468" t="inlineStr">
        <is>
          <t/>
        </is>
      </c>
      <c r="CF468" t="inlineStr">
        <is>
          <t/>
        </is>
      </c>
      <c r="CG468" t="inlineStr">
        <is>
          <t>fonctionnaire nommément désigné et chargé de l'évaluation et de la classification des biens dont il a la charge (ainsi que de la définition et la révision périodique des règles, procédures et autorisations d'utilisation des informations)</t>
        </is>
      </c>
      <c r="CH468" t="inlineStr">
        <is>
          <t/>
        </is>
      </c>
      <c r="CI468" t="inlineStr">
        <is>
          <t/>
        </is>
      </c>
      <c r="CJ468" t="inlineStr">
        <is>
          <t>harmadik fél nevében értékpapírok, illetve portfóliók kezelését végző személy vagy szerv</t>
        </is>
      </c>
      <c r="CK468" t="inlineStr">
        <is>
          <t/>
        </is>
      </c>
      <c r="CL468" t="inlineStr">
        <is>
          <t/>
        </is>
      </c>
      <c r="CM468" t="inlineStr">
        <is>
          <t/>
        </is>
      </c>
      <c r="CN468" t="inlineStr">
        <is>
          <t/>
        </is>
      </c>
      <c r="CO468" t="inlineStr">
        <is>
          <t/>
        </is>
      </c>
      <c r="CP468" t="inlineStr">
        <is>
          <t/>
        </is>
      </c>
      <c r="CQ468" t="inlineStr">
        <is>
          <t/>
        </is>
      </c>
      <c r="CR468" t="inlineStr">
        <is>
          <t/>
        </is>
      </c>
      <c r="CS468" t="inlineStr">
        <is>
          <t/>
        </is>
      </c>
      <c r="CT468" t="inlineStr">
        <is>
          <t/>
        </is>
      </c>
      <c r="CU468" t="inlineStr">
        <is>
          <t>anställd eller agent vilken har uppsikten över eller bevakningen av något</t>
        </is>
      </c>
    </row>
    <row r="469">
      <c r="A469" s="1" t="str">
        <f>HYPERLINK("https://iate.europa.eu/entry/result/1264068/all", "1264068")</f>
        <v>1264068</v>
      </c>
      <c r="B469" t="inlineStr">
        <is>
          <t>FINANCE</t>
        </is>
      </c>
      <c r="C469" t="inlineStr">
        <is>
          <t>FINANCE</t>
        </is>
      </c>
      <c r="D469" t="inlineStr">
        <is>
          <t/>
        </is>
      </c>
      <c r="E469" t="inlineStr">
        <is>
          <t/>
        </is>
      </c>
      <c r="F469" t="inlineStr">
        <is>
          <t/>
        </is>
      </c>
      <c r="G469" t="inlineStr">
        <is>
          <t/>
        </is>
      </c>
      <c r="H469" t="inlineStr">
        <is>
          <t/>
        </is>
      </c>
      <c r="I469" t="inlineStr">
        <is>
          <t/>
        </is>
      </c>
      <c r="J469" t="inlineStr">
        <is>
          <t/>
        </is>
      </c>
      <c r="K469" t="inlineStr">
        <is>
          <t/>
        </is>
      </c>
      <c r="L469" t="inlineStr">
        <is>
          <t/>
        </is>
      </c>
      <c r="M469" t="inlineStr">
        <is>
          <t>Zollteilnehmer</t>
        </is>
      </c>
      <c r="N469" t="inlineStr">
        <is>
          <t>3</t>
        </is>
      </c>
      <c r="O469" t="inlineStr">
        <is>
          <t/>
        </is>
      </c>
      <c r="P469" t="inlineStr">
        <is>
          <t/>
        </is>
      </c>
      <c r="Q469" t="inlineStr">
        <is>
          <t/>
        </is>
      </c>
      <c r="R469" t="inlineStr">
        <is>
          <t/>
        </is>
      </c>
      <c r="S469" t="inlineStr">
        <is>
          <t>user</t>
        </is>
      </c>
      <c r="T469" t="inlineStr">
        <is>
          <t>3</t>
        </is>
      </c>
      <c r="U469" t="inlineStr">
        <is>
          <t/>
        </is>
      </c>
      <c r="V469" t="inlineStr">
        <is>
          <t/>
        </is>
      </c>
      <c r="W469" t="inlineStr">
        <is>
          <t/>
        </is>
      </c>
      <c r="X469" t="inlineStr">
        <is>
          <t/>
        </is>
      </c>
      <c r="Y469" t="inlineStr">
        <is>
          <t/>
        </is>
      </c>
      <c r="Z469" t="inlineStr">
        <is>
          <t/>
        </is>
      </c>
      <c r="AA469" t="inlineStr">
        <is>
          <t/>
        </is>
      </c>
      <c r="AB469" t="inlineStr">
        <is>
          <t/>
        </is>
      </c>
      <c r="AC469" t="inlineStr">
        <is>
          <t/>
        </is>
      </c>
      <c r="AD469" t="inlineStr">
        <is>
          <t/>
        </is>
      </c>
      <c r="AE469" t="inlineStr">
        <is>
          <t>usager</t>
        </is>
      </c>
      <c r="AF469" t="inlineStr">
        <is>
          <t>3</t>
        </is>
      </c>
      <c r="AG469" t="inlineStr">
        <is>
          <t/>
        </is>
      </c>
      <c r="AH469" t="inlineStr">
        <is>
          <t/>
        </is>
      </c>
      <c r="AI469" t="inlineStr">
        <is>
          <t/>
        </is>
      </c>
      <c r="AJ469" t="inlineStr">
        <is>
          <t/>
        </is>
      </c>
      <c r="AK469" t="inlineStr">
        <is>
          <t/>
        </is>
      </c>
      <c r="AL469" t="inlineStr">
        <is>
          <t/>
        </is>
      </c>
      <c r="AM469" t="inlineStr">
        <is>
          <t/>
        </is>
      </c>
      <c r="AN469" t="inlineStr">
        <is>
          <t/>
        </is>
      </c>
      <c r="AO469" t="inlineStr">
        <is>
          <t/>
        </is>
      </c>
      <c r="AP469" t="inlineStr">
        <is>
          <t/>
        </is>
      </c>
      <c r="AQ469" t="inlineStr">
        <is>
          <t>utente</t>
        </is>
      </c>
      <c r="AR469" t="inlineStr">
        <is>
          <t>3</t>
        </is>
      </c>
      <c r="AS469" t="inlineStr">
        <is>
          <t/>
        </is>
      </c>
      <c r="AT469" t="inlineStr">
        <is>
          <t/>
        </is>
      </c>
      <c r="AU469" t="inlineStr">
        <is>
          <t/>
        </is>
      </c>
      <c r="AV469" t="inlineStr">
        <is>
          <t/>
        </is>
      </c>
      <c r="AW469" t="inlineStr">
        <is>
          <t/>
        </is>
      </c>
      <c r="AX469" t="inlineStr">
        <is>
          <t/>
        </is>
      </c>
      <c r="AY469" t="inlineStr">
        <is>
          <t/>
        </is>
      </c>
      <c r="AZ469" t="inlineStr">
        <is>
          <t/>
        </is>
      </c>
      <c r="BA469" t="inlineStr">
        <is>
          <t/>
        </is>
      </c>
      <c r="BB469" t="inlineStr">
        <is>
          <t/>
        </is>
      </c>
      <c r="BC469" t="inlineStr">
        <is>
          <t>gebruiker</t>
        </is>
      </c>
      <c r="BD469" t="inlineStr">
        <is>
          <t>3</t>
        </is>
      </c>
      <c r="BE469" t="inlineStr">
        <is>
          <t/>
        </is>
      </c>
      <c r="BF469" t="inlineStr">
        <is>
          <t/>
        </is>
      </c>
      <c r="BG469" t="inlineStr">
        <is>
          <t/>
        </is>
      </c>
      <c r="BH469" t="inlineStr">
        <is>
          <t/>
        </is>
      </c>
      <c r="BI469" t="inlineStr">
        <is>
          <t/>
        </is>
      </c>
      <c r="BJ469" t="inlineStr">
        <is>
          <t/>
        </is>
      </c>
      <c r="BK469" t="inlineStr">
        <is>
          <t/>
        </is>
      </c>
      <c r="BL469" t="inlineStr">
        <is>
          <t/>
        </is>
      </c>
      <c r="BM469" t="inlineStr">
        <is>
          <t/>
        </is>
      </c>
      <c r="BN469" t="inlineStr">
        <is>
          <t/>
        </is>
      </c>
      <c r="BO469" t="inlineStr">
        <is>
          <t/>
        </is>
      </c>
      <c r="BP469" t="inlineStr">
        <is>
          <t/>
        </is>
      </c>
      <c r="BQ469" t="inlineStr">
        <is>
          <t/>
        </is>
      </c>
      <c r="BR469" t="inlineStr">
        <is>
          <t/>
        </is>
      </c>
      <c r="BS469" t="inlineStr">
        <is>
          <t/>
        </is>
      </c>
      <c r="BT469" t="inlineStr">
        <is>
          <t/>
        </is>
      </c>
      <c r="BU469" t="inlineStr">
        <is>
          <t/>
        </is>
      </c>
      <c r="BV469" t="inlineStr">
        <is>
          <t/>
        </is>
      </c>
      <c r="BW469" t="inlineStr">
        <is>
          <t/>
        </is>
      </c>
      <c r="BX469" t="inlineStr">
        <is>
          <t/>
        </is>
      </c>
      <c r="BY469" t="inlineStr">
        <is>
          <t/>
        </is>
      </c>
      <c r="BZ469" t="inlineStr">
        <is>
          <t/>
        </is>
      </c>
      <c r="CA469" t="inlineStr">
        <is>
          <t/>
        </is>
      </c>
      <c r="CB469" t="inlineStr">
        <is>
          <t/>
        </is>
      </c>
      <c r="CC469" t="inlineStr">
        <is>
          <t/>
        </is>
      </c>
      <c r="CD469" t="inlineStr">
        <is>
          <t/>
        </is>
      </c>
      <c r="CE469" t="inlineStr">
        <is>
          <t/>
        </is>
      </c>
      <c r="CF469" t="inlineStr">
        <is>
          <t/>
        </is>
      </c>
      <c r="CG469" t="inlineStr">
        <is>
          <t/>
        </is>
      </c>
      <c r="CH469" t="inlineStr">
        <is>
          <t/>
        </is>
      </c>
      <c r="CI469" t="inlineStr">
        <is>
          <t/>
        </is>
      </c>
      <c r="CJ469" t="inlineStr">
        <is>
          <t/>
        </is>
      </c>
      <c r="CK469" t="inlineStr">
        <is>
          <t/>
        </is>
      </c>
      <c r="CL469" t="inlineStr">
        <is>
          <t/>
        </is>
      </c>
      <c r="CM469" t="inlineStr">
        <is>
          <t/>
        </is>
      </c>
      <c r="CN469" t="inlineStr">
        <is>
          <t/>
        </is>
      </c>
      <c r="CO469" t="inlineStr">
        <is>
          <t/>
        </is>
      </c>
      <c r="CP469" t="inlineStr">
        <is>
          <t/>
        </is>
      </c>
      <c r="CQ469" t="inlineStr">
        <is>
          <t/>
        </is>
      </c>
      <c r="CR469" t="inlineStr">
        <is>
          <t/>
        </is>
      </c>
      <c r="CS469" t="inlineStr">
        <is>
          <t/>
        </is>
      </c>
      <c r="CT469" t="inlineStr">
        <is>
          <t/>
        </is>
      </c>
      <c r="CU469" t="inlineStr">
        <is>
          <t/>
        </is>
      </c>
    </row>
    <row r="470">
      <c r="A470" s="1" t="str">
        <f>HYPERLINK("https://iate.europa.eu/entry/result/1263260/all", "1263260")</f>
        <v>1263260</v>
      </c>
      <c r="B470" t="inlineStr">
        <is>
          <t>FINANCE</t>
        </is>
      </c>
      <c r="C470" t="inlineStr">
        <is>
          <t>FINANCE</t>
        </is>
      </c>
      <c r="D470" t="inlineStr">
        <is>
          <t/>
        </is>
      </c>
      <c r="E470" t="inlineStr">
        <is>
          <t/>
        </is>
      </c>
      <c r="F470" t="inlineStr">
        <is>
          <t/>
        </is>
      </c>
      <c r="G470" t="inlineStr">
        <is>
          <t/>
        </is>
      </c>
      <c r="H470" t="inlineStr">
        <is>
          <t/>
        </is>
      </c>
      <c r="I470" t="inlineStr">
        <is>
          <t/>
        </is>
      </c>
      <c r="J470" t="inlineStr">
        <is>
          <t/>
        </is>
      </c>
      <c r="K470" t="inlineStr">
        <is>
          <t/>
        </is>
      </c>
      <c r="L470" t="inlineStr">
        <is>
          <t/>
        </is>
      </c>
      <c r="M470" t="inlineStr">
        <is>
          <t>Hinterlegung</t>
        </is>
      </c>
      <c r="N470" t="inlineStr">
        <is>
          <t>3</t>
        </is>
      </c>
      <c r="O470" t="inlineStr">
        <is>
          <t/>
        </is>
      </c>
      <c r="P470" t="inlineStr">
        <is>
          <t/>
        </is>
      </c>
      <c r="Q470" t="inlineStr">
        <is>
          <t/>
        </is>
      </c>
      <c r="R470" t="inlineStr">
        <is>
          <t/>
        </is>
      </c>
      <c r="S470" t="inlineStr">
        <is>
          <t>deposit</t>
        </is>
      </c>
      <c r="T470" t="inlineStr">
        <is>
          <t>3</t>
        </is>
      </c>
      <c r="U470" t="inlineStr">
        <is>
          <t/>
        </is>
      </c>
      <c r="V470" t="inlineStr">
        <is>
          <t/>
        </is>
      </c>
      <c r="W470" t="inlineStr">
        <is>
          <t/>
        </is>
      </c>
      <c r="X470" t="inlineStr">
        <is>
          <t/>
        </is>
      </c>
      <c r="Y470" t="inlineStr">
        <is>
          <t/>
        </is>
      </c>
      <c r="Z470" t="inlineStr">
        <is>
          <t/>
        </is>
      </c>
      <c r="AA470" t="inlineStr">
        <is>
          <t/>
        </is>
      </c>
      <c r="AB470" t="inlineStr">
        <is>
          <t/>
        </is>
      </c>
      <c r="AC470" t="inlineStr">
        <is>
          <t/>
        </is>
      </c>
      <c r="AD470" t="inlineStr">
        <is>
          <t/>
        </is>
      </c>
      <c r="AE470" t="inlineStr">
        <is>
          <t>caution réelle</t>
        </is>
      </c>
      <c r="AF470" t="inlineStr">
        <is>
          <t>3</t>
        </is>
      </c>
      <c r="AG470" t="inlineStr">
        <is>
          <t/>
        </is>
      </c>
      <c r="AH470" t="inlineStr">
        <is>
          <t/>
        </is>
      </c>
      <c r="AI470" t="inlineStr">
        <is>
          <t/>
        </is>
      </c>
      <c r="AJ470" t="inlineStr">
        <is>
          <t/>
        </is>
      </c>
      <c r="AK470" t="inlineStr">
        <is>
          <t/>
        </is>
      </c>
      <c r="AL470" t="inlineStr">
        <is>
          <t/>
        </is>
      </c>
      <c r="AM470" t="inlineStr">
        <is>
          <t/>
        </is>
      </c>
      <c r="AN470" t="inlineStr">
        <is>
          <t/>
        </is>
      </c>
      <c r="AO470" t="inlineStr">
        <is>
          <t/>
        </is>
      </c>
      <c r="AP470" t="inlineStr">
        <is>
          <t/>
        </is>
      </c>
      <c r="AQ470" t="inlineStr">
        <is>
          <t>deposito</t>
        </is>
      </c>
      <c r="AR470" t="inlineStr">
        <is>
          <t>3</t>
        </is>
      </c>
      <c r="AS470" t="inlineStr">
        <is>
          <t/>
        </is>
      </c>
      <c r="AT470" t="inlineStr">
        <is>
          <t/>
        </is>
      </c>
      <c r="AU470" t="inlineStr">
        <is>
          <t/>
        </is>
      </c>
      <c r="AV470" t="inlineStr">
        <is>
          <t/>
        </is>
      </c>
      <c r="AW470" t="inlineStr">
        <is>
          <t/>
        </is>
      </c>
      <c r="AX470" t="inlineStr">
        <is>
          <t/>
        </is>
      </c>
      <c r="AY470" t="inlineStr">
        <is>
          <t/>
        </is>
      </c>
      <c r="AZ470" t="inlineStr">
        <is>
          <t/>
        </is>
      </c>
      <c r="BA470" t="inlineStr">
        <is>
          <t/>
        </is>
      </c>
      <c r="BB470" t="inlineStr">
        <is>
          <t/>
        </is>
      </c>
      <c r="BC470" t="inlineStr">
        <is>
          <t>zekerheidstelling</t>
        </is>
      </c>
      <c r="BD470" t="inlineStr">
        <is>
          <t>3</t>
        </is>
      </c>
      <c r="BE470" t="inlineStr">
        <is>
          <t/>
        </is>
      </c>
      <c r="BF470" t="inlineStr">
        <is>
          <t/>
        </is>
      </c>
      <c r="BG470" t="inlineStr">
        <is>
          <t/>
        </is>
      </c>
      <c r="BH470" t="inlineStr">
        <is>
          <t/>
        </is>
      </c>
      <c r="BI470" t="inlineStr">
        <is>
          <t/>
        </is>
      </c>
      <c r="BJ470" t="inlineStr">
        <is>
          <t/>
        </is>
      </c>
      <c r="BK470" t="inlineStr">
        <is>
          <t/>
        </is>
      </c>
      <c r="BL470" t="inlineStr">
        <is>
          <t/>
        </is>
      </c>
      <c r="BM470" t="inlineStr">
        <is>
          <t/>
        </is>
      </c>
      <c r="BN470" t="inlineStr">
        <is>
          <t/>
        </is>
      </c>
      <c r="BO470" t="inlineStr">
        <is>
          <t/>
        </is>
      </c>
      <c r="BP470" t="inlineStr">
        <is>
          <t/>
        </is>
      </c>
      <c r="BQ470" t="inlineStr">
        <is>
          <t/>
        </is>
      </c>
      <c r="BR470" t="inlineStr">
        <is>
          <t/>
        </is>
      </c>
      <c r="BS470" t="inlineStr">
        <is>
          <t/>
        </is>
      </c>
      <c r="BT470" t="inlineStr">
        <is>
          <t/>
        </is>
      </c>
      <c r="BU470" t="inlineStr">
        <is>
          <t/>
        </is>
      </c>
      <c r="BV470" t="inlineStr">
        <is>
          <t/>
        </is>
      </c>
      <c r="BW470" t="inlineStr">
        <is>
          <t/>
        </is>
      </c>
      <c r="BX470" t="inlineStr">
        <is>
          <t/>
        </is>
      </c>
      <c r="BY470" t="inlineStr">
        <is>
          <t/>
        </is>
      </c>
      <c r="BZ470" t="inlineStr">
        <is>
          <t/>
        </is>
      </c>
      <c r="CA470" t="inlineStr">
        <is>
          <t/>
        </is>
      </c>
      <c r="CB470" t="inlineStr">
        <is>
          <t/>
        </is>
      </c>
      <c r="CC470" t="inlineStr">
        <is>
          <t/>
        </is>
      </c>
      <c r="CD470" t="inlineStr">
        <is>
          <t/>
        </is>
      </c>
      <c r="CE470" t="inlineStr">
        <is>
          <t/>
        </is>
      </c>
      <c r="CF470" t="inlineStr">
        <is>
          <t/>
        </is>
      </c>
      <c r="CG470" t="inlineStr">
        <is>
          <t/>
        </is>
      </c>
      <c r="CH470" t="inlineStr">
        <is>
          <t/>
        </is>
      </c>
      <c r="CI470" t="inlineStr">
        <is>
          <t/>
        </is>
      </c>
      <c r="CJ470" t="inlineStr">
        <is>
          <t/>
        </is>
      </c>
      <c r="CK470" t="inlineStr">
        <is>
          <t/>
        </is>
      </c>
      <c r="CL470" t="inlineStr">
        <is>
          <t/>
        </is>
      </c>
      <c r="CM470" t="inlineStr">
        <is>
          <t/>
        </is>
      </c>
      <c r="CN470" t="inlineStr">
        <is>
          <t/>
        </is>
      </c>
      <c r="CO470" t="inlineStr">
        <is>
          <t/>
        </is>
      </c>
      <c r="CP470" t="inlineStr">
        <is>
          <t/>
        </is>
      </c>
      <c r="CQ470" t="inlineStr">
        <is>
          <t/>
        </is>
      </c>
      <c r="CR470" t="inlineStr">
        <is>
          <t/>
        </is>
      </c>
      <c r="CS470" t="inlineStr">
        <is>
          <t/>
        </is>
      </c>
      <c r="CT470" t="inlineStr">
        <is>
          <t/>
        </is>
      </c>
      <c r="CU470" t="inlineStr">
        <is>
          <t/>
        </is>
      </c>
    </row>
    <row r="471">
      <c r="A471" s="1" t="str">
        <f>HYPERLINK("https://iate.europa.eu/entry/result/1364647/all", "1364647")</f>
        <v>1364647</v>
      </c>
      <c r="B471" t="inlineStr">
        <is>
          <t>TRANSPORT;FINANCE</t>
        </is>
      </c>
      <c r="C471" t="inlineStr">
        <is>
          <t>TRANSPORT;TRANSPORT|land transport|land transport;FINANCE</t>
        </is>
      </c>
      <c r="D471" t="inlineStr">
        <is>
          <t/>
        </is>
      </c>
      <c r="E471" t="inlineStr">
        <is>
          <t/>
        </is>
      </c>
      <c r="F471" t="inlineStr">
        <is>
          <t/>
        </is>
      </c>
      <c r="G471" t="inlineStr">
        <is>
          <t>zajištěn</t>
        </is>
      </c>
      <c r="H471" t="inlineStr">
        <is>
          <t>1</t>
        </is>
      </c>
      <c r="I471" t="inlineStr">
        <is>
          <t/>
        </is>
      </c>
      <c r="J471" t="inlineStr">
        <is>
          <t/>
        </is>
      </c>
      <c r="K471" t="inlineStr">
        <is>
          <t/>
        </is>
      </c>
      <c r="L471" t="inlineStr">
        <is>
          <t/>
        </is>
      </c>
      <c r="M471" t="inlineStr">
        <is>
          <t>mit Deckung</t>
        </is>
      </c>
      <c r="N471" t="inlineStr">
        <is>
          <t>3</t>
        </is>
      </c>
      <c r="O471" t="inlineStr">
        <is>
          <t/>
        </is>
      </c>
      <c r="P471" t="inlineStr">
        <is>
          <t>εξασφαλισμένος με υποθήκη,ενέχυρο,εγγύηση ή άλλη ασφάλεια</t>
        </is>
      </c>
      <c r="Q471" t="inlineStr">
        <is>
          <t>3</t>
        </is>
      </c>
      <c r="R471" t="inlineStr">
        <is>
          <t/>
        </is>
      </c>
      <c r="S471" t="inlineStr">
        <is>
          <t>secured</t>
        </is>
      </c>
      <c r="T471" t="inlineStr">
        <is>
          <t>3</t>
        </is>
      </c>
      <c r="U471" t="inlineStr">
        <is>
          <t/>
        </is>
      </c>
      <c r="V471" t="inlineStr">
        <is>
          <t>con garantía</t>
        </is>
      </c>
      <c r="W471" t="inlineStr">
        <is>
          <t>3</t>
        </is>
      </c>
      <c r="X471" t="inlineStr">
        <is>
          <t/>
        </is>
      </c>
      <c r="Y471" t="inlineStr">
        <is>
          <t/>
        </is>
      </c>
      <c r="Z471" t="inlineStr">
        <is>
          <t/>
        </is>
      </c>
      <c r="AA471" t="inlineStr">
        <is>
          <t/>
        </is>
      </c>
      <c r="AB471" t="inlineStr">
        <is>
          <t/>
        </is>
      </c>
      <c r="AC471" t="inlineStr">
        <is>
          <t/>
        </is>
      </c>
      <c r="AD471" t="inlineStr">
        <is>
          <t/>
        </is>
      </c>
      <c r="AE471" t="inlineStr">
        <is>
          <t>gagé</t>
        </is>
      </c>
      <c r="AF471" t="inlineStr">
        <is>
          <t>3</t>
        </is>
      </c>
      <c r="AG471" t="inlineStr">
        <is>
          <t/>
        </is>
      </c>
      <c r="AH471" t="inlineStr">
        <is>
          <t/>
        </is>
      </c>
      <c r="AI471" t="inlineStr">
        <is>
          <t/>
        </is>
      </c>
      <c r="AJ471" t="inlineStr">
        <is>
          <t/>
        </is>
      </c>
      <c r="AK471" t="inlineStr">
        <is>
          <t/>
        </is>
      </c>
      <c r="AL471" t="inlineStr">
        <is>
          <t/>
        </is>
      </c>
      <c r="AM471" t="inlineStr">
        <is>
          <t/>
        </is>
      </c>
      <c r="AN471" t="inlineStr">
        <is>
          <t/>
        </is>
      </c>
      <c r="AO471" t="inlineStr">
        <is>
          <t/>
        </is>
      </c>
      <c r="AP471" t="inlineStr">
        <is>
          <t/>
        </is>
      </c>
      <c r="AQ471" t="inlineStr">
        <is>
          <t>con copertura</t>
        </is>
      </c>
      <c r="AR471" t="inlineStr">
        <is>
          <t>3</t>
        </is>
      </c>
      <c r="AS471" t="inlineStr">
        <is>
          <t/>
        </is>
      </c>
      <c r="AT471" t="inlineStr">
        <is>
          <t>garantuotas</t>
        </is>
      </c>
      <c r="AU471" t="inlineStr">
        <is>
          <t>3</t>
        </is>
      </c>
      <c r="AV471" t="inlineStr">
        <is>
          <t/>
        </is>
      </c>
      <c r="AW471" t="inlineStr">
        <is>
          <t/>
        </is>
      </c>
      <c r="AX471" t="inlineStr">
        <is>
          <t/>
        </is>
      </c>
      <c r="AY471" t="inlineStr">
        <is>
          <t/>
        </is>
      </c>
      <c r="AZ471" t="inlineStr">
        <is>
          <t/>
        </is>
      </c>
      <c r="BA471" t="inlineStr">
        <is>
          <t/>
        </is>
      </c>
      <c r="BB471" t="inlineStr">
        <is>
          <t/>
        </is>
      </c>
      <c r="BC471" t="inlineStr">
        <is>
          <t/>
        </is>
      </c>
      <c r="BD471" t="inlineStr">
        <is>
          <t/>
        </is>
      </c>
      <c r="BE471" t="inlineStr">
        <is>
          <t/>
        </is>
      </c>
      <c r="BF471" t="inlineStr">
        <is>
          <t/>
        </is>
      </c>
      <c r="BG471" t="inlineStr">
        <is>
          <t/>
        </is>
      </c>
      <c r="BH471" t="inlineStr">
        <is>
          <t/>
        </is>
      </c>
      <c r="BI471" t="inlineStr">
        <is>
          <t/>
        </is>
      </c>
      <c r="BJ471" t="inlineStr">
        <is>
          <t/>
        </is>
      </c>
      <c r="BK471" t="inlineStr">
        <is>
          <t/>
        </is>
      </c>
      <c r="BL471" t="inlineStr">
        <is>
          <t/>
        </is>
      </c>
      <c r="BM471" t="inlineStr">
        <is>
          <t/>
        </is>
      </c>
      <c r="BN471" t="inlineStr">
        <is>
          <t/>
        </is>
      </c>
      <c r="BO471" t="inlineStr">
        <is>
          <t/>
        </is>
      </c>
      <c r="BP471" t="inlineStr">
        <is>
          <t/>
        </is>
      </c>
      <c r="BQ471" t="inlineStr">
        <is>
          <t/>
        </is>
      </c>
      <c r="BR471" t="inlineStr">
        <is>
          <t/>
        </is>
      </c>
      <c r="BS471" t="inlineStr">
        <is>
          <t/>
        </is>
      </c>
      <c r="BT471" t="inlineStr">
        <is>
          <t/>
        </is>
      </c>
      <c r="BU471" t="inlineStr">
        <is>
          <t/>
        </is>
      </c>
      <c r="BV471" t="inlineStr">
        <is>
          <t/>
        </is>
      </c>
      <c r="BW471" t="inlineStr">
        <is>
          <t/>
        </is>
      </c>
      <c r="BX471" t="inlineStr">
        <is>
          <t/>
        </is>
      </c>
      <c r="BY471" t="inlineStr">
        <is>
          <t/>
        </is>
      </c>
      <c r="BZ471" t="inlineStr">
        <is>
          <t/>
        </is>
      </c>
      <c r="CA471" t="inlineStr">
        <is>
          <t/>
        </is>
      </c>
      <c r="CB471" t="inlineStr">
        <is>
          <t/>
        </is>
      </c>
      <c r="CC471" t="inlineStr">
        <is>
          <t/>
        </is>
      </c>
      <c r="CD471" t="inlineStr">
        <is>
          <t/>
        </is>
      </c>
      <c r="CE471" t="inlineStr">
        <is>
          <t/>
        </is>
      </c>
      <c r="CF471" t="inlineStr">
        <is>
          <t/>
        </is>
      </c>
      <c r="CG471" t="inlineStr">
        <is>
          <t/>
        </is>
      </c>
      <c r="CH471" t="inlineStr">
        <is>
          <t/>
        </is>
      </c>
      <c r="CI471" t="inlineStr">
        <is>
          <t/>
        </is>
      </c>
      <c r="CJ471" t="inlineStr">
        <is>
          <t/>
        </is>
      </c>
      <c r="CK471" t="inlineStr">
        <is>
          <t/>
        </is>
      </c>
      <c r="CL471" t="inlineStr">
        <is>
          <t/>
        </is>
      </c>
      <c r="CM471" t="inlineStr">
        <is>
          <t/>
        </is>
      </c>
      <c r="CN471" t="inlineStr">
        <is>
          <t/>
        </is>
      </c>
      <c r="CO471" t="inlineStr">
        <is>
          <t/>
        </is>
      </c>
      <c r="CP471" t="inlineStr">
        <is>
          <t/>
        </is>
      </c>
      <c r="CQ471" t="inlineStr">
        <is>
          <t/>
        </is>
      </c>
      <c r="CR471" t="inlineStr">
        <is>
          <t/>
        </is>
      </c>
      <c r="CS471" t="inlineStr">
        <is>
          <t/>
        </is>
      </c>
      <c r="CT471" t="inlineStr">
        <is>
          <t/>
        </is>
      </c>
      <c r="CU471" t="inlineStr">
        <is>
          <t/>
        </is>
      </c>
    </row>
    <row r="472">
      <c r="A472" s="1" t="str">
        <f>HYPERLINK("https://iate.europa.eu/entry/result/1262826/all", "1262826")</f>
        <v>1262826</v>
      </c>
      <c r="B472" t="inlineStr">
        <is>
          <t>FINANCE</t>
        </is>
      </c>
      <c r="C472" t="inlineStr">
        <is>
          <t>FINANCE</t>
        </is>
      </c>
      <c r="D472" t="inlineStr">
        <is>
          <t/>
        </is>
      </c>
      <c r="E472" t="inlineStr">
        <is>
          <t/>
        </is>
      </c>
      <c r="F472" t="inlineStr">
        <is>
          <t/>
        </is>
      </c>
      <c r="G472" t="inlineStr">
        <is>
          <t/>
        </is>
      </c>
      <c r="H472" t="inlineStr">
        <is>
          <t/>
        </is>
      </c>
      <c r="I472" t="inlineStr">
        <is>
          <t/>
        </is>
      </c>
      <c r="J472" t="inlineStr">
        <is>
          <t/>
        </is>
      </c>
      <c r="K472" t="inlineStr">
        <is>
          <t/>
        </is>
      </c>
      <c r="L472" t="inlineStr">
        <is>
          <t/>
        </is>
      </c>
      <c r="M472" t="inlineStr">
        <is>
          <t>Abschnitt</t>
        </is>
      </c>
      <c r="N472" t="inlineStr">
        <is>
          <t>3</t>
        </is>
      </c>
      <c r="O472" t="inlineStr">
        <is>
          <t/>
        </is>
      </c>
      <c r="P472" t="inlineStr">
        <is>
          <t/>
        </is>
      </c>
      <c r="Q472" t="inlineStr">
        <is>
          <t/>
        </is>
      </c>
      <c r="R472" t="inlineStr">
        <is>
          <t/>
        </is>
      </c>
      <c r="S472" t="inlineStr">
        <is>
          <t>section</t>
        </is>
      </c>
      <c r="T472" t="inlineStr">
        <is>
          <t>3</t>
        </is>
      </c>
      <c r="U472" t="inlineStr">
        <is>
          <t/>
        </is>
      </c>
      <c r="V472" t="inlineStr">
        <is>
          <t/>
        </is>
      </c>
      <c r="W472" t="inlineStr">
        <is>
          <t/>
        </is>
      </c>
      <c r="X472" t="inlineStr">
        <is>
          <t/>
        </is>
      </c>
      <c r="Y472" t="inlineStr">
        <is>
          <t/>
        </is>
      </c>
      <c r="Z472" t="inlineStr">
        <is>
          <t/>
        </is>
      </c>
      <c r="AA472" t="inlineStr">
        <is>
          <t/>
        </is>
      </c>
      <c r="AB472" t="inlineStr">
        <is>
          <t/>
        </is>
      </c>
      <c r="AC472" t="inlineStr">
        <is>
          <t/>
        </is>
      </c>
      <c r="AD472" t="inlineStr">
        <is>
          <t/>
        </is>
      </c>
      <c r="AE472" t="inlineStr">
        <is>
          <t>section</t>
        </is>
      </c>
      <c r="AF472" t="inlineStr">
        <is>
          <t>3</t>
        </is>
      </c>
      <c r="AG472" t="inlineStr">
        <is>
          <t/>
        </is>
      </c>
      <c r="AH472" t="inlineStr">
        <is>
          <t/>
        </is>
      </c>
      <c r="AI472" t="inlineStr">
        <is>
          <t/>
        </is>
      </c>
      <c r="AJ472" t="inlineStr">
        <is>
          <t/>
        </is>
      </c>
      <c r="AK472" t="inlineStr">
        <is>
          <t/>
        </is>
      </c>
      <c r="AL472" t="inlineStr">
        <is>
          <t/>
        </is>
      </c>
      <c r="AM472" t="inlineStr">
        <is>
          <t/>
        </is>
      </c>
      <c r="AN472" t="inlineStr">
        <is>
          <t/>
        </is>
      </c>
      <c r="AO472" t="inlineStr">
        <is>
          <t/>
        </is>
      </c>
      <c r="AP472" t="inlineStr">
        <is>
          <t/>
        </is>
      </c>
      <c r="AQ472" t="inlineStr">
        <is>
          <t>sezione</t>
        </is>
      </c>
      <c r="AR472" t="inlineStr">
        <is>
          <t>3</t>
        </is>
      </c>
      <c r="AS472" t="inlineStr">
        <is>
          <t/>
        </is>
      </c>
      <c r="AT472" t="inlineStr">
        <is>
          <t>skirsnis</t>
        </is>
      </c>
      <c r="AU472" t="inlineStr">
        <is>
          <t>3</t>
        </is>
      </c>
      <c r="AV472" t="inlineStr">
        <is>
          <t/>
        </is>
      </c>
      <c r="AW472" t="inlineStr">
        <is>
          <t/>
        </is>
      </c>
      <c r="AX472" t="inlineStr">
        <is>
          <t/>
        </is>
      </c>
      <c r="AY472" t="inlineStr">
        <is>
          <t/>
        </is>
      </c>
      <c r="AZ472" t="inlineStr">
        <is>
          <t/>
        </is>
      </c>
      <c r="BA472" t="inlineStr">
        <is>
          <t/>
        </is>
      </c>
      <c r="BB472" t="inlineStr">
        <is>
          <t/>
        </is>
      </c>
      <c r="BC472" t="inlineStr">
        <is>
          <t>afdeling</t>
        </is>
      </c>
      <c r="BD472" t="inlineStr">
        <is>
          <t>3</t>
        </is>
      </c>
      <c r="BE472" t="inlineStr">
        <is>
          <t/>
        </is>
      </c>
      <c r="BF472" t="inlineStr">
        <is>
          <t/>
        </is>
      </c>
      <c r="BG472" t="inlineStr">
        <is>
          <t/>
        </is>
      </c>
      <c r="BH472" t="inlineStr">
        <is>
          <t/>
        </is>
      </c>
      <c r="BI472" t="inlineStr">
        <is>
          <t/>
        </is>
      </c>
      <c r="BJ472" t="inlineStr">
        <is>
          <t/>
        </is>
      </c>
      <c r="BK472" t="inlineStr">
        <is>
          <t/>
        </is>
      </c>
      <c r="BL472" t="inlineStr">
        <is>
          <t/>
        </is>
      </c>
      <c r="BM472" t="inlineStr">
        <is>
          <t/>
        </is>
      </c>
      <c r="BN472" t="inlineStr">
        <is>
          <t/>
        </is>
      </c>
      <c r="BO472" t="inlineStr">
        <is>
          <t/>
        </is>
      </c>
      <c r="BP472" t="inlineStr">
        <is>
          <t/>
        </is>
      </c>
      <c r="BQ472" t="inlineStr">
        <is>
          <t/>
        </is>
      </c>
      <c r="BR472" t="inlineStr">
        <is>
          <t/>
        </is>
      </c>
      <c r="BS472" t="inlineStr">
        <is>
          <t/>
        </is>
      </c>
      <c r="BT472" t="inlineStr">
        <is>
          <t/>
        </is>
      </c>
      <c r="BU472" t="inlineStr">
        <is>
          <t/>
        </is>
      </c>
      <c r="BV472" t="inlineStr">
        <is>
          <t/>
        </is>
      </c>
      <c r="BW472" t="inlineStr">
        <is>
          <t/>
        </is>
      </c>
      <c r="BX472" t="inlineStr">
        <is>
          <t/>
        </is>
      </c>
      <c r="BY472" t="inlineStr">
        <is>
          <t/>
        </is>
      </c>
      <c r="BZ472" t="inlineStr">
        <is>
          <t/>
        </is>
      </c>
      <c r="CA472" t="inlineStr">
        <is>
          <t/>
        </is>
      </c>
      <c r="CB472" t="inlineStr">
        <is>
          <t/>
        </is>
      </c>
      <c r="CC472" t="inlineStr">
        <is>
          <t/>
        </is>
      </c>
      <c r="CD472" t="inlineStr">
        <is>
          <t/>
        </is>
      </c>
      <c r="CE472" t="inlineStr">
        <is>
          <t/>
        </is>
      </c>
      <c r="CF472" t="inlineStr">
        <is>
          <t/>
        </is>
      </c>
      <c r="CG472" t="inlineStr">
        <is>
          <t/>
        </is>
      </c>
      <c r="CH472" t="inlineStr">
        <is>
          <t/>
        </is>
      </c>
      <c r="CI472" t="inlineStr">
        <is>
          <t/>
        </is>
      </c>
      <c r="CJ472" t="inlineStr">
        <is>
          <t/>
        </is>
      </c>
      <c r="CK472" t="inlineStr">
        <is>
          <t/>
        </is>
      </c>
      <c r="CL472" t="inlineStr">
        <is>
          <t/>
        </is>
      </c>
      <c r="CM472" t="inlineStr">
        <is>
          <t/>
        </is>
      </c>
      <c r="CN472" t="inlineStr">
        <is>
          <t/>
        </is>
      </c>
      <c r="CO472" t="inlineStr">
        <is>
          <t/>
        </is>
      </c>
      <c r="CP472" t="inlineStr">
        <is>
          <t/>
        </is>
      </c>
      <c r="CQ472" t="inlineStr">
        <is>
          <t/>
        </is>
      </c>
      <c r="CR472" t="inlineStr">
        <is>
          <t/>
        </is>
      </c>
      <c r="CS472" t="inlineStr">
        <is>
          <t/>
        </is>
      </c>
      <c r="CT472" t="inlineStr">
        <is>
          <t/>
        </is>
      </c>
      <c r="CU472" t="inlineStr">
        <is>
          <t/>
        </is>
      </c>
    </row>
    <row r="473">
      <c r="A473" s="1" t="str">
        <f>HYPERLINK("https://iate.europa.eu/entry/result/1262954/all", "1262954")</f>
        <v>1262954</v>
      </c>
      <c r="B473" t="inlineStr">
        <is>
          <t>FINANCE</t>
        </is>
      </c>
      <c r="C473" t="inlineStr">
        <is>
          <t>FINANCE</t>
        </is>
      </c>
      <c r="D473" t="inlineStr">
        <is>
          <t/>
        </is>
      </c>
      <c r="E473" t="inlineStr">
        <is>
          <t/>
        </is>
      </c>
      <c r="F473" t="inlineStr">
        <is>
          <t/>
        </is>
      </c>
      <c r="G473" t="inlineStr">
        <is>
          <t/>
        </is>
      </c>
      <c r="H473" t="inlineStr">
        <is>
          <t/>
        </is>
      </c>
      <c r="I473" t="inlineStr">
        <is>
          <t/>
        </is>
      </c>
      <c r="J473" t="inlineStr">
        <is>
          <t/>
        </is>
      </c>
      <c r="K473" t="inlineStr">
        <is>
          <t/>
        </is>
      </c>
      <c r="L473" t="inlineStr">
        <is>
          <t/>
        </is>
      </c>
      <c r="M473" t="inlineStr">
        <is>
          <t>Anschreibungen</t>
        </is>
      </c>
      <c r="N473" t="inlineStr">
        <is>
          <t>3</t>
        </is>
      </c>
      <c r="O473" t="inlineStr">
        <is>
          <t/>
        </is>
      </c>
      <c r="P473" t="inlineStr">
        <is>
          <t/>
        </is>
      </c>
      <c r="Q473" t="inlineStr">
        <is>
          <t/>
        </is>
      </c>
      <c r="R473" t="inlineStr">
        <is>
          <t/>
        </is>
      </c>
      <c r="S473" t="inlineStr">
        <is>
          <t>records</t>
        </is>
      </c>
      <c r="T473" t="inlineStr">
        <is>
          <t>3</t>
        </is>
      </c>
      <c r="U473" t="inlineStr">
        <is>
          <t/>
        </is>
      </c>
      <c r="V473" t="inlineStr">
        <is>
          <t/>
        </is>
      </c>
      <c r="W473" t="inlineStr">
        <is>
          <t/>
        </is>
      </c>
      <c r="X473" t="inlineStr">
        <is>
          <t/>
        </is>
      </c>
      <c r="Y473" t="inlineStr">
        <is>
          <t/>
        </is>
      </c>
      <c r="Z473" t="inlineStr">
        <is>
          <t/>
        </is>
      </c>
      <c r="AA473" t="inlineStr">
        <is>
          <t/>
        </is>
      </c>
      <c r="AB473" t="inlineStr">
        <is>
          <t/>
        </is>
      </c>
      <c r="AC473" t="inlineStr">
        <is>
          <t/>
        </is>
      </c>
      <c r="AD473" t="inlineStr">
        <is>
          <t/>
        </is>
      </c>
      <c r="AE473" t="inlineStr">
        <is>
          <t>écriture</t>
        </is>
      </c>
      <c r="AF473" t="inlineStr">
        <is>
          <t>3</t>
        </is>
      </c>
      <c r="AG473" t="inlineStr">
        <is>
          <t/>
        </is>
      </c>
      <c r="AH473" t="inlineStr">
        <is>
          <t/>
        </is>
      </c>
      <c r="AI473" t="inlineStr">
        <is>
          <t/>
        </is>
      </c>
      <c r="AJ473" t="inlineStr">
        <is>
          <t/>
        </is>
      </c>
      <c r="AK473" t="inlineStr">
        <is>
          <t/>
        </is>
      </c>
      <c r="AL473" t="inlineStr">
        <is>
          <t/>
        </is>
      </c>
      <c r="AM473" t="inlineStr">
        <is>
          <t/>
        </is>
      </c>
      <c r="AN473" t="inlineStr">
        <is>
          <t/>
        </is>
      </c>
      <c r="AO473" t="inlineStr">
        <is>
          <t/>
        </is>
      </c>
      <c r="AP473" t="inlineStr">
        <is>
          <t/>
        </is>
      </c>
      <c r="AQ473" t="inlineStr">
        <is>
          <t>scritture</t>
        </is>
      </c>
      <c r="AR473" t="inlineStr">
        <is>
          <t>3</t>
        </is>
      </c>
      <c r="AS473" t="inlineStr">
        <is>
          <t/>
        </is>
      </c>
      <c r="AT473" t="inlineStr">
        <is>
          <t/>
        </is>
      </c>
      <c r="AU473" t="inlineStr">
        <is>
          <t/>
        </is>
      </c>
      <c r="AV473" t="inlineStr">
        <is>
          <t/>
        </is>
      </c>
      <c r="AW473" t="inlineStr">
        <is>
          <t/>
        </is>
      </c>
      <c r="AX473" t="inlineStr">
        <is>
          <t/>
        </is>
      </c>
      <c r="AY473" t="inlineStr">
        <is>
          <t/>
        </is>
      </c>
      <c r="AZ473" t="inlineStr">
        <is>
          <t/>
        </is>
      </c>
      <c r="BA473" t="inlineStr">
        <is>
          <t/>
        </is>
      </c>
      <c r="BB473" t="inlineStr">
        <is>
          <t/>
        </is>
      </c>
      <c r="BC473" t="inlineStr">
        <is>
          <t>bescheiden</t>
        </is>
      </c>
      <c r="BD473" t="inlineStr">
        <is>
          <t>3</t>
        </is>
      </c>
      <c r="BE473" t="inlineStr">
        <is>
          <t/>
        </is>
      </c>
      <c r="BF473" t="inlineStr">
        <is>
          <t/>
        </is>
      </c>
      <c r="BG473" t="inlineStr">
        <is>
          <t/>
        </is>
      </c>
      <c r="BH473" t="inlineStr">
        <is>
          <t/>
        </is>
      </c>
      <c r="BI473" t="inlineStr">
        <is>
          <t/>
        </is>
      </c>
      <c r="BJ473" t="inlineStr">
        <is>
          <t/>
        </is>
      </c>
      <c r="BK473" t="inlineStr">
        <is>
          <t/>
        </is>
      </c>
      <c r="BL473" t="inlineStr">
        <is>
          <t/>
        </is>
      </c>
      <c r="BM473" t="inlineStr">
        <is>
          <t/>
        </is>
      </c>
      <c r="BN473" t="inlineStr">
        <is>
          <t/>
        </is>
      </c>
      <c r="BO473" t="inlineStr">
        <is>
          <t/>
        </is>
      </c>
      <c r="BP473" t="inlineStr">
        <is>
          <t/>
        </is>
      </c>
      <c r="BQ473" t="inlineStr">
        <is>
          <t/>
        </is>
      </c>
      <c r="BR473" t="inlineStr">
        <is>
          <t/>
        </is>
      </c>
      <c r="BS473" t="inlineStr">
        <is>
          <t/>
        </is>
      </c>
      <c r="BT473" t="inlineStr">
        <is>
          <t/>
        </is>
      </c>
      <c r="BU473" t="inlineStr">
        <is>
          <t/>
        </is>
      </c>
      <c r="BV473" t="inlineStr">
        <is>
          <t/>
        </is>
      </c>
      <c r="BW473" t="inlineStr">
        <is>
          <t/>
        </is>
      </c>
      <c r="BX473" t="inlineStr">
        <is>
          <t/>
        </is>
      </c>
      <c r="BY473" t="inlineStr">
        <is>
          <t/>
        </is>
      </c>
      <c r="BZ473" t="inlineStr">
        <is>
          <t/>
        </is>
      </c>
      <c r="CA473" t="inlineStr">
        <is>
          <t/>
        </is>
      </c>
      <c r="CB473" t="inlineStr">
        <is>
          <t/>
        </is>
      </c>
      <c r="CC473" t="inlineStr">
        <is>
          <t/>
        </is>
      </c>
      <c r="CD473" t="inlineStr">
        <is>
          <t/>
        </is>
      </c>
      <c r="CE473" t="inlineStr">
        <is>
          <t/>
        </is>
      </c>
      <c r="CF473" t="inlineStr">
        <is>
          <t/>
        </is>
      </c>
      <c r="CG473" t="inlineStr">
        <is>
          <t/>
        </is>
      </c>
      <c r="CH473" t="inlineStr">
        <is>
          <t/>
        </is>
      </c>
      <c r="CI473" t="inlineStr">
        <is>
          <t/>
        </is>
      </c>
      <c r="CJ473" t="inlineStr">
        <is>
          <t/>
        </is>
      </c>
      <c r="CK473" t="inlineStr">
        <is>
          <t/>
        </is>
      </c>
      <c r="CL473" t="inlineStr">
        <is>
          <t/>
        </is>
      </c>
      <c r="CM473" t="inlineStr">
        <is>
          <t/>
        </is>
      </c>
      <c r="CN473" t="inlineStr">
        <is>
          <t/>
        </is>
      </c>
      <c r="CO473" t="inlineStr">
        <is>
          <t/>
        </is>
      </c>
      <c r="CP473" t="inlineStr">
        <is>
          <t/>
        </is>
      </c>
      <c r="CQ473" t="inlineStr">
        <is>
          <t/>
        </is>
      </c>
      <c r="CR473" t="inlineStr">
        <is>
          <t/>
        </is>
      </c>
      <c r="CS473" t="inlineStr">
        <is>
          <t/>
        </is>
      </c>
      <c r="CT473" t="inlineStr">
        <is>
          <t/>
        </is>
      </c>
      <c r="CU473" t="inlineStr">
        <is>
          <t/>
        </is>
      </c>
    </row>
    <row r="474">
      <c r="A474" s="1" t="str">
        <f>HYPERLINK("https://iate.europa.eu/entry/result/1364644/all", "1364644")</f>
        <v>1364644</v>
      </c>
      <c r="B474" t="inlineStr">
        <is>
          <t>TRADE;FINANCE</t>
        </is>
      </c>
      <c r="C474" t="inlineStr">
        <is>
          <t>TRADE|marketing|preparation for market;FINANCE</t>
        </is>
      </c>
      <c r="D474" t="inlineStr">
        <is>
          <t/>
        </is>
      </c>
      <c r="E474" t="inlineStr">
        <is>
          <t/>
        </is>
      </c>
      <c r="F474" t="inlineStr">
        <is>
          <t/>
        </is>
      </c>
      <c r="G474" t="inlineStr">
        <is>
          <t/>
        </is>
      </c>
      <c r="H474" t="inlineStr">
        <is>
          <t/>
        </is>
      </c>
      <c r="I474" t="inlineStr">
        <is>
          <t/>
        </is>
      </c>
      <c r="J474" t="inlineStr">
        <is>
          <t/>
        </is>
      </c>
      <c r="K474" t="inlineStr">
        <is>
          <t/>
        </is>
      </c>
      <c r="L474" t="inlineStr">
        <is>
          <t/>
        </is>
      </c>
      <c r="M474" t="inlineStr">
        <is>
          <t>Verbindlichkeiten aus dem Bankgeschäft gegenüber Gläubigern|Einlagen anderer Gläubiger|Einlagen und laufende Konten|Kreditoren</t>
        </is>
      </c>
      <c r="N474" t="inlineStr">
        <is>
          <t>3|3|3|3</t>
        </is>
      </c>
      <c r="O474" t="inlineStr">
        <is>
          <t>|||</t>
        </is>
      </c>
      <c r="P474" t="inlineStr">
        <is>
          <t>καταθέσεις πελατών|καταθέσεις και τρέχοντες λογαριασμοί|καταθέσεις</t>
        </is>
      </c>
      <c r="Q474" t="inlineStr">
        <is>
          <t>3|3|3</t>
        </is>
      </c>
      <c r="R474" t="inlineStr">
        <is>
          <t>||</t>
        </is>
      </c>
      <c r="S474" t="inlineStr">
        <is>
          <t>customers'deposits|deposits|advance from clients|deposits from customers</t>
        </is>
      </c>
      <c r="T474" t="inlineStr">
        <is>
          <t>3|3|3|3</t>
        </is>
      </c>
      <c r="U474" t="inlineStr">
        <is>
          <t>|||</t>
        </is>
      </c>
      <c r="V474" t="inlineStr">
        <is>
          <t>cuentas acreedoras</t>
        </is>
      </c>
      <c r="W474" t="inlineStr">
        <is>
          <t>3</t>
        </is>
      </c>
      <c r="X474" t="inlineStr">
        <is>
          <t/>
        </is>
      </c>
      <c r="Y474" t="inlineStr">
        <is>
          <t/>
        </is>
      </c>
      <c r="Z474" t="inlineStr">
        <is>
          <t/>
        </is>
      </c>
      <c r="AA474" t="inlineStr">
        <is>
          <t/>
        </is>
      </c>
      <c r="AB474" t="inlineStr">
        <is>
          <t/>
        </is>
      </c>
      <c r="AC474" t="inlineStr">
        <is>
          <t/>
        </is>
      </c>
      <c r="AD474" t="inlineStr">
        <is>
          <t/>
        </is>
      </c>
      <c r="AE474" t="inlineStr">
        <is>
          <t>créanciers|comptes créanciers|comptes créditeurs de la clientèle|dépôts et comptes courants</t>
        </is>
      </c>
      <c r="AF474" t="inlineStr">
        <is>
          <t>3|3|3|3</t>
        </is>
      </c>
      <c r="AG474" t="inlineStr">
        <is>
          <t>|||</t>
        </is>
      </c>
      <c r="AH474" t="inlineStr">
        <is>
          <t/>
        </is>
      </c>
      <c r="AI474" t="inlineStr">
        <is>
          <t/>
        </is>
      </c>
      <c r="AJ474" t="inlineStr">
        <is>
          <t/>
        </is>
      </c>
      <c r="AK474" t="inlineStr">
        <is>
          <t/>
        </is>
      </c>
      <c r="AL474" t="inlineStr">
        <is>
          <t/>
        </is>
      </c>
      <c r="AM474" t="inlineStr">
        <is>
          <t/>
        </is>
      </c>
      <c r="AN474" t="inlineStr">
        <is>
          <t/>
        </is>
      </c>
      <c r="AO474" t="inlineStr">
        <is>
          <t/>
        </is>
      </c>
      <c r="AP474" t="inlineStr">
        <is>
          <t/>
        </is>
      </c>
      <c r="AQ474" t="inlineStr">
        <is>
          <t>conti creditori|creditori</t>
        </is>
      </c>
      <c r="AR474" t="inlineStr">
        <is>
          <t>3|3</t>
        </is>
      </c>
      <c r="AS474" t="inlineStr">
        <is>
          <t>|</t>
        </is>
      </c>
      <c r="AT474" t="inlineStr">
        <is>
          <t/>
        </is>
      </c>
      <c r="AU474" t="inlineStr">
        <is>
          <t/>
        </is>
      </c>
      <c r="AV474" t="inlineStr">
        <is>
          <t/>
        </is>
      </c>
      <c r="AW474" t="inlineStr">
        <is>
          <t/>
        </is>
      </c>
      <c r="AX474" t="inlineStr">
        <is>
          <t/>
        </is>
      </c>
      <c r="AY474" t="inlineStr">
        <is>
          <t/>
        </is>
      </c>
      <c r="AZ474" t="inlineStr">
        <is>
          <t/>
        </is>
      </c>
      <c r="BA474" t="inlineStr">
        <is>
          <t/>
        </is>
      </c>
      <c r="BB474" t="inlineStr">
        <is>
          <t/>
        </is>
      </c>
      <c r="BC474" t="inlineStr">
        <is>
          <t/>
        </is>
      </c>
      <c r="BD474" t="inlineStr">
        <is>
          <t/>
        </is>
      </c>
      <c r="BE474" t="inlineStr">
        <is>
          <t/>
        </is>
      </c>
      <c r="BF474" t="inlineStr">
        <is>
          <t/>
        </is>
      </c>
      <c r="BG474" t="inlineStr">
        <is>
          <t/>
        </is>
      </c>
      <c r="BH474" t="inlineStr">
        <is>
          <t/>
        </is>
      </c>
      <c r="BI474" t="inlineStr">
        <is>
          <t/>
        </is>
      </c>
      <c r="BJ474" t="inlineStr">
        <is>
          <t/>
        </is>
      </c>
      <c r="BK474" t="inlineStr">
        <is>
          <t/>
        </is>
      </c>
      <c r="BL474" t="inlineStr">
        <is>
          <t/>
        </is>
      </c>
      <c r="BM474" t="inlineStr">
        <is>
          <t/>
        </is>
      </c>
      <c r="BN474" t="inlineStr">
        <is>
          <t/>
        </is>
      </c>
      <c r="BO474" t="inlineStr">
        <is>
          <t/>
        </is>
      </c>
      <c r="BP474" t="inlineStr">
        <is>
          <t/>
        </is>
      </c>
      <c r="BQ474" t="inlineStr">
        <is>
          <t/>
        </is>
      </c>
      <c r="BR474" t="inlineStr">
        <is>
          <t/>
        </is>
      </c>
      <c r="BS474" t="inlineStr">
        <is>
          <t/>
        </is>
      </c>
      <c r="BT474" t="inlineStr">
        <is>
          <t/>
        </is>
      </c>
      <c r="BU474" t="inlineStr">
        <is>
          <t/>
        </is>
      </c>
      <c r="BV474" t="inlineStr">
        <is>
          <t/>
        </is>
      </c>
      <c r="BW474" t="inlineStr">
        <is>
          <t/>
        </is>
      </c>
      <c r="BX474" t="inlineStr">
        <is>
          <t/>
        </is>
      </c>
      <c r="BY474" t="inlineStr">
        <is>
          <t/>
        </is>
      </c>
      <c r="BZ474" t="inlineStr">
        <is>
          <t/>
        </is>
      </c>
      <c r="CA474" t="inlineStr">
        <is>
          <t>in der Bilanz eines Unternehmens werden die von Kunden oder Banken entgegengenommenen Fremdgelder generell als Kreditoren bezeichnet</t>
        </is>
      </c>
      <c r="CB474" t="inlineStr">
        <is>
          <t/>
        </is>
      </c>
      <c r="CC474" t="inlineStr">
        <is>
          <t/>
        </is>
      </c>
      <c r="CD474" t="inlineStr">
        <is>
          <t/>
        </is>
      </c>
      <c r="CE474" t="inlineStr">
        <is>
          <t/>
        </is>
      </c>
      <c r="CF474" t="inlineStr">
        <is>
          <t/>
        </is>
      </c>
      <c r="CG474" t="inlineStr">
        <is>
          <t>au bilan d'une banque, ce sont les dépôts de clients</t>
        </is>
      </c>
      <c r="CH474" t="inlineStr">
        <is>
          <t/>
        </is>
      </c>
      <c r="CI474" t="inlineStr">
        <is>
          <t/>
        </is>
      </c>
      <c r="CJ474" t="inlineStr">
        <is>
          <t/>
        </is>
      </c>
      <c r="CK474" t="inlineStr">
        <is>
          <t>nel bilancio di un'azienda, i fondi dati in deposito da clienti o da banche figurano in generale su conti creditori</t>
        </is>
      </c>
      <c r="CL474" t="inlineStr">
        <is>
          <t/>
        </is>
      </c>
      <c r="CM474" t="inlineStr">
        <is>
          <t/>
        </is>
      </c>
      <c r="CN474" t="inlineStr">
        <is>
          <t/>
        </is>
      </c>
      <c r="CO474" t="inlineStr">
        <is>
          <t/>
        </is>
      </c>
      <c r="CP474" t="inlineStr">
        <is>
          <t/>
        </is>
      </c>
      <c r="CQ474" t="inlineStr">
        <is>
          <t/>
        </is>
      </c>
      <c r="CR474" t="inlineStr">
        <is>
          <t/>
        </is>
      </c>
      <c r="CS474" t="inlineStr">
        <is>
          <t/>
        </is>
      </c>
      <c r="CT474" t="inlineStr">
        <is>
          <t/>
        </is>
      </c>
      <c r="CU474" t="inlineStr">
        <is>
          <t/>
        </is>
      </c>
    </row>
    <row r="475">
      <c r="A475" s="1" t="str">
        <f>HYPERLINK("https://iate.europa.eu/entry/result/1263076/all", "1263076")</f>
        <v>1263076</v>
      </c>
      <c r="B475" t="inlineStr">
        <is>
          <t>FINANCE</t>
        </is>
      </c>
      <c r="C475" t="inlineStr">
        <is>
          <t>FINANCE</t>
        </is>
      </c>
      <c r="D475" t="inlineStr">
        <is>
          <t/>
        </is>
      </c>
      <c r="E475" t="inlineStr">
        <is>
          <t/>
        </is>
      </c>
      <c r="F475" t="inlineStr">
        <is>
          <t/>
        </is>
      </c>
      <c r="G475" t="inlineStr">
        <is>
          <t/>
        </is>
      </c>
      <c r="H475" t="inlineStr">
        <is>
          <t/>
        </is>
      </c>
      <c r="I475" t="inlineStr">
        <is>
          <t/>
        </is>
      </c>
      <c r="J475" t="inlineStr">
        <is>
          <t/>
        </is>
      </c>
      <c r="K475" t="inlineStr">
        <is>
          <t/>
        </is>
      </c>
      <c r="L475" t="inlineStr">
        <is>
          <t/>
        </is>
      </c>
      <c r="M475" t="inlineStr">
        <is>
          <t>Erklärung des Beteiligten</t>
        </is>
      </c>
      <c r="N475" t="inlineStr">
        <is>
          <t>3</t>
        </is>
      </c>
      <c r="O475" t="inlineStr">
        <is>
          <t/>
        </is>
      </c>
      <c r="P475" t="inlineStr">
        <is>
          <t/>
        </is>
      </c>
      <c r="Q475" t="inlineStr">
        <is>
          <t/>
        </is>
      </c>
      <c r="R475" t="inlineStr">
        <is>
          <t/>
        </is>
      </c>
      <c r="S475" t="inlineStr">
        <is>
          <t>declaration</t>
        </is>
      </c>
      <c r="T475" t="inlineStr">
        <is>
          <t>3</t>
        </is>
      </c>
      <c r="U475" t="inlineStr">
        <is>
          <t/>
        </is>
      </c>
      <c r="V475" t="inlineStr">
        <is>
          <t/>
        </is>
      </c>
      <c r="W475" t="inlineStr">
        <is>
          <t/>
        </is>
      </c>
      <c r="X475" t="inlineStr">
        <is>
          <t/>
        </is>
      </c>
      <c r="Y475" t="inlineStr">
        <is>
          <t/>
        </is>
      </c>
      <c r="Z475" t="inlineStr">
        <is>
          <t/>
        </is>
      </c>
      <c r="AA475" t="inlineStr">
        <is>
          <t/>
        </is>
      </c>
      <c r="AB475" t="inlineStr">
        <is>
          <t/>
        </is>
      </c>
      <c r="AC475" t="inlineStr">
        <is>
          <t/>
        </is>
      </c>
      <c r="AD475" t="inlineStr">
        <is>
          <t/>
        </is>
      </c>
      <c r="AE475" t="inlineStr">
        <is>
          <t>déclaration de l'intéressé</t>
        </is>
      </c>
      <c r="AF475" t="inlineStr">
        <is>
          <t>3</t>
        </is>
      </c>
      <c r="AG475" t="inlineStr">
        <is>
          <t/>
        </is>
      </c>
      <c r="AH475" t="inlineStr">
        <is>
          <t/>
        </is>
      </c>
      <c r="AI475" t="inlineStr">
        <is>
          <t/>
        </is>
      </c>
      <c r="AJ475" t="inlineStr">
        <is>
          <t/>
        </is>
      </c>
      <c r="AK475" t="inlineStr">
        <is>
          <t/>
        </is>
      </c>
      <c r="AL475" t="inlineStr">
        <is>
          <t/>
        </is>
      </c>
      <c r="AM475" t="inlineStr">
        <is>
          <t/>
        </is>
      </c>
      <c r="AN475" t="inlineStr">
        <is>
          <t/>
        </is>
      </c>
      <c r="AO475" t="inlineStr">
        <is>
          <t/>
        </is>
      </c>
      <c r="AP475" t="inlineStr">
        <is>
          <t/>
        </is>
      </c>
      <c r="AQ475" t="inlineStr">
        <is>
          <t>dichiarazione dell'interessato</t>
        </is>
      </c>
      <c r="AR475" t="inlineStr">
        <is>
          <t>3</t>
        </is>
      </c>
      <c r="AS475" t="inlineStr">
        <is>
          <t/>
        </is>
      </c>
      <c r="AT475" t="inlineStr">
        <is>
          <t/>
        </is>
      </c>
      <c r="AU475" t="inlineStr">
        <is>
          <t/>
        </is>
      </c>
      <c r="AV475" t="inlineStr">
        <is>
          <t/>
        </is>
      </c>
      <c r="AW475" t="inlineStr">
        <is>
          <t/>
        </is>
      </c>
      <c r="AX475" t="inlineStr">
        <is>
          <t/>
        </is>
      </c>
      <c r="AY475" t="inlineStr">
        <is>
          <t/>
        </is>
      </c>
      <c r="AZ475" t="inlineStr">
        <is>
          <t/>
        </is>
      </c>
      <c r="BA475" t="inlineStr">
        <is>
          <t/>
        </is>
      </c>
      <c r="BB475" t="inlineStr">
        <is>
          <t/>
        </is>
      </c>
      <c r="BC475" t="inlineStr">
        <is>
          <t>verklaring van de belanghebbende</t>
        </is>
      </c>
      <c r="BD475" t="inlineStr">
        <is>
          <t>3</t>
        </is>
      </c>
      <c r="BE475" t="inlineStr">
        <is>
          <t/>
        </is>
      </c>
      <c r="BF475" t="inlineStr">
        <is>
          <t/>
        </is>
      </c>
      <c r="BG475" t="inlineStr">
        <is>
          <t/>
        </is>
      </c>
      <c r="BH475" t="inlineStr">
        <is>
          <t/>
        </is>
      </c>
      <c r="BI475" t="inlineStr">
        <is>
          <t/>
        </is>
      </c>
      <c r="BJ475" t="inlineStr">
        <is>
          <t/>
        </is>
      </c>
      <c r="BK475" t="inlineStr">
        <is>
          <t/>
        </is>
      </c>
      <c r="BL475" t="inlineStr">
        <is>
          <t/>
        </is>
      </c>
      <c r="BM475" t="inlineStr">
        <is>
          <t/>
        </is>
      </c>
      <c r="BN475" t="inlineStr">
        <is>
          <t/>
        </is>
      </c>
      <c r="BO475" t="inlineStr">
        <is>
          <t/>
        </is>
      </c>
      <c r="BP475" t="inlineStr">
        <is>
          <t/>
        </is>
      </c>
      <c r="BQ475" t="inlineStr">
        <is>
          <t/>
        </is>
      </c>
      <c r="BR475" t="inlineStr">
        <is>
          <t/>
        </is>
      </c>
      <c r="BS475" t="inlineStr">
        <is>
          <t/>
        </is>
      </c>
      <c r="BT475" t="inlineStr">
        <is>
          <t/>
        </is>
      </c>
      <c r="BU475" t="inlineStr">
        <is>
          <t/>
        </is>
      </c>
      <c r="BV475" t="inlineStr">
        <is>
          <t/>
        </is>
      </c>
      <c r="BW475" t="inlineStr">
        <is>
          <t/>
        </is>
      </c>
      <c r="BX475" t="inlineStr">
        <is>
          <t/>
        </is>
      </c>
      <c r="BY475" t="inlineStr">
        <is>
          <t/>
        </is>
      </c>
      <c r="BZ475" t="inlineStr">
        <is>
          <t/>
        </is>
      </c>
      <c r="CA475" t="inlineStr">
        <is>
          <t/>
        </is>
      </c>
      <c r="CB475" t="inlineStr">
        <is>
          <t/>
        </is>
      </c>
      <c r="CC475" t="inlineStr">
        <is>
          <t/>
        </is>
      </c>
      <c r="CD475" t="inlineStr">
        <is>
          <t/>
        </is>
      </c>
      <c r="CE475" t="inlineStr">
        <is>
          <t/>
        </is>
      </c>
      <c r="CF475" t="inlineStr">
        <is>
          <t/>
        </is>
      </c>
      <c r="CG475" t="inlineStr">
        <is>
          <t/>
        </is>
      </c>
      <c r="CH475" t="inlineStr">
        <is>
          <t/>
        </is>
      </c>
      <c r="CI475" t="inlineStr">
        <is>
          <t/>
        </is>
      </c>
      <c r="CJ475" t="inlineStr">
        <is>
          <t/>
        </is>
      </c>
      <c r="CK475" t="inlineStr">
        <is>
          <t/>
        </is>
      </c>
      <c r="CL475" t="inlineStr">
        <is>
          <t/>
        </is>
      </c>
      <c r="CM475" t="inlineStr">
        <is>
          <t/>
        </is>
      </c>
      <c r="CN475" t="inlineStr">
        <is>
          <t/>
        </is>
      </c>
      <c r="CO475" t="inlineStr">
        <is>
          <t/>
        </is>
      </c>
      <c r="CP475" t="inlineStr">
        <is>
          <t/>
        </is>
      </c>
      <c r="CQ475" t="inlineStr">
        <is>
          <t/>
        </is>
      </c>
      <c r="CR475" t="inlineStr">
        <is>
          <t/>
        </is>
      </c>
      <c r="CS475" t="inlineStr">
        <is>
          <t/>
        </is>
      </c>
      <c r="CT475" t="inlineStr">
        <is>
          <t/>
        </is>
      </c>
      <c r="CU475" t="inlineStr">
        <is>
          <t/>
        </is>
      </c>
    </row>
    <row r="476">
      <c r="A476" s="1" t="str">
        <f>HYPERLINK("https://iate.europa.eu/entry/result/1253743/all", "1253743")</f>
        <v>1253743</v>
      </c>
      <c r="B476" t="inlineStr">
        <is>
          <t>FINANCE</t>
        </is>
      </c>
      <c r="C476" t="inlineStr">
        <is>
          <t>FINANCE</t>
        </is>
      </c>
      <c r="D476" t="inlineStr">
        <is>
          <t/>
        </is>
      </c>
      <c r="E476" t="inlineStr">
        <is>
          <t/>
        </is>
      </c>
      <c r="F476" t="inlineStr">
        <is>
          <t/>
        </is>
      </c>
      <c r="G476" t="inlineStr">
        <is>
          <t/>
        </is>
      </c>
      <c r="H476" t="inlineStr">
        <is>
          <t/>
        </is>
      </c>
      <c r="I476" t="inlineStr">
        <is>
          <t/>
        </is>
      </c>
      <c r="J476" t="inlineStr">
        <is>
          <t>amortisationsperiode|amortiseringsperiode|tilbagebetalingsperiode</t>
        </is>
      </c>
      <c r="K476" t="inlineStr">
        <is>
          <t>3|3|3</t>
        </is>
      </c>
      <c r="L476" t="inlineStr">
        <is>
          <t>||</t>
        </is>
      </c>
      <c r="M476" t="inlineStr">
        <is>
          <t>Tilgungsdauer</t>
        </is>
      </c>
      <c r="N476" t="inlineStr">
        <is>
          <t>3</t>
        </is>
      </c>
      <c r="O476" t="inlineStr">
        <is>
          <t/>
        </is>
      </c>
      <c r="P476" t="inlineStr">
        <is>
          <t/>
        </is>
      </c>
      <c r="Q476" t="inlineStr">
        <is>
          <t/>
        </is>
      </c>
      <c r="R476" t="inlineStr">
        <is>
          <t/>
        </is>
      </c>
      <c r="S476" t="inlineStr">
        <is>
          <t>redemption period|term of redemption</t>
        </is>
      </c>
      <c r="T476" t="inlineStr">
        <is>
          <t>3|3</t>
        </is>
      </c>
      <c r="U476" t="inlineStr">
        <is>
          <t>|</t>
        </is>
      </c>
      <c r="V476" t="inlineStr">
        <is>
          <t>periodo de amortización</t>
        </is>
      </c>
      <c r="W476" t="inlineStr">
        <is>
          <t>3</t>
        </is>
      </c>
      <c r="X476" t="inlineStr">
        <is>
          <t/>
        </is>
      </c>
      <c r="Y476" t="inlineStr">
        <is>
          <t/>
        </is>
      </c>
      <c r="Z476" t="inlineStr">
        <is>
          <t/>
        </is>
      </c>
      <c r="AA476" t="inlineStr">
        <is>
          <t/>
        </is>
      </c>
      <c r="AB476" t="inlineStr">
        <is>
          <t>kuoletusaika|takaisinmaksuaika</t>
        </is>
      </c>
      <c r="AC476" t="inlineStr">
        <is>
          <t>3|3</t>
        </is>
      </c>
      <c r="AD476" t="inlineStr">
        <is>
          <t>|</t>
        </is>
      </c>
      <c r="AE476" t="inlineStr">
        <is>
          <t>durée de l'amortissement</t>
        </is>
      </c>
      <c r="AF476" t="inlineStr">
        <is>
          <t>3</t>
        </is>
      </c>
      <c r="AG476" t="inlineStr">
        <is>
          <t/>
        </is>
      </c>
      <c r="AH476" t="inlineStr">
        <is>
          <t/>
        </is>
      </c>
      <c r="AI476" t="inlineStr">
        <is>
          <t/>
        </is>
      </c>
      <c r="AJ476" t="inlineStr">
        <is>
          <t/>
        </is>
      </c>
      <c r="AK476" t="inlineStr">
        <is>
          <t/>
        </is>
      </c>
      <c r="AL476" t="inlineStr">
        <is>
          <t/>
        </is>
      </c>
      <c r="AM476" t="inlineStr">
        <is>
          <t/>
        </is>
      </c>
      <c r="AN476" t="inlineStr">
        <is>
          <t/>
        </is>
      </c>
      <c r="AO476" t="inlineStr">
        <is>
          <t/>
        </is>
      </c>
      <c r="AP476" t="inlineStr">
        <is>
          <t/>
        </is>
      </c>
      <c r="AQ476" t="inlineStr">
        <is>
          <t>periodo d'ammortamento</t>
        </is>
      </c>
      <c r="AR476" t="inlineStr">
        <is>
          <t>3</t>
        </is>
      </c>
      <c r="AS476" t="inlineStr">
        <is>
          <t/>
        </is>
      </c>
      <c r="AT476" t="inlineStr">
        <is>
          <t/>
        </is>
      </c>
      <c r="AU476" t="inlineStr">
        <is>
          <t/>
        </is>
      </c>
      <c r="AV476" t="inlineStr">
        <is>
          <t/>
        </is>
      </c>
      <c r="AW476" t="inlineStr">
        <is>
          <t/>
        </is>
      </c>
      <c r="AX476" t="inlineStr">
        <is>
          <t/>
        </is>
      </c>
      <c r="AY476" t="inlineStr">
        <is>
          <t/>
        </is>
      </c>
      <c r="AZ476" t="inlineStr">
        <is>
          <t/>
        </is>
      </c>
      <c r="BA476" t="inlineStr">
        <is>
          <t/>
        </is>
      </c>
      <c r="BB476" t="inlineStr">
        <is>
          <t/>
        </is>
      </c>
      <c r="BC476" t="inlineStr">
        <is>
          <t>aflossingsperiode</t>
        </is>
      </c>
      <c r="BD476" t="inlineStr">
        <is>
          <t>3</t>
        </is>
      </c>
      <c r="BE476" t="inlineStr">
        <is>
          <t/>
        </is>
      </c>
      <c r="BF476" t="inlineStr">
        <is>
          <t/>
        </is>
      </c>
      <c r="BG476" t="inlineStr">
        <is>
          <t/>
        </is>
      </c>
      <c r="BH476" t="inlineStr">
        <is>
          <t/>
        </is>
      </c>
      <c r="BI476" t="inlineStr">
        <is>
          <t>período de reembolso|período de amortização</t>
        </is>
      </c>
      <c r="BJ476" t="inlineStr">
        <is>
          <t>3|3</t>
        </is>
      </c>
      <c r="BK476" t="inlineStr">
        <is>
          <t>|</t>
        </is>
      </c>
      <c r="BL476" t="inlineStr">
        <is>
          <t/>
        </is>
      </c>
      <c r="BM476" t="inlineStr">
        <is>
          <t/>
        </is>
      </c>
      <c r="BN476" t="inlineStr">
        <is>
          <t/>
        </is>
      </c>
      <c r="BO476" t="inlineStr">
        <is>
          <t/>
        </is>
      </c>
      <c r="BP476" t="inlineStr">
        <is>
          <t/>
        </is>
      </c>
      <c r="BQ476" t="inlineStr">
        <is>
          <t/>
        </is>
      </c>
      <c r="BR476" t="inlineStr">
        <is>
          <t/>
        </is>
      </c>
      <c r="BS476" t="inlineStr">
        <is>
          <t/>
        </is>
      </c>
      <c r="BT476" t="inlineStr">
        <is>
          <t/>
        </is>
      </c>
      <c r="BU476" t="inlineStr">
        <is>
          <t>amorteringstid</t>
        </is>
      </c>
      <c r="BV476" t="inlineStr">
        <is>
          <t>3</t>
        </is>
      </c>
      <c r="BW476" t="inlineStr">
        <is>
          <t/>
        </is>
      </c>
      <c r="BX476" t="inlineStr">
        <is>
          <t/>
        </is>
      </c>
      <c r="BY476" t="inlineStr">
        <is>
          <t/>
        </is>
      </c>
      <c r="BZ476" t="inlineStr">
        <is>
          <t/>
        </is>
      </c>
      <c r="CA476" t="inlineStr">
        <is>
          <t/>
        </is>
      </c>
      <c r="CB476" t="inlineStr">
        <is>
          <t/>
        </is>
      </c>
      <c r="CC476" t="inlineStr">
        <is>
          <t/>
        </is>
      </c>
      <c r="CD476" t="inlineStr">
        <is>
          <t/>
        </is>
      </c>
      <c r="CE476" t="inlineStr">
        <is>
          <t/>
        </is>
      </c>
      <c r="CF476" t="inlineStr">
        <is>
          <t/>
        </is>
      </c>
      <c r="CG476" t="inlineStr">
        <is>
          <t/>
        </is>
      </c>
      <c r="CH476" t="inlineStr">
        <is>
          <t/>
        </is>
      </c>
      <c r="CI476" t="inlineStr">
        <is>
          <t/>
        </is>
      </c>
      <c r="CJ476" t="inlineStr">
        <is>
          <t/>
        </is>
      </c>
      <c r="CK476" t="inlineStr">
        <is>
          <t/>
        </is>
      </c>
      <c r="CL476" t="inlineStr">
        <is>
          <t/>
        </is>
      </c>
      <c r="CM476" t="inlineStr">
        <is>
          <t/>
        </is>
      </c>
      <c r="CN476" t="inlineStr">
        <is>
          <t/>
        </is>
      </c>
      <c r="CO476" t="inlineStr">
        <is>
          <t/>
        </is>
      </c>
      <c r="CP476" t="inlineStr">
        <is>
          <t/>
        </is>
      </c>
      <c r="CQ476" t="inlineStr">
        <is>
          <t/>
        </is>
      </c>
      <c r="CR476" t="inlineStr">
        <is>
          <t/>
        </is>
      </c>
      <c r="CS476" t="inlineStr">
        <is>
          <t/>
        </is>
      </c>
      <c r="CT476" t="inlineStr">
        <is>
          <t/>
        </is>
      </c>
      <c r="CU476" t="inlineStr">
        <is>
          <t/>
        </is>
      </c>
    </row>
    <row r="477">
      <c r="A477" s="1" t="str">
        <f>HYPERLINK("https://iate.europa.eu/entry/result/1104065/all", "1104065")</f>
        <v>1104065</v>
      </c>
      <c r="B477" t="inlineStr">
        <is>
          <t>ECONOMICS;SOCIAL QUESTIONS;FINANCE</t>
        </is>
      </c>
      <c r="C477" t="inlineStr">
        <is>
          <t>ECONOMICS;SOCIAL QUESTIONS|demography and population;FINANCE</t>
        </is>
      </c>
      <c r="D477" t="inlineStr">
        <is>
          <t>местно лице</t>
        </is>
      </c>
      <c r="E477" t="inlineStr">
        <is>
          <t>4</t>
        </is>
      </c>
      <c r="F477" t="inlineStr">
        <is>
          <t/>
        </is>
      </c>
      <c r="G477" t="inlineStr">
        <is>
          <t/>
        </is>
      </c>
      <c r="H477" t="inlineStr">
        <is>
          <t/>
        </is>
      </c>
      <c r="I477" t="inlineStr">
        <is>
          <t/>
        </is>
      </c>
      <c r="J477" t="inlineStr">
        <is>
          <t>valutaindlænding</t>
        </is>
      </c>
      <c r="K477" t="inlineStr">
        <is>
          <t>3</t>
        </is>
      </c>
      <c r="L477" t="inlineStr">
        <is>
          <t/>
        </is>
      </c>
      <c r="M477" t="inlineStr">
        <is>
          <t>Deviseninlaender</t>
        </is>
      </c>
      <c r="N477" t="inlineStr">
        <is>
          <t>3</t>
        </is>
      </c>
      <c r="O477" t="inlineStr">
        <is>
          <t/>
        </is>
      </c>
      <c r="P477" t="inlineStr">
        <is>
          <t>κάτοικοι|μόνιμοι κάτοικοι ημεδαπής</t>
        </is>
      </c>
      <c r="Q477" t="inlineStr">
        <is>
          <t>3|3</t>
        </is>
      </c>
      <c r="R477" t="inlineStr">
        <is>
          <t>|</t>
        </is>
      </c>
      <c r="S477" t="inlineStr">
        <is>
          <t>resident</t>
        </is>
      </c>
      <c r="T477" t="inlineStr">
        <is>
          <t>3</t>
        </is>
      </c>
      <c r="U477" t="inlineStr">
        <is>
          <t/>
        </is>
      </c>
      <c r="V477" t="inlineStr">
        <is>
          <t>residente</t>
        </is>
      </c>
      <c r="W477" t="inlineStr">
        <is>
          <t>3</t>
        </is>
      </c>
      <c r="X477" t="inlineStr">
        <is>
          <t/>
        </is>
      </c>
      <c r="Y477" t="inlineStr">
        <is>
          <t/>
        </is>
      </c>
      <c r="Z477" t="inlineStr">
        <is>
          <t/>
        </is>
      </c>
      <c r="AA477" t="inlineStr">
        <is>
          <t/>
        </is>
      </c>
      <c r="AB477" t="inlineStr">
        <is>
          <t/>
        </is>
      </c>
      <c r="AC477" t="inlineStr">
        <is>
          <t/>
        </is>
      </c>
      <c r="AD477" t="inlineStr">
        <is>
          <t/>
        </is>
      </c>
      <c r="AE477" t="inlineStr">
        <is>
          <t>résident</t>
        </is>
      </c>
      <c r="AF477" t="inlineStr">
        <is>
          <t>3</t>
        </is>
      </c>
      <c r="AG477" t="inlineStr">
        <is>
          <t/>
        </is>
      </c>
      <c r="AH477" t="inlineStr">
        <is>
          <t/>
        </is>
      </c>
      <c r="AI477" t="inlineStr">
        <is>
          <t/>
        </is>
      </c>
      <c r="AJ477" t="inlineStr">
        <is>
          <t/>
        </is>
      </c>
      <c r="AK477" t="inlineStr">
        <is>
          <t/>
        </is>
      </c>
      <c r="AL477" t="inlineStr">
        <is>
          <t/>
        </is>
      </c>
      <c r="AM477" t="inlineStr">
        <is>
          <t/>
        </is>
      </c>
      <c r="AN477" t="inlineStr">
        <is>
          <t/>
        </is>
      </c>
      <c r="AO477" t="inlineStr">
        <is>
          <t/>
        </is>
      </c>
      <c r="AP477" t="inlineStr">
        <is>
          <t/>
        </is>
      </c>
      <c r="AQ477" t="inlineStr">
        <is>
          <t>residente</t>
        </is>
      </c>
      <c r="AR477" t="inlineStr">
        <is>
          <t>3</t>
        </is>
      </c>
      <c r="AS477" t="inlineStr">
        <is>
          <t/>
        </is>
      </c>
      <c r="AT477" t="inlineStr">
        <is>
          <t>rezidentas</t>
        </is>
      </c>
      <c r="AU477" t="inlineStr">
        <is>
          <t>4</t>
        </is>
      </c>
      <c r="AV477" t="inlineStr">
        <is>
          <t/>
        </is>
      </c>
      <c r="AW477" t="inlineStr">
        <is>
          <t/>
        </is>
      </c>
      <c r="AX477" t="inlineStr">
        <is>
          <t/>
        </is>
      </c>
      <c r="AY477" t="inlineStr">
        <is>
          <t/>
        </is>
      </c>
      <c r="AZ477" t="inlineStr">
        <is>
          <t/>
        </is>
      </c>
      <c r="BA477" t="inlineStr">
        <is>
          <t/>
        </is>
      </c>
      <c r="BB477" t="inlineStr">
        <is>
          <t/>
        </is>
      </c>
      <c r="BC477" t="inlineStr">
        <is>
          <t>ingezetene</t>
        </is>
      </c>
      <c r="BD477" t="inlineStr">
        <is>
          <t>3</t>
        </is>
      </c>
      <c r="BE477" t="inlineStr">
        <is>
          <t/>
        </is>
      </c>
      <c r="BF477" t="inlineStr">
        <is>
          <t/>
        </is>
      </c>
      <c r="BG477" t="inlineStr">
        <is>
          <t/>
        </is>
      </c>
      <c r="BH477" t="inlineStr">
        <is>
          <t/>
        </is>
      </c>
      <c r="BI477" t="inlineStr">
        <is>
          <t>residente</t>
        </is>
      </c>
      <c r="BJ477" t="inlineStr">
        <is>
          <t>3</t>
        </is>
      </c>
      <c r="BK477" t="inlineStr">
        <is>
          <t/>
        </is>
      </c>
      <c r="BL477" t="inlineStr">
        <is>
          <t>rezident</t>
        </is>
      </c>
      <c r="BM477" t="inlineStr">
        <is>
          <t>3</t>
        </is>
      </c>
      <c r="BN477" t="inlineStr">
        <is>
          <t/>
        </is>
      </c>
      <c r="BO477" t="inlineStr">
        <is>
          <t/>
        </is>
      </c>
      <c r="BP477" t="inlineStr">
        <is>
          <t/>
        </is>
      </c>
      <c r="BQ477" t="inlineStr">
        <is>
          <t/>
        </is>
      </c>
      <c r="BR477" t="inlineStr">
        <is>
          <t/>
        </is>
      </c>
      <c r="BS477" t="inlineStr">
        <is>
          <t/>
        </is>
      </c>
      <c r="BT477" t="inlineStr">
        <is>
          <t/>
        </is>
      </c>
      <c r="BU477" t="inlineStr">
        <is>
          <t/>
        </is>
      </c>
      <c r="BV477" t="inlineStr">
        <is>
          <t/>
        </is>
      </c>
      <c r="BW477" t="inlineStr">
        <is>
          <t/>
        </is>
      </c>
      <c r="BX477" t="inlineStr">
        <is>
          <t/>
        </is>
      </c>
      <c r="BY477" t="inlineStr">
        <is>
          <t/>
        </is>
      </c>
      <c r="BZ477" t="inlineStr">
        <is>
          <t>personer, uanset statsborgerforhold, firmaer eller juridiske personer er valutaindlændinge 1) når de er hjemmehørende her i landet, samt 2) når de uden at høre hjemme her i landet driver virksomhed her, dog kun i forhold vedrørende den herværende virksomhed</t>
        </is>
      </c>
      <c r="CA477" t="inlineStr">
        <is>
          <t/>
        </is>
      </c>
      <c r="CB477" t="inlineStr">
        <is>
          <t/>
        </is>
      </c>
      <c r="CC477" t="inlineStr">
        <is>
          <t>a person or a company living or operating in a country</t>
        </is>
      </c>
      <c r="CD477" t="inlineStr">
        <is>
          <t/>
        </is>
      </c>
      <c r="CE477" t="inlineStr">
        <is>
          <t/>
        </is>
      </c>
      <c r="CF477" t="inlineStr">
        <is>
          <t/>
        </is>
      </c>
      <c r="CG477" t="inlineStr">
        <is>
          <t>au regard de la réglementation française, personne de nationalité française demeurant en France ou personne étrangère demeurant en France depuis deux ans au moins</t>
        </is>
      </c>
      <c r="CH477" t="inlineStr">
        <is>
          <t/>
        </is>
      </c>
      <c r="CI477" t="inlineStr">
        <is>
          <t/>
        </is>
      </c>
      <c r="CJ477" t="inlineStr">
        <is>
          <t/>
        </is>
      </c>
      <c r="CK477" t="inlineStr">
        <is>
          <t/>
        </is>
      </c>
      <c r="CL477" t="inlineStr">
        <is>
          <t>fizinis ar juridinis asmuo, kurio ekonominiai interesai yra tam tikros šalies ekonominėje erdvėje ir kurio vykdoma ekonominė veikla toje šalyje yra ilgalaikė (trunka ilgiau nei vienus metus)</t>
        </is>
      </c>
      <c r="CM477" t="inlineStr">
        <is>
          <t/>
        </is>
      </c>
      <c r="CN477" t="inlineStr">
        <is>
          <t/>
        </is>
      </c>
      <c r="CO477" t="inlineStr">
        <is>
          <t/>
        </is>
      </c>
      <c r="CP477" t="inlineStr">
        <is>
          <t/>
        </is>
      </c>
      <c r="CQ477" t="inlineStr">
        <is>
          <t/>
        </is>
      </c>
      <c r="CR477" t="inlineStr">
        <is>
          <t>orice persoană juridică română, orice persoană juridică străină având locul de exercitare a conducerii efective în România, orice persoană juridică cu sediul social în România, înființată potrivit legislației europene, și orice persoană fizică rezidentă</t>
        </is>
      </c>
      <c r="CS477" t="inlineStr">
        <is>
          <t/>
        </is>
      </c>
      <c r="CT477" t="inlineStr">
        <is>
          <t/>
        </is>
      </c>
      <c r="CU477" t="inlineStr">
        <is>
          <t/>
        </is>
      </c>
    </row>
    <row r="478">
      <c r="A478" s="1" t="str">
        <f>HYPERLINK("https://iate.europa.eu/entry/result/1116880/all", "1116880")</f>
        <v>1116880</v>
      </c>
      <c r="B478" t="inlineStr">
        <is>
          <t>FINANCE;EMPLOYMENT AND WORKING CONDITIONS</t>
        </is>
      </c>
      <c r="C478" t="inlineStr">
        <is>
          <t>FINANCE|insurance;EMPLOYMENT AND WORKING CONDITIONS</t>
        </is>
      </c>
      <c r="D478" t="inlineStr">
        <is>
          <t/>
        </is>
      </c>
      <c r="E478" t="inlineStr">
        <is>
          <t/>
        </is>
      </c>
      <c r="F478" t="inlineStr">
        <is>
          <t/>
        </is>
      </c>
      <c r="G478" t="inlineStr">
        <is>
          <t/>
        </is>
      </c>
      <c r="H478" t="inlineStr">
        <is>
          <t/>
        </is>
      </c>
      <c r="I478" t="inlineStr">
        <is>
          <t/>
        </is>
      </c>
      <c r="J478" t="inlineStr">
        <is>
          <t/>
        </is>
      </c>
      <c r="K478" t="inlineStr">
        <is>
          <t/>
        </is>
      </c>
      <c r="L478" t="inlineStr">
        <is>
          <t/>
        </is>
      </c>
      <c r="M478" t="inlineStr">
        <is>
          <t>Selbstbeteiligung</t>
        </is>
      </c>
      <c r="N478" t="inlineStr">
        <is>
          <t>3</t>
        </is>
      </c>
      <c r="O478" t="inlineStr">
        <is>
          <t/>
        </is>
      </c>
      <c r="P478" t="inlineStr">
        <is>
          <t>συμμετοχή του ασφαλισμένου</t>
        </is>
      </c>
      <c r="Q478" t="inlineStr">
        <is>
          <t>3</t>
        </is>
      </c>
      <c r="R478" t="inlineStr">
        <is>
          <t/>
        </is>
      </c>
      <c r="S478" t="inlineStr">
        <is>
          <t>contribution</t>
        </is>
      </c>
      <c r="T478" t="inlineStr">
        <is>
          <t>3</t>
        </is>
      </c>
      <c r="U478" t="inlineStr">
        <is>
          <t/>
        </is>
      </c>
      <c r="V478" t="inlineStr">
        <is>
          <t/>
        </is>
      </c>
      <c r="W478" t="inlineStr">
        <is>
          <t/>
        </is>
      </c>
      <c r="X478" t="inlineStr">
        <is>
          <t/>
        </is>
      </c>
      <c r="Y478" t="inlineStr">
        <is>
          <t/>
        </is>
      </c>
      <c r="Z478" t="inlineStr">
        <is>
          <t/>
        </is>
      </c>
      <c r="AA478" t="inlineStr">
        <is>
          <t/>
        </is>
      </c>
      <c r="AB478" t="inlineStr">
        <is>
          <t/>
        </is>
      </c>
      <c r="AC478" t="inlineStr">
        <is>
          <t/>
        </is>
      </c>
      <c r="AD478" t="inlineStr">
        <is>
          <t/>
        </is>
      </c>
      <c r="AE478" t="inlineStr">
        <is>
          <t>participation de l'assuré</t>
        </is>
      </c>
      <c r="AF478" t="inlineStr">
        <is>
          <t>3</t>
        </is>
      </c>
      <c r="AG478" t="inlineStr">
        <is>
          <t/>
        </is>
      </c>
      <c r="AH478" t="inlineStr">
        <is>
          <t/>
        </is>
      </c>
      <c r="AI478" t="inlineStr">
        <is>
          <t/>
        </is>
      </c>
      <c r="AJ478" t="inlineStr">
        <is>
          <t/>
        </is>
      </c>
      <c r="AK478" t="inlineStr">
        <is>
          <t/>
        </is>
      </c>
      <c r="AL478" t="inlineStr">
        <is>
          <t/>
        </is>
      </c>
      <c r="AM478" t="inlineStr">
        <is>
          <t/>
        </is>
      </c>
      <c r="AN478" t="inlineStr">
        <is>
          <t/>
        </is>
      </c>
      <c r="AO478" t="inlineStr">
        <is>
          <t/>
        </is>
      </c>
      <c r="AP478" t="inlineStr">
        <is>
          <t/>
        </is>
      </c>
      <c r="AQ478" t="inlineStr">
        <is>
          <t>partecipazione dell'assicurato</t>
        </is>
      </c>
      <c r="AR478" t="inlineStr">
        <is>
          <t>3</t>
        </is>
      </c>
      <c r="AS478" t="inlineStr">
        <is>
          <t/>
        </is>
      </c>
      <c r="AT478" t="inlineStr">
        <is>
          <t/>
        </is>
      </c>
      <c r="AU478" t="inlineStr">
        <is>
          <t/>
        </is>
      </c>
      <c r="AV478" t="inlineStr">
        <is>
          <t/>
        </is>
      </c>
      <c r="AW478" t="inlineStr">
        <is>
          <t/>
        </is>
      </c>
      <c r="AX478" t="inlineStr">
        <is>
          <t/>
        </is>
      </c>
      <c r="AY478" t="inlineStr">
        <is>
          <t/>
        </is>
      </c>
      <c r="AZ478" t="inlineStr">
        <is>
          <t/>
        </is>
      </c>
      <c r="BA478" t="inlineStr">
        <is>
          <t/>
        </is>
      </c>
      <c r="BB478" t="inlineStr">
        <is>
          <t/>
        </is>
      </c>
      <c r="BC478" t="inlineStr">
        <is>
          <t>eigen bijdrage</t>
        </is>
      </c>
      <c r="BD478" t="inlineStr">
        <is>
          <t>3</t>
        </is>
      </c>
      <c r="BE478" t="inlineStr">
        <is>
          <t/>
        </is>
      </c>
      <c r="BF478" t="inlineStr">
        <is>
          <t/>
        </is>
      </c>
      <c r="BG478" t="inlineStr">
        <is>
          <t/>
        </is>
      </c>
      <c r="BH478" t="inlineStr">
        <is>
          <t/>
        </is>
      </c>
      <c r="BI478" t="inlineStr">
        <is>
          <t/>
        </is>
      </c>
      <c r="BJ478" t="inlineStr">
        <is>
          <t/>
        </is>
      </c>
      <c r="BK478" t="inlineStr">
        <is>
          <t/>
        </is>
      </c>
      <c r="BL478" t="inlineStr">
        <is>
          <t/>
        </is>
      </c>
      <c r="BM478" t="inlineStr">
        <is>
          <t/>
        </is>
      </c>
      <c r="BN478" t="inlineStr">
        <is>
          <t/>
        </is>
      </c>
      <c r="BO478" t="inlineStr">
        <is>
          <t/>
        </is>
      </c>
      <c r="BP478" t="inlineStr">
        <is>
          <t/>
        </is>
      </c>
      <c r="BQ478" t="inlineStr">
        <is>
          <t/>
        </is>
      </c>
      <c r="BR478" t="inlineStr">
        <is>
          <t/>
        </is>
      </c>
      <c r="BS478" t="inlineStr">
        <is>
          <t/>
        </is>
      </c>
      <c r="BT478" t="inlineStr">
        <is>
          <t/>
        </is>
      </c>
      <c r="BU478" t="inlineStr">
        <is>
          <t/>
        </is>
      </c>
      <c r="BV478" t="inlineStr">
        <is>
          <t/>
        </is>
      </c>
      <c r="BW478" t="inlineStr">
        <is>
          <t/>
        </is>
      </c>
      <c r="BX478" t="inlineStr">
        <is>
          <t/>
        </is>
      </c>
      <c r="BY478" t="inlineStr">
        <is>
          <t/>
        </is>
      </c>
      <c r="BZ478" t="inlineStr">
        <is>
          <t/>
        </is>
      </c>
      <c r="CA478" t="inlineStr">
        <is>
          <t/>
        </is>
      </c>
      <c r="CB478" t="inlineStr">
        <is>
          <t/>
        </is>
      </c>
      <c r="CC478" t="inlineStr">
        <is>
          <t/>
        </is>
      </c>
      <c r="CD478" t="inlineStr">
        <is>
          <t/>
        </is>
      </c>
      <c r="CE478" t="inlineStr">
        <is>
          <t/>
        </is>
      </c>
      <c r="CF478" t="inlineStr">
        <is>
          <t/>
        </is>
      </c>
      <c r="CG478" t="inlineStr">
        <is>
          <t/>
        </is>
      </c>
      <c r="CH478" t="inlineStr">
        <is>
          <t/>
        </is>
      </c>
      <c r="CI478" t="inlineStr">
        <is>
          <t/>
        </is>
      </c>
      <c r="CJ478" t="inlineStr">
        <is>
          <t/>
        </is>
      </c>
      <c r="CK478" t="inlineStr">
        <is>
          <t/>
        </is>
      </c>
      <c r="CL478" t="inlineStr">
        <is>
          <t/>
        </is>
      </c>
      <c r="CM478" t="inlineStr">
        <is>
          <t/>
        </is>
      </c>
      <c r="CN478" t="inlineStr">
        <is>
          <t/>
        </is>
      </c>
      <c r="CO478" t="inlineStr">
        <is>
          <t/>
        </is>
      </c>
      <c r="CP478" t="inlineStr">
        <is>
          <t/>
        </is>
      </c>
      <c r="CQ478" t="inlineStr">
        <is>
          <t/>
        </is>
      </c>
      <c r="CR478" t="inlineStr">
        <is>
          <t/>
        </is>
      </c>
      <c r="CS478" t="inlineStr">
        <is>
          <t/>
        </is>
      </c>
      <c r="CT478" t="inlineStr">
        <is>
          <t/>
        </is>
      </c>
      <c r="CU478" t="inlineStr">
        <is>
          <t/>
        </is>
      </c>
    </row>
    <row r="479">
      <c r="A479" s="1" t="str">
        <f>HYPERLINK("https://iate.europa.eu/entry/result/1112794/all", "1112794")</f>
        <v>1112794</v>
      </c>
      <c r="B479" t="inlineStr">
        <is>
          <t>FINANCE</t>
        </is>
      </c>
      <c r="C479" t="inlineStr">
        <is>
          <t>FINANCE</t>
        </is>
      </c>
      <c r="D479" t="inlineStr">
        <is>
          <t/>
        </is>
      </c>
      <c r="E479" t="inlineStr">
        <is>
          <t/>
        </is>
      </c>
      <c r="F479" t="inlineStr">
        <is>
          <t/>
        </is>
      </c>
      <c r="G479" t="inlineStr">
        <is>
          <t/>
        </is>
      </c>
      <c r="H479" t="inlineStr">
        <is>
          <t/>
        </is>
      </c>
      <c r="I479" t="inlineStr">
        <is>
          <t/>
        </is>
      </c>
      <c r="J479" t="inlineStr">
        <is>
          <t>sammensætning</t>
        </is>
      </c>
      <c r="K479" t="inlineStr">
        <is>
          <t>3</t>
        </is>
      </c>
      <c r="L479" t="inlineStr">
        <is>
          <t/>
        </is>
      </c>
      <c r="M479" t="inlineStr">
        <is>
          <t>Zusammensetzung</t>
        </is>
      </c>
      <c r="N479" t="inlineStr">
        <is>
          <t>3</t>
        </is>
      </c>
      <c r="O479" t="inlineStr">
        <is>
          <t/>
        </is>
      </c>
      <c r="P479" t="inlineStr">
        <is>
          <t>σύνθεση</t>
        </is>
      </c>
      <c r="Q479" t="inlineStr">
        <is>
          <t>3</t>
        </is>
      </c>
      <c r="R479" t="inlineStr">
        <is>
          <t/>
        </is>
      </c>
      <c r="S479" t="inlineStr">
        <is>
          <t>composition</t>
        </is>
      </c>
      <c r="T479" t="inlineStr">
        <is>
          <t>3</t>
        </is>
      </c>
      <c r="U479" t="inlineStr">
        <is>
          <t/>
        </is>
      </c>
      <c r="V479" t="inlineStr">
        <is>
          <t>composición</t>
        </is>
      </c>
      <c r="W479" t="inlineStr">
        <is>
          <t>3</t>
        </is>
      </c>
      <c r="X479" t="inlineStr">
        <is>
          <t/>
        </is>
      </c>
      <c r="Y479" t="inlineStr">
        <is>
          <t/>
        </is>
      </c>
      <c r="Z479" t="inlineStr">
        <is>
          <t/>
        </is>
      </c>
      <c r="AA479" t="inlineStr">
        <is>
          <t/>
        </is>
      </c>
      <c r="AB479" t="inlineStr">
        <is>
          <t>koostumus</t>
        </is>
      </c>
      <c r="AC479" t="inlineStr">
        <is>
          <t>3</t>
        </is>
      </c>
      <c r="AD479" t="inlineStr">
        <is>
          <t/>
        </is>
      </c>
      <c r="AE479" t="inlineStr">
        <is>
          <t>composition</t>
        </is>
      </c>
      <c r="AF479" t="inlineStr">
        <is>
          <t>3</t>
        </is>
      </c>
      <c r="AG479" t="inlineStr">
        <is>
          <t/>
        </is>
      </c>
      <c r="AH479" t="inlineStr">
        <is>
          <t/>
        </is>
      </c>
      <c r="AI479" t="inlineStr">
        <is>
          <t/>
        </is>
      </c>
      <c r="AJ479" t="inlineStr">
        <is>
          <t/>
        </is>
      </c>
      <c r="AK479" t="inlineStr">
        <is>
          <t/>
        </is>
      </c>
      <c r="AL479" t="inlineStr">
        <is>
          <t/>
        </is>
      </c>
      <c r="AM479" t="inlineStr">
        <is>
          <t/>
        </is>
      </c>
      <c r="AN479" t="inlineStr">
        <is>
          <t/>
        </is>
      </c>
      <c r="AO479" t="inlineStr">
        <is>
          <t/>
        </is>
      </c>
      <c r="AP479" t="inlineStr">
        <is>
          <t/>
        </is>
      </c>
      <c r="AQ479" t="inlineStr">
        <is>
          <t>composizione</t>
        </is>
      </c>
      <c r="AR479" t="inlineStr">
        <is>
          <t>3</t>
        </is>
      </c>
      <c r="AS479" t="inlineStr">
        <is>
          <t/>
        </is>
      </c>
      <c r="AT479" t="inlineStr">
        <is>
          <t/>
        </is>
      </c>
      <c r="AU479" t="inlineStr">
        <is>
          <t/>
        </is>
      </c>
      <c r="AV479" t="inlineStr">
        <is>
          <t/>
        </is>
      </c>
      <c r="AW479" t="inlineStr">
        <is>
          <t/>
        </is>
      </c>
      <c r="AX479" t="inlineStr">
        <is>
          <t/>
        </is>
      </c>
      <c r="AY479" t="inlineStr">
        <is>
          <t/>
        </is>
      </c>
      <c r="AZ479" t="inlineStr">
        <is>
          <t/>
        </is>
      </c>
      <c r="BA479" t="inlineStr">
        <is>
          <t/>
        </is>
      </c>
      <c r="BB479" t="inlineStr">
        <is>
          <t/>
        </is>
      </c>
      <c r="BC479" t="inlineStr">
        <is>
          <t>legering</t>
        </is>
      </c>
      <c r="BD479" t="inlineStr">
        <is>
          <t>3</t>
        </is>
      </c>
      <c r="BE479" t="inlineStr">
        <is>
          <t/>
        </is>
      </c>
      <c r="BF479" t="inlineStr">
        <is>
          <t/>
        </is>
      </c>
      <c r="BG479" t="inlineStr">
        <is>
          <t/>
        </is>
      </c>
      <c r="BH479" t="inlineStr">
        <is>
          <t/>
        </is>
      </c>
      <c r="BI479" t="inlineStr">
        <is>
          <t>composição</t>
        </is>
      </c>
      <c r="BJ479" t="inlineStr">
        <is>
          <t>3</t>
        </is>
      </c>
      <c r="BK479" t="inlineStr">
        <is>
          <t/>
        </is>
      </c>
      <c r="BL479" t="inlineStr">
        <is>
          <t/>
        </is>
      </c>
      <c r="BM479" t="inlineStr">
        <is>
          <t/>
        </is>
      </c>
      <c r="BN479" t="inlineStr">
        <is>
          <t/>
        </is>
      </c>
      <c r="BO479" t="inlineStr">
        <is>
          <t/>
        </is>
      </c>
      <c r="BP479" t="inlineStr">
        <is>
          <t/>
        </is>
      </c>
      <c r="BQ479" t="inlineStr">
        <is>
          <t/>
        </is>
      </c>
      <c r="BR479" t="inlineStr">
        <is>
          <t/>
        </is>
      </c>
      <c r="BS479" t="inlineStr">
        <is>
          <t/>
        </is>
      </c>
      <c r="BT479" t="inlineStr">
        <is>
          <t/>
        </is>
      </c>
      <c r="BU479" t="inlineStr">
        <is>
          <t>materialsammansättning|sammansättning</t>
        </is>
      </c>
      <c r="BV479" t="inlineStr">
        <is>
          <t>3|3</t>
        </is>
      </c>
      <c r="BW479" t="inlineStr">
        <is>
          <t>|</t>
        </is>
      </c>
      <c r="BX479" t="inlineStr">
        <is>
          <t/>
        </is>
      </c>
      <c r="BY479" t="inlineStr">
        <is>
          <t/>
        </is>
      </c>
      <c r="BZ479" t="inlineStr">
        <is>
          <t/>
        </is>
      </c>
      <c r="CA479" t="inlineStr">
        <is>
          <t/>
        </is>
      </c>
      <c r="CB479" t="inlineStr">
        <is>
          <t/>
        </is>
      </c>
      <c r="CC479" t="inlineStr">
        <is>
          <t/>
        </is>
      </c>
      <c r="CD479" t="inlineStr">
        <is>
          <t/>
        </is>
      </c>
      <c r="CE479" t="inlineStr">
        <is>
          <t/>
        </is>
      </c>
      <c r="CF479" t="inlineStr">
        <is>
          <t/>
        </is>
      </c>
      <c r="CG479" t="inlineStr">
        <is>
          <t/>
        </is>
      </c>
      <c r="CH479" t="inlineStr">
        <is>
          <t/>
        </is>
      </c>
      <c r="CI479" t="inlineStr">
        <is>
          <t/>
        </is>
      </c>
      <c r="CJ479" t="inlineStr">
        <is>
          <t/>
        </is>
      </c>
      <c r="CK479" t="inlineStr">
        <is>
          <t/>
        </is>
      </c>
      <c r="CL479" t="inlineStr">
        <is>
          <t/>
        </is>
      </c>
      <c r="CM479" t="inlineStr">
        <is>
          <t/>
        </is>
      </c>
      <c r="CN479" t="inlineStr">
        <is>
          <t/>
        </is>
      </c>
      <c r="CO479" t="inlineStr">
        <is>
          <t/>
        </is>
      </c>
      <c r="CP479" t="inlineStr">
        <is>
          <t/>
        </is>
      </c>
      <c r="CQ479" t="inlineStr">
        <is>
          <t/>
        </is>
      </c>
      <c r="CR479" t="inlineStr">
        <is>
          <t/>
        </is>
      </c>
      <c r="CS479" t="inlineStr">
        <is>
          <t/>
        </is>
      </c>
      <c r="CT479" t="inlineStr">
        <is>
          <t/>
        </is>
      </c>
      <c r="CU479" t="inlineStr">
        <is>
          <t/>
        </is>
      </c>
    </row>
    <row r="480">
      <c r="A480" s="1" t="str">
        <f>HYPERLINK("https://iate.europa.eu/entry/result/1261038/all", "1261038")</f>
        <v>1261038</v>
      </c>
      <c r="B480" t="inlineStr">
        <is>
          <t>POLITICS;FINANCE;LAW</t>
        </is>
      </c>
      <c r="C480" t="inlineStr">
        <is>
          <t>POLITICS|executive power and public service|administrative law;FINANCE;LAW</t>
        </is>
      </c>
      <c r="D480" t="inlineStr">
        <is>
          <t/>
        </is>
      </c>
      <c r="E480" t="inlineStr">
        <is>
          <t/>
        </is>
      </c>
      <c r="F480" t="inlineStr">
        <is>
          <t/>
        </is>
      </c>
      <c r="G480" t="inlineStr">
        <is>
          <t/>
        </is>
      </c>
      <c r="H480" t="inlineStr">
        <is>
          <t/>
        </is>
      </c>
      <c r="I480" t="inlineStr">
        <is>
          <t/>
        </is>
      </c>
      <c r="J480" t="inlineStr">
        <is>
          <t>hæderlig</t>
        </is>
      </c>
      <c r="K480" t="inlineStr">
        <is>
          <t>3</t>
        </is>
      </c>
      <c r="L480" t="inlineStr">
        <is>
          <t/>
        </is>
      </c>
      <c r="M480" t="inlineStr">
        <is>
          <t>zuverlässig</t>
        </is>
      </c>
      <c r="N480" t="inlineStr">
        <is>
          <t>3</t>
        </is>
      </c>
      <c r="O480" t="inlineStr">
        <is>
          <t/>
        </is>
      </c>
      <c r="P480" t="inlineStr">
        <is>
          <t/>
        </is>
      </c>
      <c r="Q480" t="inlineStr">
        <is>
          <t/>
        </is>
      </c>
      <c r="R480" t="inlineStr">
        <is>
          <t/>
        </is>
      </c>
      <c r="S480" t="inlineStr">
        <is>
          <t>of good repute</t>
        </is>
      </c>
      <c r="T480" t="inlineStr">
        <is>
          <t>3</t>
        </is>
      </c>
      <c r="U480" t="inlineStr">
        <is>
          <t/>
        </is>
      </c>
      <c r="V480" t="inlineStr">
        <is>
          <t/>
        </is>
      </c>
      <c r="W480" t="inlineStr">
        <is>
          <t/>
        </is>
      </c>
      <c r="X480" t="inlineStr">
        <is>
          <t/>
        </is>
      </c>
      <c r="Y480" t="inlineStr">
        <is>
          <t/>
        </is>
      </c>
      <c r="Z480" t="inlineStr">
        <is>
          <t/>
        </is>
      </c>
      <c r="AA480" t="inlineStr">
        <is>
          <t/>
        </is>
      </c>
      <c r="AB480" t="inlineStr">
        <is>
          <t/>
        </is>
      </c>
      <c r="AC480" t="inlineStr">
        <is>
          <t/>
        </is>
      </c>
      <c r="AD480" t="inlineStr">
        <is>
          <t/>
        </is>
      </c>
      <c r="AE480" t="inlineStr">
        <is>
          <t>honorable</t>
        </is>
      </c>
      <c r="AF480" t="inlineStr">
        <is>
          <t>3</t>
        </is>
      </c>
      <c r="AG480" t="inlineStr">
        <is>
          <t/>
        </is>
      </c>
      <c r="AH480" t="inlineStr">
        <is>
          <t>dea-chlú</t>
        </is>
      </c>
      <c r="AI480" t="inlineStr">
        <is>
          <t>3</t>
        </is>
      </c>
      <c r="AJ480" t="inlineStr">
        <is>
          <t/>
        </is>
      </c>
      <c r="AK480" t="inlineStr">
        <is>
          <t/>
        </is>
      </c>
      <c r="AL480" t="inlineStr">
        <is>
          <t/>
        </is>
      </c>
      <c r="AM480" t="inlineStr">
        <is>
          <t/>
        </is>
      </c>
      <c r="AN480" t="inlineStr">
        <is>
          <t/>
        </is>
      </c>
      <c r="AO480" t="inlineStr">
        <is>
          <t/>
        </is>
      </c>
      <c r="AP480" t="inlineStr">
        <is>
          <t/>
        </is>
      </c>
      <c r="AQ480" t="inlineStr">
        <is>
          <t>onorabile</t>
        </is>
      </c>
      <c r="AR480" t="inlineStr">
        <is>
          <t>3</t>
        </is>
      </c>
      <c r="AS480" t="inlineStr">
        <is>
          <t/>
        </is>
      </c>
      <c r="AT480" t="inlineStr">
        <is>
          <t/>
        </is>
      </c>
      <c r="AU480" t="inlineStr">
        <is>
          <t/>
        </is>
      </c>
      <c r="AV480" t="inlineStr">
        <is>
          <t/>
        </is>
      </c>
      <c r="AW480" t="inlineStr">
        <is>
          <t/>
        </is>
      </c>
      <c r="AX480" t="inlineStr">
        <is>
          <t/>
        </is>
      </c>
      <c r="AY480" t="inlineStr">
        <is>
          <t/>
        </is>
      </c>
      <c r="AZ480" t="inlineStr">
        <is>
          <t>ta' reputazzjoni tajba</t>
        </is>
      </c>
      <c r="BA480" t="inlineStr">
        <is>
          <t>3</t>
        </is>
      </c>
      <c r="BB480" t="inlineStr">
        <is>
          <t/>
        </is>
      </c>
      <c r="BC480" t="inlineStr">
        <is>
          <t>betrouwbaar</t>
        </is>
      </c>
      <c r="BD480" t="inlineStr">
        <is>
          <t>3</t>
        </is>
      </c>
      <c r="BE480" t="inlineStr">
        <is>
          <t/>
        </is>
      </c>
      <c r="BF480" t="inlineStr">
        <is>
          <t/>
        </is>
      </c>
      <c r="BG480" t="inlineStr">
        <is>
          <t/>
        </is>
      </c>
      <c r="BH480" t="inlineStr">
        <is>
          <t/>
        </is>
      </c>
      <c r="BI480" t="inlineStr">
        <is>
          <t/>
        </is>
      </c>
      <c r="BJ480" t="inlineStr">
        <is>
          <t/>
        </is>
      </c>
      <c r="BK480" t="inlineStr">
        <is>
          <t/>
        </is>
      </c>
      <c r="BL480" t="inlineStr">
        <is>
          <t/>
        </is>
      </c>
      <c r="BM480" t="inlineStr">
        <is>
          <t/>
        </is>
      </c>
      <c r="BN480" t="inlineStr">
        <is>
          <t/>
        </is>
      </c>
      <c r="BO480" t="inlineStr">
        <is>
          <t/>
        </is>
      </c>
      <c r="BP480" t="inlineStr">
        <is>
          <t/>
        </is>
      </c>
      <c r="BQ480" t="inlineStr">
        <is>
          <t/>
        </is>
      </c>
      <c r="BR480" t="inlineStr">
        <is>
          <t>na dobrem glasu|ugleden</t>
        </is>
      </c>
      <c r="BS480" t="inlineStr">
        <is>
          <t>3|3</t>
        </is>
      </c>
      <c r="BT480" t="inlineStr">
        <is>
          <t>|</t>
        </is>
      </c>
      <c r="BU480" t="inlineStr">
        <is>
          <t/>
        </is>
      </c>
      <c r="BV480" t="inlineStr">
        <is>
          <t/>
        </is>
      </c>
      <c r="BW480" t="inlineStr">
        <is>
          <t/>
        </is>
      </c>
      <c r="BX480" t="inlineStr">
        <is>
          <t/>
        </is>
      </c>
      <c r="BY480" t="inlineStr">
        <is>
          <t/>
        </is>
      </c>
      <c r="BZ480" t="inlineStr">
        <is>
          <t/>
        </is>
      </c>
      <c r="CA480" t="inlineStr">
        <is>
          <t/>
        </is>
      </c>
      <c r="CB480" t="inlineStr">
        <is>
          <t/>
        </is>
      </c>
      <c r="CC480" t="inlineStr">
        <is>
          <t/>
        </is>
      </c>
      <c r="CD480" t="inlineStr">
        <is>
          <t/>
        </is>
      </c>
      <c r="CE480" t="inlineStr">
        <is>
          <t/>
        </is>
      </c>
      <c r="CF480" t="inlineStr">
        <is>
          <t/>
        </is>
      </c>
      <c r="CG480" t="inlineStr">
        <is>
          <t/>
        </is>
      </c>
      <c r="CH480" t="inlineStr">
        <is>
          <t/>
        </is>
      </c>
      <c r="CI480" t="inlineStr">
        <is>
          <t/>
        </is>
      </c>
      <c r="CJ480" t="inlineStr">
        <is>
          <t/>
        </is>
      </c>
      <c r="CK480" t="inlineStr">
        <is>
          <t/>
        </is>
      </c>
      <c r="CL480" t="inlineStr">
        <is>
          <t/>
        </is>
      </c>
      <c r="CM480" t="inlineStr">
        <is>
          <t/>
        </is>
      </c>
      <c r="CN480" t="inlineStr">
        <is>
          <t/>
        </is>
      </c>
      <c r="CO480" t="inlineStr">
        <is>
          <t/>
        </is>
      </c>
      <c r="CP480" t="inlineStr">
        <is>
          <t/>
        </is>
      </c>
      <c r="CQ480" t="inlineStr">
        <is>
          <t/>
        </is>
      </c>
      <c r="CR480" t="inlineStr">
        <is>
          <t/>
        </is>
      </c>
      <c r="CS480" t="inlineStr">
        <is>
          <t/>
        </is>
      </c>
      <c r="CT480" t="inlineStr">
        <is>
          <t/>
        </is>
      </c>
      <c r="CU480" t="inlineStr">
        <is>
          <t/>
        </is>
      </c>
    </row>
    <row r="481">
      <c r="A481" s="1" t="str">
        <f>HYPERLINK("https://iate.europa.eu/entry/result/1083094/all", "1083094")</f>
        <v>1083094</v>
      </c>
      <c r="B481" t="inlineStr">
        <is>
          <t>FINANCE;LAW</t>
        </is>
      </c>
      <c r="C481" t="inlineStr">
        <is>
          <t>FINANCE;LAW</t>
        </is>
      </c>
      <c r="D481" t="inlineStr">
        <is>
          <t/>
        </is>
      </c>
      <c r="E481" t="inlineStr">
        <is>
          <t/>
        </is>
      </c>
      <c r="F481" t="inlineStr">
        <is>
          <t/>
        </is>
      </c>
      <c r="G481" t="inlineStr">
        <is>
          <t/>
        </is>
      </c>
      <c r="H481" t="inlineStr">
        <is>
          <t/>
        </is>
      </c>
      <c r="I481" t="inlineStr">
        <is>
          <t/>
        </is>
      </c>
      <c r="J481" t="inlineStr">
        <is>
          <t>system</t>
        </is>
      </c>
      <c r="K481" t="inlineStr">
        <is>
          <t>3</t>
        </is>
      </c>
      <c r="L481" t="inlineStr">
        <is>
          <t/>
        </is>
      </c>
      <c r="M481" t="inlineStr">
        <is>
          <t>System</t>
        </is>
      </c>
      <c r="N481" t="inlineStr">
        <is>
          <t>3</t>
        </is>
      </c>
      <c r="O481" t="inlineStr">
        <is>
          <t/>
        </is>
      </c>
      <c r="P481" t="inlineStr">
        <is>
          <t>σύστημα</t>
        </is>
      </c>
      <c r="Q481" t="inlineStr">
        <is>
          <t>3</t>
        </is>
      </c>
      <c r="R481" t="inlineStr">
        <is>
          <t/>
        </is>
      </c>
      <c r="S481" t="inlineStr">
        <is>
          <t>system</t>
        </is>
      </c>
      <c r="T481" t="inlineStr">
        <is>
          <t>3</t>
        </is>
      </c>
      <c r="U481" t="inlineStr">
        <is>
          <t/>
        </is>
      </c>
      <c r="V481" t="inlineStr">
        <is>
          <t>sistema</t>
        </is>
      </c>
      <c r="W481" t="inlineStr">
        <is>
          <t>3</t>
        </is>
      </c>
      <c r="X481" t="inlineStr">
        <is>
          <t/>
        </is>
      </c>
      <c r="Y481" t="inlineStr">
        <is>
          <t/>
        </is>
      </c>
      <c r="Z481" t="inlineStr">
        <is>
          <t/>
        </is>
      </c>
      <c r="AA481" t="inlineStr">
        <is>
          <t/>
        </is>
      </c>
      <c r="AB481" t="inlineStr">
        <is>
          <t/>
        </is>
      </c>
      <c r="AC481" t="inlineStr">
        <is>
          <t/>
        </is>
      </c>
      <c r="AD481" t="inlineStr">
        <is>
          <t/>
        </is>
      </c>
      <c r="AE481" t="inlineStr">
        <is>
          <t>système</t>
        </is>
      </c>
      <c r="AF481" t="inlineStr">
        <is>
          <t>3</t>
        </is>
      </c>
      <c r="AG481" t="inlineStr">
        <is>
          <t/>
        </is>
      </c>
      <c r="AH481" t="inlineStr">
        <is>
          <t/>
        </is>
      </c>
      <c r="AI481" t="inlineStr">
        <is>
          <t/>
        </is>
      </c>
      <c r="AJ481" t="inlineStr">
        <is>
          <t/>
        </is>
      </c>
      <c r="AK481" t="inlineStr">
        <is>
          <t/>
        </is>
      </c>
      <c r="AL481" t="inlineStr">
        <is>
          <t/>
        </is>
      </c>
      <c r="AM481" t="inlineStr">
        <is>
          <t/>
        </is>
      </c>
      <c r="AN481" t="inlineStr">
        <is>
          <t/>
        </is>
      </c>
      <c r="AO481" t="inlineStr">
        <is>
          <t/>
        </is>
      </c>
      <c r="AP481" t="inlineStr">
        <is>
          <t/>
        </is>
      </c>
      <c r="AQ481" t="inlineStr">
        <is>
          <t>sistema</t>
        </is>
      </c>
      <c r="AR481" t="inlineStr">
        <is>
          <t>3</t>
        </is>
      </c>
      <c r="AS481" t="inlineStr">
        <is>
          <t/>
        </is>
      </c>
      <c r="AT481" t="inlineStr">
        <is>
          <t/>
        </is>
      </c>
      <c r="AU481" t="inlineStr">
        <is>
          <t/>
        </is>
      </c>
      <c r="AV481" t="inlineStr">
        <is>
          <t/>
        </is>
      </c>
      <c r="AW481" t="inlineStr">
        <is>
          <t/>
        </is>
      </c>
      <c r="AX481" t="inlineStr">
        <is>
          <t/>
        </is>
      </c>
      <c r="AY481" t="inlineStr">
        <is>
          <t/>
        </is>
      </c>
      <c r="AZ481" t="inlineStr">
        <is>
          <t/>
        </is>
      </c>
      <c r="BA481" t="inlineStr">
        <is>
          <t/>
        </is>
      </c>
      <c r="BB481" t="inlineStr">
        <is>
          <t/>
        </is>
      </c>
      <c r="BC481" t="inlineStr">
        <is>
          <t>systeem</t>
        </is>
      </c>
      <c r="BD481" t="inlineStr">
        <is>
          <t>3</t>
        </is>
      </c>
      <c r="BE481" t="inlineStr">
        <is>
          <t/>
        </is>
      </c>
      <c r="BF481" t="inlineStr">
        <is>
          <t/>
        </is>
      </c>
      <c r="BG481" t="inlineStr">
        <is>
          <t/>
        </is>
      </c>
      <c r="BH481" t="inlineStr">
        <is>
          <t/>
        </is>
      </c>
      <c r="BI481" t="inlineStr">
        <is>
          <t>sistema</t>
        </is>
      </c>
      <c r="BJ481" t="inlineStr">
        <is>
          <t>3</t>
        </is>
      </c>
      <c r="BK481" t="inlineStr">
        <is>
          <t/>
        </is>
      </c>
      <c r="BL481" t="inlineStr">
        <is>
          <t/>
        </is>
      </c>
      <c r="BM481" t="inlineStr">
        <is>
          <t/>
        </is>
      </c>
      <c r="BN481" t="inlineStr">
        <is>
          <t/>
        </is>
      </c>
      <c r="BO481" t="inlineStr">
        <is>
          <t/>
        </is>
      </c>
      <c r="BP481" t="inlineStr">
        <is>
          <t/>
        </is>
      </c>
      <c r="BQ481" t="inlineStr">
        <is>
          <t/>
        </is>
      </c>
      <c r="BR481" t="inlineStr">
        <is>
          <t/>
        </is>
      </c>
      <c r="BS481" t="inlineStr">
        <is>
          <t/>
        </is>
      </c>
      <c r="BT481" t="inlineStr">
        <is>
          <t/>
        </is>
      </c>
      <c r="BU481" t="inlineStr">
        <is>
          <t/>
        </is>
      </c>
      <c r="BV481" t="inlineStr">
        <is>
          <t/>
        </is>
      </c>
      <c r="BW481" t="inlineStr">
        <is>
          <t/>
        </is>
      </c>
      <c r="BX481" t="inlineStr">
        <is>
          <t/>
        </is>
      </c>
      <c r="BY481" t="inlineStr">
        <is>
          <t/>
        </is>
      </c>
      <c r="BZ481" t="inlineStr">
        <is>
          <t>samtlige elementer i en institution, der er indbyrdes forbundne med henblik på at opfylde en målsætning. Et system omfatter inputs; gennemførte transaktioner; de ressourcer, der anvendes til at gennemføre disse transaktioner; outputs og disses indvirkninger på omverdenen. Systemet omfatter også det forvaltningsapparat, som tages i anvendelse med henblik på styring af alle elementer og med henblik på at skabe sikkerhed for, at de forventede resultater nås</t>
        </is>
      </c>
      <c r="CA481" t="inlineStr">
        <is>
          <t>Gesamtheit der zur Erreichung eines bestimmten Ziels miteinander verbundenen einzelnen Arbeitsbereiche der geprüften Stelle. Ein System umfaßt den Input, die getätigten Geschäftsvorfälle, die zu ihrer Ausführung eingesetzten Ressourcen, den Output sowie deren Außenwirkung. Hierzu zählt auch der Organisationsapparat, der dazu dient, sämtliche Elemente des Systems zu lenken und sicherzustellen, daß die vorgesehenen Ergebnisse erzielt werden</t>
        </is>
      </c>
      <c r="CB481" t="inlineStr">
        <is>
          <t/>
        </is>
      </c>
      <c r="CC481" t="inlineStr">
        <is>
          <t>collection of elements of an auditee that are related one to another in order to achieve an objective. A system includes the inputs, the operations carried out, the resources used to carry out these operations, the outputs produced and the effects of the outputs on the outside world. It also includes the structures used to provide direction for all the elements and to ensure that planned results are achieved</t>
        </is>
      </c>
      <c r="CD481" t="inlineStr">
        <is>
          <t>conjunto de componentes de una entidad interrelacionados para conseguir un objetivo. Comprende los factores de producción, las operaciones realizadas, los recursos empleados en la realización de estas operaciones y sus productos, así como sus efectos sobre el exterior. Incluye también la organización que se utiliza para dirigir a todos los demás elementos y garantizar que se obtienen los resultados previstos</t>
        </is>
      </c>
      <c r="CE481" t="inlineStr">
        <is>
          <t/>
        </is>
      </c>
      <c r="CF481" t="inlineStr">
        <is>
          <t/>
        </is>
      </c>
      <c r="CG481" t="inlineStr">
        <is>
          <t>ensemble des éléments de l'entité reliés entre eux pour atteindre un objectif</t>
        </is>
      </c>
      <c r="CH481" t="inlineStr">
        <is>
          <t/>
        </is>
      </c>
      <c r="CI481" t="inlineStr">
        <is>
          <t/>
        </is>
      </c>
      <c r="CJ481" t="inlineStr">
        <is>
          <t/>
        </is>
      </c>
      <c r="CK481" t="inlineStr">
        <is>
          <t>insieme di elementi dell'organismo reciprocamente interconnessi per conseguire un obiettivo. Un sistema comprende l'input, le operazioni svolte, le risorse impiegate per attuare tali operazioni, l'output nonché i loro effetti sull'esterno. Esso comprende peraltro l'organizzazione di cui ci si avvale per pilotare tutti gli elementi e per assicurarsi che vengano raggiunti gli obiettivi previsti</t>
        </is>
      </c>
      <c r="CL481" t="inlineStr">
        <is>
          <t/>
        </is>
      </c>
      <c r="CM481" t="inlineStr">
        <is>
          <t/>
        </is>
      </c>
      <c r="CN481" t="inlineStr">
        <is>
          <t/>
        </is>
      </c>
      <c r="CO481" t="inlineStr">
        <is>
          <t>alle onderling verbonden elementen van een organisatie waarmee de verwezenlijking van een doelstelling wordt beoogd. Een systeem omvat de input, de verrichte handelingen, de voor deze verrichtingen gebruikte middelen, de output en de uitwerking van de output op de omgeving. Ook de organisatievorm die richting moet geven aan de elementen en moet garanderen dat de beoogde resultaten worden bereikt, maakt deel uit van het systeem</t>
        </is>
      </c>
      <c r="CP481" t="inlineStr">
        <is>
          <t/>
        </is>
      </c>
      <c r="CQ481" t="inlineStr">
        <is>
          <t>conjunto dos elementos da entidade, ligados entre si para alcançar um objectivo. Um sistema inclui os dados entrados, as operações realizadas, os recursos utilizados para a execução dessas operações, os resultados, bem como os seus efeitos sobre o exterior. Por outro lado, inclui a organização que o auditor utiliza para dirigir todos os elementos e para garantir os resultados previstos</t>
        </is>
      </c>
      <c r="CR481" t="inlineStr">
        <is>
          <t/>
        </is>
      </c>
      <c r="CS481" t="inlineStr">
        <is>
          <t/>
        </is>
      </c>
      <c r="CT481" t="inlineStr">
        <is>
          <t/>
        </is>
      </c>
      <c r="CU481" t="inlineStr">
        <is>
          <t/>
        </is>
      </c>
    </row>
    <row r="482">
      <c r="A482" s="1" t="str">
        <f>HYPERLINK("https://iate.europa.eu/entry/result/1104325/all", "1104325")</f>
        <v>1104325</v>
      </c>
      <c r="B482" t="inlineStr">
        <is>
          <t>FINANCE</t>
        </is>
      </c>
      <c r="C482" t="inlineStr">
        <is>
          <t>FINANCE</t>
        </is>
      </c>
      <c r="D482" t="inlineStr">
        <is>
          <t/>
        </is>
      </c>
      <c r="E482" t="inlineStr">
        <is>
          <t/>
        </is>
      </c>
      <c r="F482" t="inlineStr">
        <is>
          <t/>
        </is>
      </c>
      <c r="G482" t="inlineStr">
        <is>
          <t/>
        </is>
      </c>
      <c r="H482" t="inlineStr">
        <is>
          <t/>
        </is>
      </c>
      <c r="I482" t="inlineStr">
        <is>
          <t/>
        </is>
      </c>
      <c r="J482" t="inlineStr">
        <is>
          <t>ansøgning om optagelse</t>
        </is>
      </c>
      <c r="K482" t="inlineStr">
        <is>
          <t>3</t>
        </is>
      </c>
      <c r="L482" t="inlineStr">
        <is>
          <t/>
        </is>
      </c>
      <c r="M482" t="inlineStr">
        <is>
          <t>Antrag auf Zulassung</t>
        </is>
      </c>
      <c r="N482" t="inlineStr">
        <is>
          <t>3</t>
        </is>
      </c>
      <c r="O482" t="inlineStr">
        <is>
          <t/>
        </is>
      </c>
      <c r="P482" t="inlineStr">
        <is>
          <t>αίτηση εισαγωγής</t>
        </is>
      </c>
      <c r="Q482" t="inlineStr">
        <is>
          <t>3</t>
        </is>
      </c>
      <c r="R482" t="inlineStr">
        <is>
          <t/>
        </is>
      </c>
      <c r="S482" t="inlineStr">
        <is>
          <t>request for listing|application for admission</t>
        </is>
      </c>
      <c r="T482" t="inlineStr">
        <is>
          <t>3|3</t>
        </is>
      </c>
      <c r="U482" t="inlineStr">
        <is>
          <t>|</t>
        </is>
      </c>
      <c r="V482" t="inlineStr">
        <is>
          <t>solicitud de admisión</t>
        </is>
      </c>
      <c r="W482" t="inlineStr">
        <is>
          <t>3</t>
        </is>
      </c>
      <c r="X482" t="inlineStr">
        <is>
          <t/>
        </is>
      </c>
      <c r="Y482" t="inlineStr">
        <is>
          <t/>
        </is>
      </c>
      <c r="Z482" t="inlineStr">
        <is>
          <t/>
        </is>
      </c>
      <c r="AA482" t="inlineStr">
        <is>
          <t/>
        </is>
      </c>
      <c r="AB482" t="inlineStr">
        <is>
          <t/>
        </is>
      </c>
      <c r="AC482" t="inlineStr">
        <is>
          <t/>
        </is>
      </c>
      <c r="AD482" t="inlineStr">
        <is>
          <t/>
        </is>
      </c>
      <c r="AE482" t="inlineStr">
        <is>
          <t>demande d'admission</t>
        </is>
      </c>
      <c r="AF482" t="inlineStr">
        <is>
          <t>3</t>
        </is>
      </c>
      <c r="AG482" t="inlineStr">
        <is>
          <t/>
        </is>
      </c>
      <c r="AH482" t="inlineStr">
        <is>
          <t/>
        </is>
      </c>
      <c r="AI482" t="inlineStr">
        <is>
          <t/>
        </is>
      </c>
      <c r="AJ482" t="inlineStr">
        <is>
          <t/>
        </is>
      </c>
      <c r="AK482" t="inlineStr">
        <is>
          <t/>
        </is>
      </c>
      <c r="AL482" t="inlineStr">
        <is>
          <t/>
        </is>
      </c>
      <c r="AM482" t="inlineStr">
        <is>
          <t/>
        </is>
      </c>
      <c r="AN482" t="inlineStr">
        <is>
          <t/>
        </is>
      </c>
      <c r="AO482" t="inlineStr">
        <is>
          <t/>
        </is>
      </c>
      <c r="AP482" t="inlineStr">
        <is>
          <t/>
        </is>
      </c>
      <c r="AQ482" t="inlineStr">
        <is>
          <t>domanda di ammissione</t>
        </is>
      </c>
      <c r="AR482" t="inlineStr">
        <is>
          <t>3</t>
        </is>
      </c>
      <c r="AS482" t="inlineStr">
        <is>
          <t/>
        </is>
      </c>
      <c r="AT482" t="inlineStr">
        <is>
          <t/>
        </is>
      </c>
      <c r="AU482" t="inlineStr">
        <is>
          <t/>
        </is>
      </c>
      <c r="AV482" t="inlineStr">
        <is>
          <t/>
        </is>
      </c>
      <c r="AW482" t="inlineStr">
        <is>
          <t/>
        </is>
      </c>
      <c r="AX482" t="inlineStr">
        <is>
          <t/>
        </is>
      </c>
      <c r="AY482" t="inlineStr">
        <is>
          <t/>
        </is>
      </c>
      <c r="AZ482" t="inlineStr">
        <is>
          <t/>
        </is>
      </c>
      <c r="BA482" t="inlineStr">
        <is>
          <t/>
        </is>
      </c>
      <c r="BB482" t="inlineStr">
        <is>
          <t/>
        </is>
      </c>
      <c r="BC482" t="inlineStr">
        <is>
          <t>aanvraag tot toelating</t>
        </is>
      </c>
      <c r="BD482" t="inlineStr">
        <is>
          <t>3</t>
        </is>
      </c>
      <c r="BE482" t="inlineStr">
        <is>
          <t/>
        </is>
      </c>
      <c r="BF482" t="inlineStr">
        <is>
          <t/>
        </is>
      </c>
      <c r="BG482" t="inlineStr">
        <is>
          <t/>
        </is>
      </c>
      <c r="BH482" t="inlineStr">
        <is>
          <t/>
        </is>
      </c>
      <c r="BI482" t="inlineStr">
        <is>
          <t>requerimento de admissão</t>
        </is>
      </c>
      <c r="BJ482" t="inlineStr">
        <is>
          <t>3</t>
        </is>
      </c>
      <c r="BK482" t="inlineStr">
        <is>
          <t/>
        </is>
      </c>
      <c r="BL482" t="inlineStr">
        <is>
          <t/>
        </is>
      </c>
      <c r="BM482" t="inlineStr">
        <is>
          <t/>
        </is>
      </c>
      <c r="BN482" t="inlineStr">
        <is>
          <t/>
        </is>
      </c>
      <c r="BO482" t="inlineStr">
        <is>
          <t/>
        </is>
      </c>
      <c r="BP482" t="inlineStr">
        <is>
          <t/>
        </is>
      </c>
      <c r="BQ482" t="inlineStr">
        <is>
          <t/>
        </is>
      </c>
      <c r="BR482" t="inlineStr">
        <is>
          <t/>
        </is>
      </c>
      <c r="BS482" t="inlineStr">
        <is>
          <t/>
        </is>
      </c>
      <c r="BT482" t="inlineStr">
        <is>
          <t/>
        </is>
      </c>
      <c r="BU482" t="inlineStr">
        <is>
          <t/>
        </is>
      </c>
      <c r="BV482" t="inlineStr">
        <is>
          <t/>
        </is>
      </c>
      <c r="BW482" t="inlineStr">
        <is>
          <t/>
        </is>
      </c>
      <c r="BX482" t="inlineStr">
        <is>
          <t/>
        </is>
      </c>
      <c r="BY482" t="inlineStr">
        <is>
          <t/>
        </is>
      </c>
      <c r="BZ482" t="inlineStr">
        <is>
          <t/>
        </is>
      </c>
      <c r="CA482" t="inlineStr">
        <is>
          <t>der Antrag auf Zulassung von Wertpapieren zum amtlichen Boersenhandel muss von einer an der Boerse vertretenen oeffentlichen Bankanstalt, Privatbank oder Bankfirma schriftlich eingereich t werden</t>
        </is>
      </c>
      <c r="CB482" t="inlineStr">
        <is>
          <t/>
        </is>
      </c>
      <c r="CC482" t="inlineStr">
        <is>
          <t/>
        </is>
      </c>
      <c r="CD482" t="inlineStr">
        <is>
          <t/>
        </is>
      </c>
      <c r="CE482" t="inlineStr">
        <is>
          <t/>
        </is>
      </c>
      <c r="CF482" t="inlineStr">
        <is>
          <t/>
        </is>
      </c>
      <c r="CG482" t="inlineStr">
        <is>
          <t>demande formulée par une société de l'admission de ses titres aux transactions boursières réglementées officiellement ou non officiellement</t>
        </is>
      </c>
      <c r="CH482" t="inlineStr">
        <is>
          <t/>
        </is>
      </c>
      <c r="CI482" t="inlineStr">
        <is>
          <t/>
        </is>
      </c>
      <c r="CJ482" t="inlineStr">
        <is>
          <t/>
        </is>
      </c>
      <c r="CK482" t="inlineStr">
        <is>
          <t/>
        </is>
      </c>
      <c r="CL482" t="inlineStr">
        <is>
          <t/>
        </is>
      </c>
      <c r="CM482" t="inlineStr">
        <is>
          <t/>
        </is>
      </c>
      <c r="CN482" t="inlineStr">
        <is>
          <t/>
        </is>
      </c>
      <c r="CO482" t="inlineStr">
        <is>
          <t/>
        </is>
      </c>
      <c r="CP482" t="inlineStr">
        <is>
          <t/>
        </is>
      </c>
      <c r="CQ482" t="inlineStr">
        <is>
          <t/>
        </is>
      </c>
      <c r="CR482" t="inlineStr">
        <is>
          <t/>
        </is>
      </c>
      <c r="CS482" t="inlineStr">
        <is>
          <t/>
        </is>
      </c>
      <c r="CT482" t="inlineStr">
        <is>
          <t/>
        </is>
      </c>
      <c r="CU482" t="inlineStr">
        <is>
          <t/>
        </is>
      </c>
    </row>
    <row r="483">
      <c r="A483" s="1" t="str">
        <f>HYPERLINK("https://iate.europa.eu/entry/result/1100012/all", "1100012")</f>
        <v>1100012</v>
      </c>
      <c r="B483" t="inlineStr">
        <is>
          <t>FINANCE</t>
        </is>
      </c>
      <c r="C483" t="inlineStr">
        <is>
          <t>FINANCE</t>
        </is>
      </c>
      <c r="D483" t="inlineStr">
        <is>
          <t/>
        </is>
      </c>
      <c r="E483" t="inlineStr">
        <is>
          <t/>
        </is>
      </c>
      <c r="F483" t="inlineStr">
        <is>
          <t/>
        </is>
      </c>
      <c r="G483" t="inlineStr">
        <is>
          <t/>
        </is>
      </c>
      <c r="H483" t="inlineStr">
        <is>
          <t/>
        </is>
      </c>
      <c r="I483" t="inlineStr">
        <is>
          <t/>
        </is>
      </c>
      <c r="J483" t="inlineStr">
        <is>
          <t>bestemmende indflydelse</t>
        </is>
      </c>
      <c r="K483" t="inlineStr">
        <is>
          <t>3</t>
        </is>
      </c>
      <c r="L483" t="inlineStr">
        <is>
          <t/>
        </is>
      </c>
      <c r="M483" t="inlineStr">
        <is>
          <t>beherrschender Einfluß</t>
        </is>
      </c>
      <c r="N483" t="inlineStr">
        <is>
          <t>3</t>
        </is>
      </c>
      <c r="O483" t="inlineStr">
        <is>
          <t/>
        </is>
      </c>
      <c r="P483" t="inlineStr">
        <is>
          <t/>
        </is>
      </c>
      <c r="Q483" t="inlineStr">
        <is>
          <t/>
        </is>
      </c>
      <c r="R483" t="inlineStr">
        <is>
          <t/>
        </is>
      </c>
      <c r="S483" t="inlineStr">
        <is>
          <t>power of control</t>
        </is>
      </c>
      <c r="T483" t="inlineStr">
        <is>
          <t>3</t>
        </is>
      </c>
      <c r="U483" t="inlineStr">
        <is>
          <t/>
        </is>
      </c>
      <c r="V483" t="inlineStr">
        <is>
          <t>poder de control</t>
        </is>
      </c>
      <c r="W483" t="inlineStr">
        <is>
          <t>3</t>
        </is>
      </c>
      <c r="X483" t="inlineStr">
        <is>
          <t/>
        </is>
      </c>
      <c r="Y483" t="inlineStr">
        <is>
          <t/>
        </is>
      </c>
      <c r="Z483" t="inlineStr">
        <is>
          <t/>
        </is>
      </c>
      <c r="AA483" t="inlineStr">
        <is>
          <t/>
        </is>
      </c>
      <c r="AB483" t="inlineStr">
        <is>
          <t/>
        </is>
      </c>
      <c r="AC483" t="inlineStr">
        <is>
          <t/>
        </is>
      </c>
      <c r="AD483" t="inlineStr">
        <is>
          <t/>
        </is>
      </c>
      <c r="AE483" t="inlineStr">
        <is>
          <t>pouvoir de contrôle</t>
        </is>
      </c>
      <c r="AF483" t="inlineStr">
        <is>
          <t>3</t>
        </is>
      </c>
      <c r="AG483" t="inlineStr">
        <is>
          <t/>
        </is>
      </c>
      <c r="AH483" t="inlineStr">
        <is>
          <t/>
        </is>
      </c>
      <c r="AI483" t="inlineStr">
        <is>
          <t/>
        </is>
      </c>
      <c r="AJ483" t="inlineStr">
        <is>
          <t/>
        </is>
      </c>
      <c r="AK483" t="inlineStr">
        <is>
          <t/>
        </is>
      </c>
      <c r="AL483" t="inlineStr">
        <is>
          <t/>
        </is>
      </c>
      <c r="AM483" t="inlineStr">
        <is>
          <t/>
        </is>
      </c>
      <c r="AN483" t="inlineStr">
        <is>
          <t/>
        </is>
      </c>
      <c r="AO483" t="inlineStr">
        <is>
          <t/>
        </is>
      </c>
      <c r="AP483" t="inlineStr">
        <is>
          <t/>
        </is>
      </c>
      <c r="AQ483" t="inlineStr">
        <is>
          <t>potere di controllo</t>
        </is>
      </c>
      <c r="AR483" t="inlineStr">
        <is>
          <t>3</t>
        </is>
      </c>
      <c r="AS483" t="inlineStr">
        <is>
          <t/>
        </is>
      </c>
      <c r="AT483" t="inlineStr">
        <is>
          <t>kontrolės galia</t>
        </is>
      </c>
      <c r="AU483" t="inlineStr">
        <is>
          <t>2</t>
        </is>
      </c>
      <c r="AV483" t="inlineStr">
        <is>
          <t/>
        </is>
      </c>
      <c r="AW483" t="inlineStr">
        <is>
          <t/>
        </is>
      </c>
      <c r="AX483" t="inlineStr">
        <is>
          <t/>
        </is>
      </c>
      <c r="AY483" t="inlineStr">
        <is>
          <t/>
        </is>
      </c>
      <c r="AZ483" t="inlineStr">
        <is>
          <t/>
        </is>
      </c>
      <c r="BA483" t="inlineStr">
        <is>
          <t/>
        </is>
      </c>
      <c r="BB483" t="inlineStr">
        <is>
          <t/>
        </is>
      </c>
      <c r="BC483" t="inlineStr">
        <is>
          <t>zeggenschap</t>
        </is>
      </c>
      <c r="BD483" t="inlineStr">
        <is>
          <t>3</t>
        </is>
      </c>
      <c r="BE483" t="inlineStr">
        <is>
          <t/>
        </is>
      </c>
      <c r="BF483" t="inlineStr">
        <is>
          <t/>
        </is>
      </c>
      <c r="BG483" t="inlineStr">
        <is>
          <t/>
        </is>
      </c>
      <c r="BH483" t="inlineStr">
        <is>
          <t/>
        </is>
      </c>
      <c r="BI483" t="inlineStr">
        <is>
          <t>poder de controlo</t>
        </is>
      </c>
      <c r="BJ483" t="inlineStr">
        <is>
          <t>3</t>
        </is>
      </c>
      <c r="BK483" t="inlineStr">
        <is>
          <t/>
        </is>
      </c>
      <c r="BL483" t="inlineStr">
        <is>
          <t/>
        </is>
      </c>
      <c r="BM483" t="inlineStr">
        <is>
          <t/>
        </is>
      </c>
      <c r="BN483" t="inlineStr">
        <is>
          <t/>
        </is>
      </c>
      <c r="BO483" t="inlineStr">
        <is>
          <t/>
        </is>
      </c>
      <c r="BP483" t="inlineStr">
        <is>
          <t/>
        </is>
      </c>
      <c r="BQ483" t="inlineStr">
        <is>
          <t/>
        </is>
      </c>
      <c r="BR483" t="inlineStr">
        <is>
          <t/>
        </is>
      </c>
      <c r="BS483" t="inlineStr">
        <is>
          <t/>
        </is>
      </c>
      <c r="BT483" t="inlineStr">
        <is>
          <t/>
        </is>
      </c>
      <c r="BU483" t="inlineStr">
        <is>
          <t/>
        </is>
      </c>
      <c r="BV483" t="inlineStr">
        <is>
          <t/>
        </is>
      </c>
      <c r="BW483" t="inlineStr">
        <is>
          <t/>
        </is>
      </c>
      <c r="BX483" t="inlineStr">
        <is>
          <t/>
        </is>
      </c>
      <c r="BY483" t="inlineStr">
        <is>
          <t/>
        </is>
      </c>
      <c r="BZ483" t="inlineStr">
        <is>
          <t>den forbindelse, der består mellem et moderselskab og dets datterselskab, som defineret i artikel 1 og 2 i direktiv 83/349/EØF, eller en forbindelse af samme karakter mellem enhver fysisk eller juridisk person og en virksomhed</t>
        </is>
      </c>
      <c r="CA483" t="inlineStr">
        <is>
          <t>die Beziehung zwischen einer Muttergesellschaft und einer Tochtergesellschaft im Sinne der Artikel 1 und 2 der Richtlinie 83/349 EWG oder eine gleichartige Beziehung zwischen einer natürlichen oder juristischen Person und einem Unternehmen</t>
        </is>
      </c>
      <c r="CB483" t="inlineStr">
        <is>
          <t/>
        </is>
      </c>
      <c r="CC483" t="inlineStr">
        <is>
          <t>the relationship between a parent undertaking and a subsidiary,as defined in Articles 1 and 2 of Directive 83/349/EEC,or a similar relationship between any natural or legal person and an undertaking</t>
        </is>
      </c>
      <c r="CD483" t="inlineStr">
        <is>
          <t>el vínculo que existe entre una empresa matriz y una filial, tal como se define en los artículos 1 y 2 de la Directiva 83/349/CEE, o una relación de la misma naturaleza entre cualquier persona física o jurídica y una empresa</t>
        </is>
      </c>
      <c r="CE483" t="inlineStr">
        <is>
          <t/>
        </is>
      </c>
      <c r="CF483" t="inlineStr">
        <is>
          <t/>
        </is>
      </c>
      <c r="CG483" t="inlineStr">
        <is>
          <t>le lien qui existe entre une entreprise mère et une filiale, tel que défini aux articles 1er et 2 de la directive 83/349/CEE, ou une relation de même nature entre toutes personnes physiques ou morales et une entreprise</t>
        </is>
      </c>
      <c r="CH483" t="inlineStr">
        <is>
          <t/>
        </is>
      </c>
      <c r="CI483" t="inlineStr">
        <is>
          <t/>
        </is>
      </c>
      <c r="CJ483" t="inlineStr">
        <is>
          <t/>
        </is>
      </c>
      <c r="CK483" t="inlineStr">
        <is>
          <t>il legame che intercorre tra un'impresa madre e un'affiliata, come definito negli articoli 1 e 2 della direttiva 83/349/CEE, o una relazione della stessa natura fra una persona fisica o giuridica e un'impresa</t>
        </is>
      </c>
      <c r="CL483" t="inlineStr">
        <is>
          <t/>
        </is>
      </c>
      <c r="CM483" t="inlineStr">
        <is>
          <t/>
        </is>
      </c>
      <c r="CN483" t="inlineStr">
        <is>
          <t/>
        </is>
      </c>
      <c r="CO483" t="inlineStr">
        <is>
          <t>het verband dat bestaat tussen een moederonderneming en een dochteronderneming, zoals gedefinieerd in de artikelen 1 en 2 van Richtlijn 83/349/EEG, of een verband van dezelfde aard tussen een natuurlijke of rechtspersoon en een onderneming</t>
        </is>
      </c>
      <c r="CP483" t="inlineStr">
        <is>
          <t/>
        </is>
      </c>
      <c r="CQ483" t="inlineStr">
        <is>
          <t>a relação que existe entre uma empresa-mãe e uma filial tal como definida nos artigos 1° e 2° da Directiva 83/349/CEE ou uma relação da mesma natureza entre qualquer pessoa singular ou colectiva e uma empresa</t>
        </is>
      </c>
      <c r="CR483" t="inlineStr">
        <is>
          <t/>
        </is>
      </c>
      <c r="CS483" t="inlineStr">
        <is>
          <t/>
        </is>
      </c>
      <c r="CT483" t="inlineStr">
        <is>
          <t/>
        </is>
      </c>
      <c r="CU483" t="inlineStr">
        <is>
          <t/>
        </is>
      </c>
    </row>
    <row r="484">
      <c r="A484" s="1" t="str">
        <f>HYPERLINK("https://iate.europa.eu/entry/result/1104233/all", "1104233")</f>
        <v>1104233</v>
      </c>
      <c r="B484" t="inlineStr">
        <is>
          <t>FINANCE</t>
        </is>
      </c>
      <c r="C484" t="inlineStr">
        <is>
          <t>FINANCE</t>
        </is>
      </c>
      <c r="D484" t="inlineStr">
        <is>
          <t/>
        </is>
      </c>
      <c r="E484" t="inlineStr">
        <is>
          <t/>
        </is>
      </c>
      <c r="F484" t="inlineStr">
        <is>
          <t/>
        </is>
      </c>
      <c r="G484" t="inlineStr">
        <is>
          <t/>
        </is>
      </c>
      <c r="H484" t="inlineStr">
        <is>
          <t/>
        </is>
      </c>
      <c r="I484" t="inlineStr">
        <is>
          <t/>
        </is>
      </c>
      <c r="J484" t="inlineStr">
        <is>
          <t>kredit</t>
        </is>
      </c>
      <c r="K484" t="inlineStr">
        <is>
          <t>3</t>
        </is>
      </c>
      <c r="L484" t="inlineStr">
        <is>
          <t/>
        </is>
      </c>
      <c r="M484" t="inlineStr">
        <is>
          <t>Kredit</t>
        </is>
      </c>
      <c r="N484" t="inlineStr">
        <is>
          <t>3</t>
        </is>
      </c>
      <c r="O484" t="inlineStr">
        <is>
          <t/>
        </is>
      </c>
      <c r="P484" t="inlineStr">
        <is>
          <t/>
        </is>
      </c>
      <c r="Q484" t="inlineStr">
        <is>
          <t/>
        </is>
      </c>
      <c r="R484" t="inlineStr">
        <is>
          <t/>
        </is>
      </c>
      <c r="S484" t="inlineStr">
        <is>
          <t>credit</t>
        </is>
      </c>
      <c r="T484" t="inlineStr">
        <is>
          <t>3</t>
        </is>
      </c>
      <c r="U484" t="inlineStr">
        <is>
          <t/>
        </is>
      </c>
      <c r="V484" t="inlineStr">
        <is>
          <t>crédito</t>
        </is>
      </c>
      <c r="W484" t="inlineStr">
        <is>
          <t>3</t>
        </is>
      </c>
      <c r="X484" t="inlineStr">
        <is>
          <t/>
        </is>
      </c>
      <c r="Y484" t="inlineStr">
        <is>
          <t/>
        </is>
      </c>
      <c r="Z484" t="inlineStr">
        <is>
          <t/>
        </is>
      </c>
      <c r="AA484" t="inlineStr">
        <is>
          <t/>
        </is>
      </c>
      <c r="AB484" t="inlineStr">
        <is>
          <t/>
        </is>
      </c>
      <c r="AC484" t="inlineStr">
        <is>
          <t/>
        </is>
      </c>
      <c r="AD484" t="inlineStr">
        <is>
          <t/>
        </is>
      </c>
      <c r="AE484" t="inlineStr">
        <is>
          <t>crédit</t>
        </is>
      </c>
      <c r="AF484" t="inlineStr">
        <is>
          <t>3</t>
        </is>
      </c>
      <c r="AG484" t="inlineStr">
        <is>
          <t/>
        </is>
      </c>
      <c r="AH484" t="inlineStr">
        <is>
          <t/>
        </is>
      </c>
      <c r="AI484" t="inlineStr">
        <is>
          <t/>
        </is>
      </c>
      <c r="AJ484" t="inlineStr">
        <is>
          <t/>
        </is>
      </c>
      <c r="AK484" t="inlineStr">
        <is>
          <t/>
        </is>
      </c>
      <c r="AL484" t="inlineStr">
        <is>
          <t/>
        </is>
      </c>
      <c r="AM484" t="inlineStr">
        <is>
          <t/>
        </is>
      </c>
      <c r="AN484" t="inlineStr">
        <is>
          <t/>
        </is>
      </c>
      <c r="AO484" t="inlineStr">
        <is>
          <t/>
        </is>
      </c>
      <c r="AP484" t="inlineStr">
        <is>
          <t/>
        </is>
      </c>
      <c r="AQ484" t="inlineStr">
        <is>
          <t>credito</t>
        </is>
      </c>
      <c r="AR484" t="inlineStr">
        <is>
          <t>3</t>
        </is>
      </c>
      <c r="AS484" t="inlineStr">
        <is>
          <t/>
        </is>
      </c>
      <c r="AT484" t="inlineStr">
        <is>
          <t/>
        </is>
      </c>
      <c r="AU484" t="inlineStr">
        <is>
          <t/>
        </is>
      </c>
      <c r="AV484" t="inlineStr">
        <is>
          <t/>
        </is>
      </c>
      <c r="AW484" t="inlineStr">
        <is>
          <t/>
        </is>
      </c>
      <c r="AX484" t="inlineStr">
        <is>
          <t/>
        </is>
      </c>
      <c r="AY484" t="inlineStr">
        <is>
          <t/>
        </is>
      </c>
      <c r="AZ484" t="inlineStr">
        <is>
          <t/>
        </is>
      </c>
      <c r="BA484" t="inlineStr">
        <is>
          <t/>
        </is>
      </c>
      <c r="BB484" t="inlineStr">
        <is>
          <t/>
        </is>
      </c>
      <c r="BC484" t="inlineStr">
        <is>
          <t>krediet</t>
        </is>
      </c>
      <c r="BD484" t="inlineStr">
        <is>
          <t>3</t>
        </is>
      </c>
      <c r="BE484" t="inlineStr">
        <is>
          <t/>
        </is>
      </c>
      <c r="BF484" t="inlineStr">
        <is>
          <t/>
        </is>
      </c>
      <c r="BG484" t="inlineStr">
        <is>
          <t/>
        </is>
      </c>
      <c r="BH484" t="inlineStr">
        <is>
          <t/>
        </is>
      </c>
      <c r="BI484" t="inlineStr">
        <is>
          <t>crédito</t>
        </is>
      </c>
      <c r="BJ484" t="inlineStr">
        <is>
          <t>3</t>
        </is>
      </c>
      <c r="BK484" t="inlineStr">
        <is>
          <t/>
        </is>
      </c>
      <c r="BL484" t="inlineStr">
        <is>
          <t/>
        </is>
      </c>
      <c r="BM484" t="inlineStr">
        <is>
          <t/>
        </is>
      </c>
      <c r="BN484" t="inlineStr">
        <is>
          <t/>
        </is>
      </c>
      <c r="BO484" t="inlineStr">
        <is>
          <t>úver</t>
        </is>
      </c>
      <c r="BP484" t="inlineStr">
        <is>
          <t>3</t>
        </is>
      </c>
      <c r="BQ484" t="inlineStr">
        <is>
          <t/>
        </is>
      </c>
      <c r="BR484" t="inlineStr">
        <is>
          <t/>
        </is>
      </c>
      <c r="BS484" t="inlineStr">
        <is>
          <t/>
        </is>
      </c>
      <c r="BT484" t="inlineStr">
        <is>
          <t/>
        </is>
      </c>
      <c r="BU484" t="inlineStr">
        <is>
          <t/>
        </is>
      </c>
      <c r="BV484" t="inlineStr">
        <is>
          <t/>
        </is>
      </c>
      <c r="BW484" t="inlineStr">
        <is>
          <t/>
        </is>
      </c>
      <c r="BX484" t="inlineStr">
        <is>
          <t/>
        </is>
      </c>
      <c r="BY484" t="inlineStr">
        <is>
          <t/>
        </is>
      </c>
      <c r="BZ484" t="inlineStr">
        <is>
          <t/>
        </is>
      </c>
      <c r="CA484" t="inlineStr">
        <is>
          <t>mehrdeutiger Begriff:1)Vertrauen in die Faehigkeit einer Person oder Unternehmung, ihren Schuldverpflichtungen ordnungs-und termingemaess nachzukommen;2)der Vorgang der Kapitalueber tragung;3)das uebereignete Kapital</t>
        </is>
      </c>
      <c r="CB484" t="inlineStr">
        <is>
          <t/>
        </is>
      </c>
      <c r="CC484" t="inlineStr">
        <is>
          <t/>
        </is>
      </c>
      <c r="CD484" t="inlineStr">
        <is>
          <t>Acto de confianza que lleva aparejado el intercambio de dos prestaciones desfasadas en el tiempo: los bienes o medios de pago entregados, contra la promesa o esperanza de pago o reembolso. (...) El crédito constituye en efecto el intercambio, en un plazo de tiempo, de un bien o condición de una contrapartida futura.</t>
        </is>
      </c>
      <c r="CE484" t="inlineStr">
        <is>
          <t/>
        </is>
      </c>
      <c r="CF484" t="inlineStr">
        <is>
          <t/>
        </is>
      </c>
      <c r="CG484" t="inlineStr">
        <is>
          <t>engagement écrit pris par une banque (banque émettrice) en faveur du vendeur (bénéficiaire) et délivré à celui-ci à la demande et conformément aux instructions de l'acheteur (donneur à ordre) en vertu duquel elle effectuera ou fera effectuer un règlement, soit par paiement immédiat ou différé ou bien par acceptation, soit en autorisant la négociation d'effets de commerce, jusqu'à concurrence d'un montant spécifié, ceci dans un délai déterminé et contre remise de documents prescrits</t>
        </is>
      </c>
      <c r="CH484" t="inlineStr">
        <is>
          <t/>
        </is>
      </c>
      <c r="CI484" t="inlineStr">
        <is>
          <t/>
        </is>
      </c>
      <c r="CJ484" t="inlineStr">
        <is>
          <t/>
        </is>
      </c>
      <c r="CK484" t="inlineStr">
        <is>
          <t/>
        </is>
      </c>
      <c r="CL484" t="inlineStr">
        <is>
          <t/>
        </is>
      </c>
      <c r="CM484" t="inlineStr">
        <is>
          <t/>
        </is>
      </c>
      <c r="CN484" t="inlineStr">
        <is>
          <t/>
        </is>
      </c>
      <c r="CO484" t="inlineStr">
        <is>
          <t/>
        </is>
      </c>
      <c r="CP484" t="inlineStr">
        <is>
          <t/>
        </is>
      </c>
      <c r="CQ484" t="inlineStr">
        <is>
          <t/>
        </is>
      </c>
      <c r="CR484" t="inlineStr">
        <is>
          <t/>
        </is>
      </c>
      <c r="CS484" t="inlineStr">
        <is>
          <t>poskytnutie peňažných prostriedkov zo strany jednej osoby (tzv. veriteľa) do určitej sumy v prospech inej osoby (tzv. dlžníka) s podmienkou, že dlžník poskytnuté peňažné prostriedky (presnejšie: peňažné prostriedky v rovnakej nominálnej hodnote) po čase vráti a prípadne aj zaplatí úroky alebo inú náhradu</t>
        </is>
      </c>
      <c r="CT484" t="inlineStr">
        <is>
          <t/>
        </is>
      </c>
      <c r="CU484" t="inlineStr">
        <is>
          <t/>
        </is>
      </c>
    </row>
    <row r="485">
      <c r="A485" s="1" t="str">
        <f>HYPERLINK("https://iate.europa.eu/entry/result/1104308/all", "1104308")</f>
        <v>1104308</v>
      </c>
      <c r="B485" t="inlineStr">
        <is>
          <t>FINANCE</t>
        </is>
      </c>
      <c r="C485" t="inlineStr">
        <is>
          <t>FINANCE</t>
        </is>
      </c>
      <c r="D485" t="inlineStr">
        <is>
          <t/>
        </is>
      </c>
      <c r="E485" t="inlineStr">
        <is>
          <t/>
        </is>
      </c>
      <c r="F485" t="inlineStr">
        <is>
          <t/>
        </is>
      </c>
      <c r="G485" t="inlineStr">
        <is>
          <t/>
        </is>
      </c>
      <c r="H485" t="inlineStr">
        <is>
          <t/>
        </is>
      </c>
      <c r="I485" t="inlineStr">
        <is>
          <t/>
        </is>
      </c>
      <c r="J485" t="inlineStr">
        <is>
          <t>udtrækning|lodtrækning</t>
        </is>
      </c>
      <c r="K485" t="inlineStr">
        <is>
          <t>3|3</t>
        </is>
      </c>
      <c r="L485" t="inlineStr">
        <is>
          <t>|</t>
        </is>
      </c>
      <c r="M485" t="inlineStr">
        <is>
          <t>Auslosung|Verlosung</t>
        </is>
      </c>
      <c r="N485" t="inlineStr">
        <is>
          <t>3|3</t>
        </is>
      </c>
      <c r="O485" t="inlineStr">
        <is>
          <t>|</t>
        </is>
      </c>
      <c r="P485" t="inlineStr">
        <is>
          <t>κλήρωση|κλήρωση τίτλων</t>
        </is>
      </c>
      <c r="Q485" t="inlineStr">
        <is>
          <t>3|3</t>
        </is>
      </c>
      <c r="R485" t="inlineStr">
        <is>
          <t>|</t>
        </is>
      </c>
      <c r="S485" t="inlineStr">
        <is>
          <t>draw by lot|drawing|drawing by lot</t>
        </is>
      </c>
      <c r="T485" t="inlineStr">
        <is>
          <t>3|3|3</t>
        </is>
      </c>
      <c r="U485" t="inlineStr">
        <is>
          <t>||</t>
        </is>
      </c>
      <c r="V485" t="inlineStr">
        <is>
          <t>sorteo por lotes|sorteo|tirada a suerte de títulos</t>
        </is>
      </c>
      <c r="W485" t="inlineStr">
        <is>
          <t>3|3|3</t>
        </is>
      </c>
      <c r="X485" t="inlineStr">
        <is>
          <t>||</t>
        </is>
      </c>
      <c r="Y485" t="inlineStr">
        <is>
          <t/>
        </is>
      </c>
      <c r="Z485" t="inlineStr">
        <is>
          <t/>
        </is>
      </c>
      <c r="AA485" t="inlineStr">
        <is>
          <t/>
        </is>
      </c>
      <c r="AB485" t="inlineStr">
        <is>
          <t/>
        </is>
      </c>
      <c r="AC485" t="inlineStr">
        <is>
          <t/>
        </is>
      </c>
      <c r="AD485" t="inlineStr">
        <is>
          <t/>
        </is>
      </c>
      <c r="AE485" t="inlineStr">
        <is>
          <t>tirage|tirage au sort</t>
        </is>
      </c>
      <c r="AF485" t="inlineStr">
        <is>
          <t>3|3</t>
        </is>
      </c>
      <c r="AG485" t="inlineStr">
        <is>
          <t>|</t>
        </is>
      </c>
      <c r="AH485" t="inlineStr">
        <is>
          <t/>
        </is>
      </c>
      <c r="AI485" t="inlineStr">
        <is>
          <t/>
        </is>
      </c>
      <c r="AJ485" t="inlineStr">
        <is>
          <t/>
        </is>
      </c>
      <c r="AK485" t="inlineStr">
        <is>
          <t/>
        </is>
      </c>
      <c r="AL485" t="inlineStr">
        <is>
          <t/>
        </is>
      </c>
      <c r="AM485" t="inlineStr">
        <is>
          <t/>
        </is>
      </c>
      <c r="AN485" t="inlineStr">
        <is>
          <t/>
        </is>
      </c>
      <c r="AO485" t="inlineStr">
        <is>
          <t/>
        </is>
      </c>
      <c r="AP485" t="inlineStr">
        <is>
          <t/>
        </is>
      </c>
      <c r="AQ485" t="inlineStr">
        <is>
          <t>estrazione di titoli|estrazione</t>
        </is>
      </c>
      <c r="AR485" t="inlineStr">
        <is>
          <t>3|3</t>
        </is>
      </c>
      <c r="AS485" t="inlineStr">
        <is>
          <t>|</t>
        </is>
      </c>
      <c r="AT485" t="inlineStr">
        <is>
          <t/>
        </is>
      </c>
      <c r="AU485" t="inlineStr">
        <is>
          <t/>
        </is>
      </c>
      <c r="AV485" t="inlineStr">
        <is>
          <t/>
        </is>
      </c>
      <c r="AW485" t="inlineStr">
        <is>
          <t/>
        </is>
      </c>
      <c r="AX485" t="inlineStr">
        <is>
          <t/>
        </is>
      </c>
      <c r="AY485" t="inlineStr">
        <is>
          <t/>
        </is>
      </c>
      <c r="AZ485" t="inlineStr">
        <is>
          <t/>
        </is>
      </c>
      <c r="BA485" t="inlineStr">
        <is>
          <t/>
        </is>
      </c>
      <c r="BB485" t="inlineStr">
        <is>
          <t/>
        </is>
      </c>
      <c r="BC485" t="inlineStr">
        <is>
          <t>lottrekking|uitloting|loting</t>
        </is>
      </c>
      <c r="BD485" t="inlineStr">
        <is>
          <t>3|3|3</t>
        </is>
      </c>
      <c r="BE485" t="inlineStr">
        <is>
          <t>||</t>
        </is>
      </c>
      <c r="BF485" t="inlineStr">
        <is>
          <t/>
        </is>
      </c>
      <c r="BG485" t="inlineStr">
        <is>
          <t/>
        </is>
      </c>
      <c r="BH485" t="inlineStr">
        <is>
          <t/>
        </is>
      </c>
      <c r="BI485" t="inlineStr">
        <is>
          <t>sorteio|tiragem à sorte|tiragem|extração</t>
        </is>
      </c>
      <c r="BJ485" t="inlineStr">
        <is>
          <t>3|3|3|3</t>
        </is>
      </c>
      <c r="BK485" t="inlineStr">
        <is>
          <t>|||</t>
        </is>
      </c>
      <c r="BL485" t="inlineStr">
        <is>
          <t/>
        </is>
      </c>
      <c r="BM485" t="inlineStr">
        <is>
          <t/>
        </is>
      </c>
      <c r="BN485" t="inlineStr">
        <is>
          <t/>
        </is>
      </c>
      <c r="BO485" t="inlineStr">
        <is>
          <t/>
        </is>
      </c>
      <c r="BP485" t="inlineStr">
        <is>
          <t/>
        </is>
      </c>
      <c r="BQ485" t="inlineStr">
        <is>
          <t/>
        </is>
      </c>
      <c r="BR485" t="inlineStr">
        <is>
          <t/>
        </is>
      </c>
      <c r="BS485" t="inlineStr">
        <is>
          <t/>
        </is>
      </c>
      <c r="BT485" t="inlineStr">
        <is>
          <t/>
        </is>
      </c>
      <c r="BU485" t="inlineStr">
        <is>
          <t/>
        </is>
      </c>
      <c r="BV485" t="inlineStr">
        <is>
          <t/>
        </is>
      </c>
      <c r="BW485" t="inlineStr">
        <is>
          <t/>
        </is>
      </c>
      <c r="BX485" t="inlineStr">
        <is>
          <t/>
        </is>
      </c>
      <c r="BY485" t="inlineStr">
        <is>
          <t/>
        </is>
      </c>
      <c r="BZ485" t="inlineStr">
        <is>
          <t/>
        </is>
      </c>
      <c r="CA485" t="inlineStr">
        <is>
          <t>die Tilgung von Anleihen kann durch Rückkauf oder Auslosung erfolgen</t>
        </is>
      </c>
      <c r="CB485" t="inlineStr">
        <is>
          <t/>
        </is>
      </c>
      <c r="CC485" t="inlineStr">
        <is>
          <t>drawing the number of securities (bonds) to be redeemed by lot</t>
        </is>
      </c>
      <c r="CD485" t="inlineStr">
        <is>
          <t>decisión mediante el azar acerca de los títulos que serán amortizados</t>
        </is>
      </c>
      <c r="CE485" t="inlineStr">
        <is>
          <t/>
        </is>
      </c>
      <c r="CF485" t="inlineStr">
        <is>
          <t/>
        </is>
      </c>
      <c r="CG485" t="inlineStr">
        <is>
          <t>tirage au sort des obligations devant faire l'objet d'un amortissement</t>
        </is>
      </c>
      <c r="CH485" t="inlineStr">
        <is>
          <t/>
        </is>
      </c>
      <c r="CI485" t="inlineStr">
        <is>
          <t/>
        </is>
      </c>
      <c r="CJ485" t="inlineStr">
        <is>
          <t/>
        </is>
      </c>
      <c r="CK485" t="inlineStr">
        <is>
          <t/>
        </is>
      </c>
      <c r="CL485" t="inlineStr">
        <is>
          <t/>
        </is>
      </c>
      <c r="CM485" t="inlineStr">
        <is>
          <t/>
        </is>
      </c>
      <c r="CN485" t="inlineStr">
        <is>
          <t/>
        </is>
      </c>
      <c r="CO485" t="inlineStr">
        <is>
          <t>het bij loting aflosbaar stellen, zodat geen rente meer kan worden verkregen</t>
        </is>
      </c>
      <c r="CP485" t="inlineStr">
        <is>
          <t/>
        </is>
      </c>
      <c r="CQ485" t="inlineStr">
        <is>
          <t>processo pelo qual se fazem terminar certas obrigações de uma empresa,mediante a escolha ao acaso de um certo número dessas obrigações,previamente fixado</t>
        </is>
      </c>
      <c r="CR485" t="inlineStr">
        <is>
          <t/>
        </is>
      </c>
      <c r="CS485" t="inlineStr">
        <is>
          <t/>
        </is>
      </c>
      <c r="CT485" t="inlineStr">
        <is>
          <t/>
        </is>
      </c>
      <c r="CU485" t="inlineStr">
        <is>
          <t/>
        </is>
      </c>
    </row>
    <row r="486">
      <c r="A486" s="1" t="str">
        <f>HYPERLINK("https://iate.europa.eu/entry/result/1119051/all", "1119051")</f>
        <v>1119051</v>
      </c>
      <c r="B486" t="inlineStr">
        <is>
          <t>FINANCE</t>
        </is>
      </c>
      <c r="C486" t="inlineStr">
        <is>
          <t>FINANCE|free movement of capital|financial market</t>
        </is>
      </c>
      <c r="D486" t="inlineStr">
        <is>
          <t/>
        </is>
      </c>
      <c r="E486" t="inlineStr">
        <is>
          <t/>
        </is>
      </c>
      <c r="F486" t="inlineStr">
        <is>
          <t/>
        </is>
      </c>
      <c r="G486" t="inlineStr">
        <is>
          <t/>
        </is>
      </c>
      <c r="H486" t="inlineStr">
        <is>
          <t/>
        </is>
      </c>
      <c r="I486" t="inlineStr">
        <is>
          <t/>
        </is>
      </c>
      <c r="J486" t="inlineStr">
        <is>
          <t>dealer</t>
        </is>
      </c>
      <c r="K486" t="inlineStr">
        <is>
          <t>3</t>
        </is>
      </c>
      <c r="L486" t="inlineStr">
        <is>
          <t/>
        </is>
      </c>
      <c r="M486" t="inlineStr">
        <is>
          <t>Börsenmakler</t>
        </is>
      </c>
      <c r="N486" t="inlineStr">
        <is>
          <t>3</t>
        </is>
      </c>
      <c r="O486" t="inlineStr">
        <is>
          <t/>
        </is>
      </c>
      <c r="P486" t="inlineStr">
        <is>
          <t>χρηματιστής</t>
        </is>
      </c>
      <c r="Q486" t="inlineStr">
        <is>
          <t>3</t>
        </is>
      </c>
      <c r="R486" t="inlineStr">
        <is>
          <t/>
        </is>
      </c>
      <c r="S486" t="inlineStr">
        <is>
          <t>dealer|operator</t>
        </is>
      </c>
      <c r="T486" t="inlineStr">
        <is>
          <t>3|3</t>
        </is>
      </c>
      <c r="U486" t="inlineStr">
        <is>
          <t>|</t>
        </is>
      </c>
      <c r="V486" t="inlineStr">
        <is>
          <t/>
        </is>
      </c>
      <c r="W486" t="inlineStr">
        <is>
          <t/>
        </is>
      </c>
      <c r="X486" t="inlineStr">
        <is>
          <t/>
        </is>
      </c>
      <c r="Y486" t="inlineStr">
        <is>
          <t/>
        </is>
      </c>
      <c r="Z486" t="inlineStr">
        <is>
          <t/>
        </is>
      </c>
      <c r="AA486" t="inlineStr">
        <is>
          <t/>
        </is>
      </c>
      <c r="AB486" t="inlineStr">
        <is>
          <t>pörssimeklari|välittäjä|diileri</t>
        </is>
      </c>
      <c r="AC486" t="inlineStr">
        <is>
          <t>3|3|3</t>
        </is>
      </c>
      <c r="AD486" t="inlineStr">
        <is>
          <t>||</t>
        </is>
      </c>
      <c r="AE486" t="inlineStr">
        <is>
          <t>agent boursier|opérateur sur le marché|opérateur</t>
        </is>
      </c>
      <c r="AF486" t="inlineStr">
        <is>
          <t>3|3|3</t>
        </is>
      </c>
      <c r="AG486" t="inlineStr">
        <is>
          <t>||</t>
        </is>
      </c>
      <c r="AH486" t="inlineStr">
        <is>
          <t/>
        </is>
      </c>
      <c r="AI486" t="inlineStr">
        <is>
          <t/>
        </is>
      </c>
      <c r="AJ486" t="inlineStr">
        <is>
          <t/>
        </is>
      </c>
      <c r="AK486" t="inlineStr">
        <is>
          <t/>
        </is>
      </c>
      <c r="AL486" t="inlineStr">
        <is>
          <t/>
        </is>
      </c>
      <c r="AM486" t="inlineStr">
        <is>
          <t/>
        </is>
      </c>
      <c r="AN486" t="inlineStr">
        <is>
          <t/>
        </is>
      </c>
      <c r="AO486" t="inlineStr">
        <is>
          <t/>
        </is>
      </c>
      <c r="AP486" t="inlineStr">
        <is>
          <t/>
        </is>
      </c>
      <c r="AQ486" t="inlineStr">
        <is>
          <t>operatore di borsa</t>
        </is>
      </c>
      <c r="AR486" t="inlineStr">
        <is>
          <t>3</t>
        </is>
      </c>
      <c r="AS486" t="inlineStr">
        <is>
          <t/>
        </is>
      </c>
      <c r="AT486" t="inlineStr">
        <is>
          <t/>
        </is>
      </c>
      <c r="AU486" t="inlineStr">
        <is>
          <t/>
        </is>
      </c>
      <c r="AV486" t="inlineStr">
        <is>
          <t/>
        </is>
      </c>
      <c r="AW486" t="inlineStr">
        <is>
          <t/>
        </is>
      </c>
      <c r="AX486" t="inlineStr">
        <is>
          <t/>
        </is>
      </c>
      <c r="AY486" t="inlineStr">
        <is>
          <t/>
        </is>
      </c>
      <c r="AZ486" t="inlineStr">
        <is>
          <t/>
        </is>
      </c>
      <c r="BA486" t="inlineStr">
        <is>
          <t/>
        </is>
      </c>
      <c r="BB486" t="inlineStr">
        <is>
          <t/>
        </is>
      </c>
      <c r="BC486" t="inlineStr">
        <is>
          <t>beursmakelaar</t>
        </is>
      </c>
      <c r="BD486" t="inlineStr">
        <is>
          <t>3</t>
        </is>
      </c>
      <c r="BE486" t="inlineStr">
        <is>
          <t/>
        </is>
      </c>
      <c r="BF486" t="inlineStr">
        <is>
          <t/>
        </is>
      </c>
      <c r="BG486" t="inlineStr">
        <is>
          <t/>
        </is>
      </c>
      <c r="BH486" t="inlineStr">
        <is>
          <t/>
        </is>
      </c>
      <c r="BI486" t="inlineStr">
        <is>
          <t>operador de mercado|sociedade financeira de corretagem</t>
        </is>
      </c>
      <c r="BJ486" t="inlineStr">
        <is>
          <t>3|3</t>
        </is>
      </c>
      <c r="BK486" t="inlineStr">
        <is>
          <t>|</t>
        </is>
      </c>
      <c r="BL486" t="inlineStr">
        <is>
          <t/>
        </is>
      </c>
      <c r="BM486" t="inlineStr">
        <is>
          <t/>
        </is>
      </c>
      <c r="BN486" t="inlineStr">
        <is>
          <t/>
        </is>
      </c>
      <c r="BO486" t="inlineStr">
        <is>
          <t/>
        </is>
      </c>
      <c r="BP486" t="inlineStr">
        <is>
          <t/>
        </is>
      </c>
      <c r="BQ486" t="inlineStr">
        <is>
          <t/>
        </is>
      </c>
      <c r="BR486" t="inlineStr">
        <is>
          <t/>
        </is>
      </c>
      <c r="BS486" t="inlineStr">
        <is>
          <t/>
        </is>
      </c>
      <c r="BT486" t="inlineStr">
        <is>
          <t/>
        </is>
      </c>
      <c r="BU486" t="inlineStr">
        <is>
          <t>handlare|mäklare|dealer</t>
        </is>
      </c>
      <c r="BV486" t="inlineStr">
        <is>
          <t>3|3|3</t>
        </is>
      </c>
      <c r="BW486" t="inlineStr">
        <is>
          <t>||</t>
        </is>
      </c>
      <c r="BX486" t="inlineStr">
        <is>
          <t/>
        </is>
      </c>
      <c r="BY486" t="inlineStr">
        <is>
          <t/>
        </is>
      </c>
      <c r="BZ486" t="inlineStr">
        <is>
          <t>en person eller et selskab der køber eller sælger eksempelvis valuta eller værdipapirer for egen regning</t>
        </is>
      </c>
      <c r="CA486" t="inlineStr">
        <is>
          <t>berufsmäßiger Vertreter von Börsengeschäften</t>
        </is>
      </c>
      <c r="CB486" t="inlineStr">
        <is>
          <t/>
        </is>
      </c>
      <c r="CC486" t="inlineStr">
        <is>
          <t>individual or firm acting as a principal in the stock market</t>
        </is>
      </c>
      <c r="CD486" t="inlineStr">
        <is>
          <t/>
        </is>
      </c>
      <c r="CE486" t="inlineStr">
        <is>
          <t/>
        </is>
      </c>
      <c r="CF486" t="inlineStr">
        <is>
          <t/>
        </is>
      </c>
      <c r="CG486" t="inlineStr">
        <is>
          <t>intervenant sur les marchés financiers</t>
        </is>
      </c>
      <c r="CH486" t="inlineStr">
        <is>
          <t/>
        </is>
      </c>
      <c r="CI486" t="inlineStr">
        <is>
          <t/>
        </is>
      </c>
      <c r="CJ486" t="inlineStr">
        <is>
          <t/>
        </is>
      </c>
      <c r="CK486" t="inlineStr">
        <is>
          <t/>
        </is>
      </c>
      <c r="CL486" t="inlineStr">
        <is>
          <t/>
        </is>
      </c>
      <c r="CM486" t="inlineStr">
        <is>
          <t/>
        </is>
      </c>
      <c r="CN486" t="inlineStr">
        <is>
          <t/>
        </is>
      </c>
      <c r="CO486" t="inlineStr">
        <is>
          <t/>
        </is>
      </c>
      <c r="CP486" t="inlineStr">
        <is>
          <t/>
        </is>
      </c>
      <c r="CQ486" t="inlineStr">
        <is>
          <t/>
        </is>
      </c>
      <c r="CR486" t="inlineStr">
        <is>
          <t/>
        </is>
      </c>
      <c r="CS486" t="inlineStr">
        <is>
          <t/>
        </is>
      </c>
      <c r="CT486" t="inlineStr">
        <is>
          <t/>
        </is>
      </c>
      <c r="CU486" t="inlineStr">
        <is>
          <t>mäklare som köper och säljer värdepapper för egen räkning, vanlig på penning-och valutamarknaden</t>
        </is>
      </c>
    </row>
    <row r="487">
      <c r="A487" s="1" t="str">
        <f>HYPERLINK("https://iate.europa.eu/entry/result/1099713/all", "1099713")</f>
        <v>1099713</v>
      </c>
      <c r="B487" t="inlineStr">
        <is>
          <t>FINANCE</t>
        </is>
      </c>
      <c r="C487" t="inlineStr">
        <is>
          <t>FINANCE</t>
        </is>
      </c>
      <c r="D487" t="inlineStr">
        <is>
          <t/>
        </is>
      </c>
      <c r="E487" t="inlineStr">
        <is>
          <t/>
        </is>
      </c>
      <c r="F487" t="inlineStr">
        <is>
          <t/>
        </is>
      </c>
      <c r="G487" t="inlineStr">
        <is>
          <t/>
        </is>
      </c>
      <c r="H487" t="inlineStr">
        <is>
          <t/>
        </is>
      </c>
      <c r="I487" t="inlineStr">
        <is>
          <t/>
        </is>
      </c>
      <c r="J487" t="inlineStr">
        <is>
          <t>forarbejdere</t>
        </is>
      </c>
      <c r="K487" t="inlineStr">
        <is>
          <t>3</t>
        </is>
      </c>
      <c r="L487" t="inlineStr">
        <is>
          <t/>
        </is>
      </c>
      <c r="M487" t="inlineStr">
        <is>
          <t>Veredeler</t>
        </is>
      </c>
      <c r="N487" t="inlineStr">
        <is>
          <t>3</t>
        </is>
      </c>
      <c r="O487" t="inlineStr">
        <is>
          <t/>
        </is>
      </c>
      <c r="P487" t="inlineStr">
        <is>
          <t>μεταποιητές</t>
        </is>
      </c>
      <c r="Q487" t="inlineStr">
        <is>
          <t>3</t>
        </is>
      </c>
      <c r="R487" t="inlineStr">
        <is>
          <t/>
        </is>
      </c>
      <c r="S487" t="inlineStr">
        <is>
          <t>operators</t>
        </is>
      </c>
      <c r="T487" t="inlineStr">
        <is>
          <t>3</t>
        </is>
      </c>
      <c r="U487" t="inlineStr">
        <is>
          <t/>
        </is>
      </c>
      <c r="V487" t="inlineStr">
        <is>
          <t>operadores</t>
        </is>
      </c>
      <c r="W487" t="inlineStr">
        <is>
          <t>3</t>
        </is>
      </c>
      <c r="X487" t="inlineStr">
        <is>
          <t/>
        </is>
      </c>
      <c r="Y487" t="inlineStr">
        <is>
          <t/>
        </is>
      </c>
      <c r="Z487" t="inlineStr">
        <is>
          <t/>
        </is>
      </c>
      <c r="AA487" t="inlineStr">
        <is>
          <t/>
        </is>
      </c>
      <c r="AB487" t="inlineStr">
        <is>
          <t/>
        </is>
      </c>
      <c r="AC487" t="inlineStr">
        <is>
          <t/>
        </is>
      </c>
      <c r="AD487" t="inlineStr">
        <is>
          <t/>
        </is>
      </c>
      <c r="AE487" t="inlineStr">
        <is>
          <t>opérateurs</t>
        </is>
      </c>
      <c r="AF487" t="inlineStr">
        <is>
          <t>3</t>
        </is>
      </c>
      <c r="AG487" t="inlineStr">
        <is>
          <t/>
        </is>
      </c>
      <c r="AH487" t="inlineStr">
        <is>
          <t/>
        </is>
      </c>
      <c r="AI487" t="inlineStr">
        <is>
          <t/>
        </is>
      </c>
      <c r="AJ487" t="inlineStr">
        <is>
          <t/>
        </is>
      </c>
      <c r="AK487" t="inlineStr">
        <is>
          <t/>
        </is>
      </c>
      <c r="AL487" t="inlineStr">
        <is>
          <t/>
        </is>
      </c>
      <c r="AM487" t="inlineStr">
        <is>
          <t/>
        </is>
      </c>
      <c r="AN487" t="inlineStr">
        <is>
          <t/>
        </is>
      </c>
      <c r="AO487" t="inlineStr">
        <is>
          <t/>
        </is>
      </c>
      <c r="AP487" t="inlineStr">
        <is>
          <t/>
        </is>
      </c>
      <c r="AQ487" t="inlineStr">
        <is>
          <t>operatori</t>
        </is>
      </c>
      <c r="AR487" t="inlineStr">
        <is>
          <t>3</t>
        </is>
      </c>
      <c r="AS487" t="inlineStr">
        <is>
          <t/>
        </is>
      </c>
      <c r="AT487" t="inlineStr">
        <is>
          <t/>
        </is>
      </c>
      <c r="AU487" t="inlineStr">
        <is>
          <t/>
        </is>
      </c>
      <c r="AV487" t="inlineStr">
        <is>
          <t/>
        </is>
      </c>
      <c r="AW487" t="inlineStr">
        <is>
          <t/>
        </is>
      </c>
      <c r="AX487" t="inlineStr">
        <is>
          <t/>
        </is>
      </c>
      <c r="AY487" t="inlineStr">
        <is>
          <t/>
        </is>
      </c>
      <c r="AZ487" t="inlineStr">
        <is>
          <t/>
        </is>
      </c>
      <c r="BA487" t="inlineStr">
        <is>
          <t/>
        </is>
      </c>
      <c r="BB487" t="inlineStr">
        <is>
          <t/>
        </is>
      </c>
      <c r="BC487" t="inlineStr">
        <is>
          <t>veredelaars</t>
        </is>
      </c>
      <c r="BD487" t="inlineStr">
        <is>
          <t>3</t>
        </is>
      </c>
      <c r="BE487" t="inlineStr">
        <is>
          <t/>
        </is>
      </c>
      <c r="BF487" t="inlineStr">
        <is>
          <t/>
        </is>
      </c>
      <c r="BG487" t="inlineStr">
        <is>
          <t/>
        </is>
      </c>
      <c r="BH487" t="inlineStr">
        <is>
          <t/>
        </is>
      </c>
      <c r="BI487" t="inlineStr">
        <is>
          <t>operadores</t>
        </is>
      </c>
      <c r="BJ487" t="inlineStr">
        <is>
          <t>3</t>
        </is>
      </c>
      <c r="BK487" t="inlineStr">
        <is>
          <t/>
        </is>
      </c>
      <c r="BL487" t="inlineStr">
        <is>
          <t/>
        </is>
      </c>
      <c r="BM487" t="inlineStr">
        <is>
          <t/>
        </is>
      </c>
      <c r="BN487" t="inlineStr">
        <is>
          <t/>
        </is>
      </c>
      <c r="BO487" t="inlineStr">
        <is>
          <t/>
        </is>
      </c>
      <c r="BP487" t="inlineStr">
        <is>
          <t/>
        </is>
      </c>
      <c r="BQ487" t="inlineStr">
        <is>
          <t/>
        </is>
      </c>
      <c r="BR487" t="inlineStr">
        <is>
          <t/>
        </is>
      </c>
      <c r="BS487" t="inlineStr">
        <is>
          <t/>
        </is>
      </c>
      <c r="BT487" t="inlineStr">
        <is>
          <t/>
        </is>
      </c>
      <c r="BU487" t="inlineStr">
        <is>
          <t/>
        </is>
      </c>
      <c r="BV487" t="inlineStr">
        <is>
          <t/>
        </is>
      </c>
      <c r="BW487" t="inlineStr">
        <is>
          <t/>
        </is>
      </c>
      <c r="BX487" t="inlineStr">
        <is>
          <t/>
        </is>
      </c>
      <c r="BY487" t="inlineStr">
        <is>
          <t/>
        </is>
      </c>
      <c r="BZ487" t="inlineStr">
        <is>
          <t>personer, som helt eller delvis udfører forædlingsprocesser</t>
        </is>
      </c>
      <c r="CA487" t="inlineStr">
        <is>
          <t>Person, die Veredelungsvorgänge ganz oder teilweise durchführt</t>
        </is>
      </c>
      <c r="CB487" t="inlineStr">
        <is>
          <t>τα πρόσωπα που πραγματοποιούν όλες ή μερικές από τις εργασίες τελειοποίησης</t>
        </is>
      </c>
      <c r="CC487" t="inlineStr">
        <is>
          <t>persons who carry out all or part of the processing operations</t>
        </is>
      </c>
      <c r="CD487" t="inlineStr">
        <is>
          <t>las personas que efectúan la totalidad o parte de las operaciones de perfeccionamiento</t>
        </is>
      </c>
      <c r="CE487" t="inlineStr">
        <is>
          <t/>
        </is>
      </c>
      <c r="CF487" t="inlineStr">
        <is>
          <t/>
        </is>
      </c>
      <c r="CG487" t="inlineStr">
        <is>
          <t>les personnes qui effectuent tout ou partie des opérations de perfectionnement</t>
        </is>
      </c>
      <c r="CH487" t="inlineStr">
        <is>
          <t/>
        </is>
      </c>
      <c r="CI487" t="inlineStr">
        <is>
          <t/>
        </is>
      </c>
      <c r="CJ487" t="inlineStr">
        <is>
          <t/>
        </is>
      </c>
      <c r="CK487" t="inlineStr">
        <is>
          <t>le persone che effettuano totalmente o parzialmente operazioni di perfezionamento</t>
        </is>
      </c>
      <c r="CL487" t="inlineStr">
        <is>
          <t/>
        </is>
      </c>
      <c r="CM487" t="inlineStr">
        <is>
          <t/>
        </is>
      </c>
      <c r="CN487" t="inlineStr">
        <is>
          <t/>
        </is>
      </c>
      <c r="CO487" t="inlineStr">
        <is>
          <t>personen die alle of enkele veredelingshandelingen verrichten</t>
        </is>
      </c>
      <c r="CP487" t="inlineStr">
        <is>
          <t/>
        </is>
      </c>
      <c r="CQ487" t="inlineStr">
        <is>
          <t>as pessoas que efectuam a totalidade ou parte das operações de aperfeiçoamento</t>
        </is>
      </c>
      <c r="CR487" t="inlineStr">
        <is>
          <t/>
        </is>
      </c>
      <c r="CS487" t="inlineStr">
        <is>
          <t/>
        </is>
      </c>
      <c r="CT487" t="inlineStr">
        <is>
          <t/>
        </is>
      </c>
      <c r="CU487" t="inlineStr">
        <is>
          <t/>
        </is>
      </c>
    </row>
    <row r="488">
      <c r="A488" s="1" t="str">
        <f>HYPERLINK("https://iate.europa.eu/entry/result/1104558/all", "1104558")</f>
        <v>1104558</v>
      </c>
      <c r="B488" t="inlineStr">
        <is>
          <t>ECONOMICS;FINANCE</t>
        </is>
      </c>
      <c r="C488" t="inlineStr">
        <is>
          <t>ECONOMICS;FINANCE</t>
        </is>
      </c>
      <c r="D488" t="inlineStr">
        <is>
          <t>парична маса|парично предлагане</t>
        </is>
      </c>
      <c r="E488" t="inlineStr">
        <is>
          <t>3|3</t>
        </is>
      </c>
      <c r="F488" t="inlineStr">
        <is>
          <t>|</t>
        </is>
      </c>
      <c r="G488" t="inlineStr">
        <is>
          <t/>
        </is>
      </c>
      <c r="H488" t="inlineStr">
        <is>
          <t/>
        </is>
      </c>
      <c r="I488" t="inlineStr">
        <is>
          <t/>
        </is>
      </c>
      <c r="J488" t="inlineStr">
        <is>
          <t>pengemængde|pengeforsyning</t>
        </is>
      </c>
      <c r="K488" t="inlineStr">
        <is>
          <t>3|3</t>
        </is>
      </c>
      <c r="L488" t="inlineStr">
        <is>
          <t>|</t>
        </is>
      </c>
      <c r="M488" t="inlineStr">
        <is>
          <t>Geldvolumen|Geldmenge|Geldversorgung</t>
        </is>
      </c>
      <c r="N488" t="inlineStr">
        <is>
          <t>3|3|3</t>
        </is>
      </c>
      <c r="O488" t="inlineStr">
        <is>
          <t>||</t>
        </is>
      </c>
      <c r="P488" t="inlineStr">
        <is>
          <t>χρήμα σε κυκλοφορία|προσφορά χρήματος|κυκλοφορούν χρήμα</t>
        </is>
      </c>
      <c r="Q488" t="inlineStr">
        <is>
          <t>3|3|3</t>
        </is>
      </c>
      <c r="R488" t="inlineStr">
        <is>
          <t>||</t>
        </is>
      </c>
      <c r="S488" t="inlineStr">
        <is>
          <t>money supply|money in circulation|supply of money|money stock</t>
        </is>
      </c>
      <c r="T488" t="inlineStr">
        <is>
          <t>3|3|3|3</t>
        </is>
      </c>
      <c r="U488" t="inlineStr">
        <is>
          <t>|||</t>
        </is>
      </c>
      <c r="V488" t="inlineStr">
        <is>
          <t>dinero en circulación|oferta monetaria|oferta de dinero|masa monetaria</t>
        </is>
      </c>
      <c r="W488" t="inlineStr">
        <is>
          <t>3|3|3|3</t>
        </is>
      </c>
      <c r="X488" t="inlineStr">
        <is>
          <t>|||</t>
        </is>
      </c>
      <c r="Y488" t="inlineStr">
        <is>
          <t/>
        </is>
      </c>
      <c r="Z488" t="inlineStr">
        <is>
          <t/>
        </is>
      </c>
      <c r="AA488" t="inlineStr">
        <is>
          <t/>
        </is>
      </c>
      <c r="AB488" t="inlineStr">
        <is>
          <t/>
        </is>
      </c>
      <c r="AC488" t="inlineStr">
        <is>
          <t/>
        </is>
      </c>
      <c r="AD488" t="inlineStr">
        <is>
          <t/>
        </is>
      </c>
      <c r="AE488" t="inlineStr">
        <is>
          <t>disponibilité monétaire|masse monétaire|monnaie en circulation|offre de monnaie</t>
        </is>
      </c>
      <c r="AF488" t="inlineStr">
        <is>
          <t>3|3|3|3</t>
        </is>
      </c>
      <c r="AG488" t="inlineStr">
        <is>
          <t>|||</t>
        </is>
      </c>
      <c r="AH488" t="inlineStr">
        <is>
          <t/>
        </is>
      </c>
      <c r="AI488" t="inlineStr">
        <is>
          <t/>
        </is>
      </c>
      <c r="AJ488" t="inlineStr">
        <is>
          <t/>
        </is>
      </c>
      <c r="AK488" t="inlineStr">
        <is>
          <t/>
        </is>
      </c>
      <c r="AL488" t="inlineStr">
        <is>
          <t/>
        </is>
      </c>
      <c r="AM488" t="inlineStr">
        <is>
          <t/>
        </is>
      </c>
      <c r="AN488" t="inlineStr">
        <is>
          <t/>
        </is>
      </c>
      <c r="AO488" t="inlineStr">
        <is>
          <t/>
        </is>
      </c>
      <c r="AP488" t="inlineStr">
        <is>
          <t/>
        </is>
      </c>
      <c r="AQ488" t="inlineStr">
        <is>
          <t>offerta di moneta|massa monetaria|denaro elastico|circolazione monetaria</t>
        </is>
      </c>
      <c r="AR488" t="inlineStr">
        <is>
          <t>3|3|3|3</t>
        </is>
      </c>
      <c r="AS488" t="inlineStr">
        <is>
          <t>|||</t>
        </is>
      </c>
      <c r="AT488" t="inlineStr">
        <is>
          <t/>
        </is>
      </c>
      <c r="AU488" t="inlineStr">
        <is>
          <t/>
        </is>
      </c>
      <c r="AV488" t="inlineStr">
        <is>
          <t/>
        </is>
      </c>
      <c r="AW488" t="inlineStr">
        <is>
          <t/>
        </is>
      </c>
      <c r="AX488" t="inlineStr">
        <is>
          <t/>
        </is>
      </c>
      <c r="AY488" t="inlineStr">
        <is>
          <t/>
        </is>
      </c>
      <c r="AZ488" t="inlineStr">
        <is>
          <t>massa monetarja</t>
        </is>
      </c>
      <c r="BA488" t="inlineStr">
        <is>
          <t>3</t>
        </is>
      </c>
      <c r="BB488" t="inlineStr">
        <is>
          <t/>
        </is>
      </c>
      <c r="BC488" t="inlineStr">
        <is>
          <t>liquiditeitenmassa|geldaanbod|geldomloop|geldhoeveelheid|geldvoorraad|geldcirculatie</t>
        </is>
      </c>
      <c r="BD488" t="inlineStr">
        <is>
          <t>3|3|3|3|3|3</t>
        </is>
      </c>
      <c r="BE488" t="inlineStr">
        <is>
          <t>|||||</t>
        </is>
      </c>
      <c r="BF488" t="inlineStr">
        <is>
          <t/>
        </is>
      </c>
      <c r="BG488" t="inlineStr">
        <is>
          <t/>
        </is>
      </c>
      <c r="BH488" t="inlineStr">
        <is>
          <t/>
        </is>
      </c>
      <c r="BI488" t="inlineStr">
        <is>
          <t>oferta de moeda|dinheiro em circulação|massa monetária</t>
        </is>
      </c>
      <c r="BJ488" t="inlineStr">
        <is>
          <t>3|3|3</t>
        </is>
      </c>
      <c r="BK488" t="inlineStr">
        <is>
          <t>||</t>
        </is>
      </c>
      <c r="BL488" t="inlineStr">
        <is>
          <t/>
        </is>
      </c>
      <c r="BM488" t="inlineStr">
        <is>
          <t/>
        </is>
      </c>
      <c r="BN488" t="inlineStr">
        <is>
          <t/>
        </is>
      </c>
      <c r="BO488" t="inlineStr">
        <is>
          <t/>
        </is>
      </c>
      <c r="BP488" t="inlineStr">
        <is>
          <t/>
        </is>
      </c>
      <c r="BQ488" t="inlineStr">
        <is>
          <t/>
        </is>
      </c>
      <c r="BR488" t="inlineStr">
        <is>
          <t/>
        </is>
      </c>
      <c r="BS488" t="inlineStr">
        <is>
          <t/>
        </is>
      </c>
      <c r="BT488" t="inlineStr">
        <is>
          <t/>
        </is>
      </c>
      <c r="BU488" t="inlineStr">
        <is>
          <t/>
        </is>
      </c>
      <c r="BV488" t="inlineStr">
        <is>
          <t/>
        </is>
      </c>
      <c r="BW488" t="inlineStr">
        <is>
          <t/>
        </is>
      </c>
      <c r="BX488" t="inlineStr">
        <is>
          <t/>
        </is>
      </c>
      <c r="BY488" t="inlineStr">
        <is>
          <t/>
        </is>
      </c>
      <c r="BZ488" t="inlineStr">
        <is>
          <t/>
        </is>
      </c>
      <c r="CA488" t="inlineStr">
        <is>
          <t>die einer Volkswirtschaft zur Verfuegung stehenden liquiden Mittel, d.h.die Menge des umlaufenden Bar-und Buchgeldes</t>
        </is>
      </c>
      <c r="CB488" t="inlineStr">
        <is>
          <t/>
        </is>
      </c>
      <c r="CC488" t="inlineStr">
        <is>
          <t>money in use to finance current transactions as distinct from idle money</t>
        </is>
      </c>
      <c r="CD488" t="inlineStr">
        <is>
          <t>Suma del dinero líquido &lt;a href="/entry/result/770837/all" id="ENTRY_TO_ENTRY_CONVERTER" target="_blank"&gt;IATE:770837&lt;/a&gt; en manos del público, más los depósitos a la vista &lt;a href="/entry/result/907578/all" id="ENTRY_TO_ENTRY_CONVERTER" target="_blank"&gt;IATE:907578&lt;/a&gt; en entidades financieras de todo el sistema financiero de un determinado país.</t>
        </is>
      </c>
      <c r="CE488" t="inlineStr">
        <is>
          <t/>
        </is>
      </c>
      <c r="CF488" t="inlineStr">
        <is>
          <t/>
        </is>
      </c>
      <c r="CG488" t="inlineStr">
        <is>
          <t>ensemble des moyens de paiements émis par une banque centrale en contrepartie de l'activité économique</t>
        </is>
      </c>
      <c r="CH488" t="inlineStr">
        <is>
          <t/>
        </is>
      </c>
      <c r="CI488" t="inlineStr">
        <is>
          <t/>
        </is>
      </c>
      <c r="CJ488" t="inlineStr">
        <is>
          <t/>
        </is>
      </c>
      <c r="CK488" t="inlineStr">
        <is>
          <t>circolante che può essere aumentato o diminuito a seconda delle condizioni economiche generali</t>
        </is>
      </c>
      <c r="CL488" t="inlineStr">
        <is>
          <t/>
        </is>
      </c>
      <c r="CM488" t="inlineStr">
        <is>
          <t/>
        </is>
      </c>
      <c r="CN488" t="inlineStr">
        <is>
          <t>kull mod ta' ħlas li jista' jintuża f'pajjiż partikolari</t>
        </is>
      </c>
      <c r="CO488" t="inlineStr">
        <is>
          <t>hoeveel geld die op een bepaald moment in omloop is(onderdeel van de geldhoeveelheid)</t>
        </is>
      </c>
      <c r="CP488" t="inlineStr">
        <is>
          <t/>
        </is>
      </c>
      <c r="CQ488" t="inlineStr">
        <is>
          <t/>
        </is>
      </c>
      <c r="CR488" t="inlineStr">
        <is>
          <t/>
        </is>
      </c>
      <c r="CS488" t="inlineStr">
        <is>
          <t/>
        </is>
      </c>
      <c r="CT488" t="inlineStr">
        <is>
          <t/>
        </is>
      </c>
      <c r="CU488" t="inlineStr">
        <is>
          <t/>
        </is>
      </c>
    </row>
    <row r="489">
      <c r="A489" s="1" t="str">
        <f>HYPERLINK("https://iate.europa.eu/entry/result/1253389/all", "1253389")</f>
        <v>1253389</v>
      </c>
      <c r="B489" t="inlineStr">
        <is>
          <t>FINANCE;AGRICULTURE, FORESTRY AND FISHERIES</t>
        </is>
      </c>
      <c r="C489" t="inlineStr">
        <is>
          <t>FINANCE|financing and investment|investment;AGRICULTURE, FORESTRY AND FISHERIES|agricultural policy</t>
        </is>
      </c>
      <c r="D489" t="inlineStr">
        <is>
          <t/>
        </is>
      </c>
      <c r="E489" t="inlineStr">
        <is>
          <t/>
        </is>
      </c>
      <c r="F489" t="inlineStr">
        <is>
          <t/>
        </is>
      </c>
      <c r="G489" t="inlineStr">
        <is>
          <t/>
        </is>
      </c>
      <c r="H489" t="inlineStr">
        <is>
          <t/>
        </is>
      </c>
      <c r="I489" t="inlineStr">
        <is>
          <t/>
        </is>
      </c>
      <c r="J489" t="inlineStr">
        <is>
          <t>investeringsforhold|investeringspolitik</t>
        </is>
      </c>
      <c r="K489" t="inlineStr">
        <is>
          <t>3|3</t>
        </is>
      </c>
      <c r="L489" t="inlineStr">
        <is>
          <t>|</t>
        </is>
      </c>
      <c r="M489" t="inlineStr">
        <is>
          <t>Investitionsverhalten</t>
        </is>
      </c>
      <c r="N489" t="inlineStr">
        <is>
          <t>3</t>
        </is>
      </c>
      <c r="O489" t="inlineStr">
        <is>
          <t/>
        </is>
      </c>
      <c r="P489" t="inlineStr">
        <is>
          <t>επενδυτική πολιτική των παραγωγών</t>
        </is>
      </c>
      <c r="Q489" t="inlineStr">
        <is>
          <t>3</t>
        </is>
      </c>
      <c r="R489" t="inlineStr">
        <is>
          <t/>
        </is>
      </c>
      <c r="S489" t="inlineStr">
        <is>
          <t>investment policy</t>
        </is>
      </c>
      <c r="T489" t="inlineStr">
        <is>
          <t>3</t>
        </is>
      </c>
      <c r="U489" t="inlineStr">
        <is>
          <t/>
        </is>
      </c>
      <c r="V489" t="inlineStr">
        <is>
          <t>política de inversiones|política de inversiones del productor de la empresa</t>
        </is>
      </c>
      <c r="W489" t="inlineStr">
        <is>
          <t>1|3</t>
        </is>
      </c>
      <c r="X489" t="inlineStr">
        <is>
          <t>|</t>
        </is>
      </c>
      <c r="Y489" t="inlineStr">
        <is>
          <t/>
        </is>
      </c>
      <c r="Z489" t="inlineStr">
        <is>
          <t/>
        </is>
      </c>
      <c r="AA489" t="inlineStr">
        <is>
          <t/>
        </is>
      </c>
      <c r="AB489" t="inlineStr">
        <is>
          <t>investointipolitiikka</t>
        </is>
      </c>
      <c r="AC489" t="inlineStr">
        <is>
          <t>3</t>
        </is>
      </c>
      <c r="AD489" t="inlineStr">
        <is>
          <t/>
        </is>
      </c>
      <c r="AE489" t="inlineStr">
        <is>
          <t>politique d'investissement|politique d'investissement adoptée par les exploitants</t>
        </is>
      </c>
      <c r="AF489" t="inlineStr">
        <is>
          <t>1|3</t>
        </is>
      </c>
      <c r="AG489" t="inlineStr">
        <is>
          <t>|</t>
        </is>
      </c>
      <c r="AH489" t="inlineStr">
        <is>
          <t/>
        </is>
      </c>
      <c r="AI489" t="inlineStr">
        <is>
          <t/>
        </is>
      </c>
      <c r="AJ489" t="inlineStr">
        <is>
          <t/>
        </is>
      </c>
      <c r="AK489" t="inlineStr">
        <is>
          <t/>
        </is>
      </c>
      <c r="AL489" t="inlineStr">
        <is>
          <t/>
        </is>
      </c>
      <c r="AM489" t="inlineStr">
        <is>
          <t/>
        </is>
      </c>
      <c r="AN489" t="inlineStr">
        <is>
          <t/>
        </is>
      </c>
      <c r="AO489" t="inlineStr">
        <is>
          <t/>
        </is>
      </c>
      <c r="AP489" t="inlineStr">
        <is>
          <t/>
        </is>
      </c>
      <c r="AQ489" t="inlineStr">
        <is>
          <t>politica di investimenti adottata dai coltivatori|politica degli investimenti</t>
        </is>
      </c>
      <c r="AR489" t="inlineStr">
        <is>
          <t>3|1</t>
        </is>
      </c>
      <c r="AS489" t="inlineStr">
        <is>
          <t>|</t>
        </is>
      </c>
      <c r="AT489" t="inlineStr">
        <is>
          <t/>
        </is>
      </c>
      <c r="AU489" t="inlineStr">
        <is>
          <t/>
        </is>
      </c>
      <c r="AV489" t="inlineStr">
        <is>
          <t/>
        </is>
      </c>
      <c r="AW489" t="inlineStr">
        <is>
          <t/>
        </is>
      </c>
      <c r="AX489" t="inlineStr">
        <is>
          <t/>
        </is>
      </c>
      <c r="AY489" t="inlineStr">
        <is>
          <t/>
        </is>
      </c>
      <c r="AZ489" t="inlineStr">
        <is>
          <t/>
        </is>
      </c>
      <c r="BA489" t="inlineStr">
        <is>
          <t/>
        </is>
      </c>
      <c r="BB489" t="inlineStr">
        <is>
          <t/>
        </is>
      </c>
      <c r="BC489" t="inlineStr">
        <is>
          <t>investeringsgedrag</t>
        </is>
      </c>
      <c r="BD489" t="inlineStr">
        <is>
          <t>3</t>
        </is>
      </c>
      <c r="BE489" t="inlineStr">
        <is>
          <t/>
        </is>
      </c>
      <c r="BF489" t="inlineStr">
        <is>
          <t/>
        </is>
      </c>
      <c r="BG489" t="inlineStr">
        <is>
          <t/>
        </is>
      </c>
      <c r="BH489" t="inlineStr">
        <is>
          <t/>
        </is>
      </c>
      <c r="BI489" t="inlineStr">
        <is>
          <t>política de investimento</t>
        </is>
      </c>
      <c r="BJ489" t="inlineStr">
        <is>
          <t>3</t>
        </is>
      </c>
      <c r="BK489" t="inlineStr">
        <is>
          <t/>
        </is>
      </c>
      <c r="BL489" t="inlineStr">
        <is>
          <t/>
        </is>
      </c>
      <c r="BM489" t="inlineStr">
        <is>
          <t/>
        </is>
      </c>
      <c r="BN489" t="inlineStr">
        <is>
          <t/>
        </is>
      </c>
      <c r="BO489" t="inlineStr">
        <is>
          <t/>
        </is>
      </c>
      <c r="BP489" t="inlineStr">
        <is>
          <t/>
        </is>
      </c>
      <c r="BQ489" t="inlineStr">
        <is>
          <t/>
        </is>
      </c>
      <c r="BR489" t="inlineStr">
        <is>
          <t/>
        </is>
      </c>
      <c r="BS489" t="inlineStr">
        <is>
          <t/>
        </is>
      </c>
      <c r="BT489" t="inlineStr">
        <is>
          <t/>
        </is>
      </c>
      <c r="BU489" t="inlineStr">
        <is>
          <t>investeringspolitik</t>
        </is>
      </c>
      <c r="BV489" t="inlineStr">
        <is>
          <t>3</t>
        </is>
      </c>
      <c r="BW489" t="inlineStr">
        <is>
          <t/>
        </is>
      </c>
      <c r="BX489" t="inlineStr">
        <is>
          <t/>
        </is>
      </c>
      <c r="BY489" t="inlineStr">
        <is>
          <t/>
        </is>
      </c>
      <c r="BZ489" t="inlineStr">
        <is>
          <t/>
        </is>
      </c>
      <c r="CA489" t="inlineStr">
        <is>
          <t/>
        </is>
      </c>
      <c r="CB489" t="inlineStr">
        <is>
          <t/>
        </is>
      </c>
      <c r="CC489" t="inlineStr">
        <is>
          <t/>
        </is>
      </c>
      <c r="CD489" t="inlineStr">
        <is>
          <t/>
        </is>
      </c>
      <c r="CE489" t="inlineStr">
        <is>
          <t/>
        </is>
      </c>
      <c r="CF489" t="inlineStr">
        <is>
          <t/>
        </is>
      </c>
      <c r="CG489" t="inlineStr">
        <is>
          <t/>
        </is>
      </c>
      <c r="CH489" t="inlineStr">
        <is>
          <t/>
        </is>
      </c>
      <c r="CI489" t="inlineStr">
        <is>
          <t/>
        </is>
      </c>
      <c r="CJ489" t="inlineStr">
        <is>
          <t/>
        </is>
      </c>
      <c r="CK489" t="inlineStr">
        <is>
          <t/>
        </is>
      </c>
      <c r="CL489" t="inlineStr">
        <is>
          <t/>
        </is>
      </c>
      <c r="CM489" t="inlineStr">
        <is>
          <t/>
        </is>
      </c>
      <c r="CN489" t="inlineStr">
        <is>
          <t/>
        </is>
      </c>
      <c r="CO489" t="inlineStr">
        <is>
          <t/>
        </is>
      </c>
      <c r="CP489" t="inlineStr">
        <is>
          <t/>
        </is>
      </c>
      <c r="CQ489" t="inlineStr">
        <is>
          <t/>
        </is>
      </c>
      <c r="CR489" t="inlineStr">
        <is>
          <t/>
        </is>
      </c>
      <c r="CS489" t="inlineStr">
        <is>
          <t/>
        </is>
      </c>
      <c r="CT489" t="inlineStr">
        <is>
          <t/>
        </is>
      </c>
      <c r="CU489" t="inlineStr">
        <is>
          <t/>
        </is>
      </c>
    </row>
    <row r="490">
      <c r="A490" s="1" t="str">
        <f>HYPERLINK("https://iate.europa.eu/entry/result/1099969/all", "1099969")</f>
        <v>1099969</v>
      </c>
      <c r="B490" t="inlineStr">
        <is>
          <t>TRADE;FINANCE</t>
        </is>
      </c>
      <c r="C490" t="inlineStr">
        <is>
          <t>TRADE|international trade;FINANCE;TRADE</t>
        </is>
      </c>
      <c r="D490" t="inlineStr">
        <is>
          <t/>
        </is>
      </c>
      <c r="E490" t="inlineStr">
        <is>
          <t/>
        </is>
      </c>
      <c r="F490" t="inlineStr">
        <is>
          <t/>
        </is>
      </c>
      <c r="G490" t="inlineStr">
        <is>
          <t/>
        </is>
      </c>
      <c r="H490" t="inlineStr">
        <is>
          <t/>
        </is>
      </c>
      <c r="I490" t="inlineStr">
        <is>
          <t/>
        </is>
      </c>
      <c r="J490" t="inlineStr">
        <is>
          <t>erhvervsdrivende</t>
        </is>
      </c>
      <c r="K490" t="inlineStr">
        <is>
          <t>3</t>
        </is>
      </c>
      <c r="L490" t="inlineStr">
        <is>
          <t/>
        </is>
      </c>
      <c r="M490" t="inlineStr">
        <is>
          <t>Beteiligter</t>
        </is>
      </c>
      <c r="N490" t="inlineStr">
        <is>
          <t>3</t>
        </is>
      </c>
      <c r="O490" t="inlineStr">
        <is>
          <t/>
        </is>
      </c>
      <c r="P490" t="inlineStr">
        <is>
          <t>επιχειρηματίας</t>
        </is>
      </c>
      <c r="Q490" t="inlineStr">
        <is>
          <t>3</t>
        </is>
      </c>
      <c r="R490" t="inlineStr">
        <is>
          <t/>
        </is>
      </c>
      <c r="S490" t="inlineStr">
        <is>
          <t>operator</t>
        </is>
      </c>
      <c r="T490" t="inlineStr">
        <is>
          <t>3</t>
        </is>
      </c>
      <c r="U490" t="inlineStr">
        <is>
          <t/>
        </is>
      </c>
      <c r="V490" t="inlineStr">
        <is>
          <t>operador</t>
        </is>
      </c>
      <c r="W490" t="inlineStr">
        <is>
          <t>3</t>
        </is>
      </c>
      <c r="X490" t="inlineStr">
        <is>
          <t/>
        </is>
      </c>
      <c r="Y490" t="inlineStr">
        <is>
          <t>ettevõtja</t>
        </is>
      </c>
      <c r="Z490" t="inlineStr">
        <is>
          <t>3</t>
        </is>
      </c>
      <c r="AA490" t="inlineStr">
        <is>
          <t/>
        </is>
      </c>
      <c r="AB490" t="inlineStr">
        <is>
          <t/>
        </is>
      </c>
      <c r="AC490" t="inlineStr">
        <is>
          <t/>
        </is>
      </c>
      <c r="AD490" t="inlineStr">
        <is>
          <t/>
        </is>
      </c>
      <c r="AE490" t="inlineStr">
        <is>
          <t>opérateur</t>
        </is>
      </c>
      <c r="AF490" t="inlineStr">
        <is>
          <t>3</t>
        </is>
      </c>
      <c r="AG490" t="inlineStr">
        <is>
          <t/>
        </is>
      </c>
      <c r="AH490" t="inlineStr">
        <is>
          <t/>
        </is>
      </c>
      <c r="AI490" t="inlineStr">
        <is>
          <t/>
        </is>
      </c>
      <c r="AJ490" t="inlineStr">
        <is>
          <t/>
        </is>
      </c>
      <c r="AK490" t="inlineStr">
        <is>
          <t/>
        </is>
      </c>
      <c r="AL490" t="inlineStr">
        <is>
          <t/>
        </is>
      </c>
      <c r="AM490" t="inlineStr">
        <is>
          <t/>
        </is>
      </c>
      <c r="AN490" t="inlineStr">
        <is>
          <t/>
        </is>
      </c>
      <c r="AO490" t="inlineStr">
        <is>
          <t/>
        </is>
      </c>
      <c r="AP490" t="inlineStr">
        <is>
          <t/>
        </is>
      </c>
      <c r="AQ490" t="inlineStr">
        <is>
          <t>operatore</t>
        </is>
      </c>
      <c r="AR490" t="inlineStr">
        <is>
          <t>3</t>
        </is>
      </c>
      <c r="AS490" t="inlineStr">
        <is>
          <t/>
        </is>
      </c>
      <c r="AT490" t="inlineStr">
        <is>
          <t/>
        </is>
      </c>
      <c r="AU490" t="inlineStr">
        <is>
          <t/>
        </is>
      </c>
      <c r="AV490" t="inlineStr">
        <is>
          <t/>
        </is>
      </c>
      <c r="AW490" t="inlineStr">
        <is>
          <t/>
        </is>
      </c>
      <c r="AX490" t="inlineStr">
        <is>
          <t/>
        </is>
      </c>
      <c r="AY490" t="inlineStr">
        <is>
          <t/>
        </is>
      </c>
      <c r="AZ490" t="inlineStr">
        <is>
          <t/>
        </is>
      </c>
      <c r="BA490" t="inlineStr">
        <is>
          <t/>
        </is>
      </c>
      <c r="BB490" t="inlineStr">
        <is>
          <t/>
        </is>
      </c>
      <c r="BC490" t="inlineStr">
        <is>
          <t>operateur</t>
        </is>
      </c>
      <c r="BD490" t="inlineStr">
        <is>
          <t>3</t>
        </is>
      </c>
      <c r="BE490" t="inlineStr">
        <is>
          <t/>
        </is>
      </c>
      <c r="BF490" t="inlineStr">
        <is>
          <t/>
        </is>
      </c>
      <c r="BG490" t="inlineStr">
        <is>
          <t/>
        </is>
      </c>
      <c r="BH490" t="inlineStr">
        <is>
          <t/>
        </is>
      </c>
      <c r="BI490" t="inlineStr">
        <is>
          <t>operador</t>
        </is>
      </c>
      <c r="BJ490" t="inlineStr">
        <is>
          <t>3</t>
        </is>
      </c>
      <c r="BK490" t="inlineStr">
        <is>
          <t/>
        </is>
      </c>
      <c r="BL490" t="inlineStr">
        <is>
          <t/>
        </is>
      </c>
      <c r="BM490" t="inlineStr">
        <is>
          <t/>
        </is>
      </c>
      <c r="BN490" t="inlineStr">
        <is>
          <t/>
        </is>
      </c>
      <c r="BO490" t="inlineStr">
        <is>
          <t/>
        </is>
      </c>
      <c r="BP490" t="inlineStr">
        <is>
          <t/>
        </is>
      </c>
      <c r="BQ490" t="inlineStr">
        <is>
          <t/>
        </is>
      </c>
      <c r="BR490" t="inlineStr">
        <is>
          <t/>
        </is>
      </c>
      <c r="BS490" t="inlineStr">
        <is>
          <t/>
        </is>
      </c>
      <c r="BT490" t="inlineStr">
        <is>
          <t/>
        </is>
      </c>
      <c r="BU490" t="inlineStr">
        <is>
          <t/>
        </is>
      </c>
      <c r="BV490" t="inlineStr">
        <is>
          <t/>
        </is>
      </c>
      <c r="BW490" t="inlineStr">
        <is>
          <t/>
        </is>
      </c>
      <c r="BX490" t="inlineStr">
        <is>
          <t/>
        </is>
      </c>
      <c r="BY490" t="inlineStr">
        <is>
          <t/>
        </is>
      </c>
      <c r="BZ490" t="inlineStr">
        <is>
          <t>enhver person, som varetager oplagring, bearbejdning, forarbejdning, salg eller køb af varer i en frizone eller et frilager</t>
        </is>
      </c>
      <c r="CA490" t="inlineStr">
        <is>
          <t>jede Person, die in einer Freizone oder einem Freilager eine Tätigkeit im Bereich der Lagerung, der Beoder Verarbeitung oder des Kaufs oder Verkaufs von Waren ausübt</t>
        </is>
      </c>
      <c r="CB490" t="inlineStr">
        <is>
          <t>κάθε πρόσωπο που ασκεί δραστηριότητα αποθήκευσης,κατεργασίας,μεταποίησης,πώλησης ή αγοράς εμπορευμάτων σε ελεύθερη ζώνη ή ελεύθερη αποθήκη</t>
        </is>
      </c>
      <c r="CC490" t="inlineStr">
        <is>
          <t>any person carrying on an activity involving the storage,working,processing,sale or purchase of goods in a free zone or a free warehouse</t>
        </is>
      </c>
      <c r="CD490" t="inlineStr">
        <is>
          <t>toda persona que efectúe una operación de almacenamiento, transformación, elaboración, venta o compra de mercancías en una zona franca o depósito franco</t>
        </is>
      </c>
      <c r="CE490" t="inlineStr">
        <is>
          <t>iga isik, kes tegeleb vabatsoonis või vabalaos kauba ladustamise, valmistamise, töötlemise, müügi või ostmisega.</t>
        </is>
      </c>
      <c r="CF490" t="inlineStr">
        <is>
          <t/>
        </is>
      </c>
      <c r="CG490" t="inlineStr">
        <is>
          <t>chaque personne qui exerce une opération de stockage, d'ouvraison, de transformation, de vente ou d'achat de marchandises dans une zone franche ou un entrepôt franc</t>
        </is>
      </c>
      <c r="CH490" t="inlineStr">
        <is>
          <t/>
        </is>
      </c>
      <c r="CI490" t="inlineStr">
        <is>
          <t/>
        </is>
      </c>
      <c r="CJ490" t="inlineStr">
        <is>
          <t/>
        </is>
      </c>
      <c r="CK490" t="inlineStr">
        <is>
          <t>chiunque effettui un'operazione di magazzinaggio, lavorazione, trasformazione, vendita o acquisto di merci in una zona franca o in un deposito franco</t>
        </is>
      </c>
      <c r="CL490" t="inlineStr">
        <is>
          <t/>
        </is>
      </c>
      <c r="CM490" t="inlineStr">
        <is>
          <t/>
        </is>
      </c>
      <c r="CN490" t="inlineStr">
        <is>
          <t/>
        </is>
      </c>
      <c r="CO490" t="inlineStr">
        <is>
          <t>iedere persoon die zich bezighoudt met de opslag, de bewerking, de verwerking, de verkoop of de aankoop van goederen in een vrije zone of een vrij entrepot</t>
        </is>
      </c>
      <c r="CP490" t="inlineStr">
        <is>
          <t/>
        </is>
      </c>
      <c r="CQ490" t="inlineStr">
        <is>
          <t>qualquer pessoa que efectue uma operação de armazenagem,de complemento de fabrico,de transformação,de venda ou de compra de mercadorias numa zona franca ou num entreposto franco</t>
        </is>
      </c>
      <c r="CR490" t="inlineStr">
        <is>
          <t/>
        </is>
      </c>
      <c r="CS490" t="inlineStr">
        <is>
          <t/>
        </is>
      </c>
      <c r="CT490" t="inlineStr">
        <is>
          <t/>
        </is>
      </c>
      <c r="CU490" t="inlineStr">
        <is>
          <t/>
        </is>
      </c>
    </row>
    <row r="491">
      <c r="A491" s="1" t="str">
        <f>HYPERLINK("https://iate.europa.eu/entry/result/1104592/all", "1104592")</f>
        <v>1104592</v>
      </c>
      <c r="B491" t="inlineStr">
        <is>
          <t>FINANCE</t>
        </is>
      </c>
      <c r="C491" t="inlineStr">
        <is>
          <t>FINANCE</t>
        </is>
      </c>
      <c r="D491" t="inlineStr">
        <is>
          <t/>
        </is>
      </c>
      <c r="E491" t="inlineStr">
        <is>
          <t/>
        </is>
      </c>
      <c r="F491" t="inlineStr">
        <is>
          <t/>
        </is>
      </c>
      <c r="G491" t="inlineStr">
        <is>
          <t>přepočítací koeficient</t>
        </is>
      </c>
      <c r="H491" t="inlineStr">
        <is>
          <t>2</t>
        </is>
      </c>
      <c r="I491" t="inlineStr">
        <is>
          <t/>
        </is>
      </c>
      <c r="J491" t="inlineStr">
        <is>
          <t>omregningskurs|omregningssats</t>
        </is>
      </c>
      <c r="K491" t="inlineStr">
        <is>
          <t>3|3</t>
        </is>
      </c>
      <c r="L491" t="inlineStr">
        <is>
          <t>|</t>
        </is>
      </c>
      <c r="M491" t="inlineStr">
        <is>
          <t>Umrechnungssatz|Umrechnungskurs</t>
        </is>
      </c>
      <c r="N491" t="inlineStr">
        <is>
          <t>3|3</t>
        </is>
      </c>
      <c r="O491" t="inlineStr">
        <is>
          <t>|</t>
        </is>
      </c>
      <c r="P491" t="inlineStr">
        <is>
          <t>τιμή μετατροπής|συντελεστής μετατροπής</t>
        </is>
      </c>
      <c r="Q491" t="inlineStr">
        <is>
          <t>3|3</t>
        </is>
      </c>
      <c r="R491" t="inlineStr">
        <is>
          <t>|</t>
        </is>
      </c>
      <c r="S491" t="inlineStr">
        <is>
          <t>rate of conversion|conversion price|rate|conversion rate</t>
        </is>
      </c>
      <c r="T491" t="inlineStr">
        <is>
          <t>3|3|3|3</t>
        </is>
      </c>
      <c r="U491" t="inlineStr">
        <is>
          <t>|||</t>
        </is>
      </c>
      <c r="V491" t="inlineStr">
        <is>
          <t>coeficiente de conversión</t>
        </is>
      </c>
      <c r="W491" t="inlineStr">
        <is>
          <t>3</t>
        </is>
      </c>
      <c r="X491" t="inlineStr">
        <is>
          <t/>
        </is>
      </c>
      <c r="Y491" t="inlineStr">
        <is>
          <t/>
        </is>
      </c>
      <c r="Z491" t="inlineStr">
        <is>
          <t/>
        </is>
      </c>
      <c r="AA491" t="inlineStr">
        <is>
          <t/>
        </is>
      </c>
      <c r="AB491" t="inlineStr">
        <is>
          <t/>
        </is>
      </c>
      <c r="AC491" t="inlineStr">
        <is>
          <t/>
        </is>
      </c>
      <c r="AD491" t="inlineStr">
        <is>
          <t/>
        </is>
      </c>
      <c r="AE491" t="inlineStr">
        <is>
          <t>taux de conversion|cours du change|cours de conversion</t>
        </is>
      </c>
      <c r="AF491" t="inlineStr">
        <is>
          <t>3|3|3</t>
        </is>
      </c>
      <c r="AG491" t="inlineStr">
        <is>
          <t>||</t>
        </is>
      </c>
      <c r="AH491" t="inlineStr">
        <is>
          <t/>
        </is>
      </c>
      <c r="AI491" t="inlineStr">
        <is>
          <t/>
        </is>
      </c>
      <c r="AJ491" t="inlineStr">
        <is>
          <t/>
        </is>
      </c>
      <c r="AK491" t="inlineStr">
        <is>
          <t/>
        </is>
      </c>
      <c r="AL491" t="inlineStr">
        <is>
          <t/>
        </is>
      </c>
      <c r="AM491" t="inlineStr">
        <is>
          <t/>
        </is>
      </c>
      <c r="AN491" t="inlineStr">
        <is>
          <t/>
        </is>
      </c>
      <c r="AO491" t="inlineStr">
        <is>
          <t/>
        </is>
      </c>
      <c r="AP491" t="inlineStr">
        <is>
          <t/>
        </is>
      </c>
      <c r="AQ491" t="inlineStr">
        <is>
          <t>tasso di conversione|corso di conversione</t>
        </is>
      </c>
      <c r="AR491" t="inlineStr">
        <is>
          <t>3|3</t>
        </is>
      </c>
      <c r="AS491" t="inlineStr">
        <is>
          <t>|</t>
        </is>
      </c>
      <c r="AT491" t="inlineStr">
        <is>
          <t/>
        </is>
      </c>
      <c r="AU491" t="inlineStr">
        <is>
          <t/>
        </is>
      </c>
      <c r="AV491" t="inlineStr">
        <is>
          <t/>
        </is>
      </c>
      <c r="AW491" t="inlineStr">
        <is>
          <t/>
        </is>
      </c>
      <c r="AX491" t="inlineStr">
        <is>
          <t/>
        </is>
      </c>
      <c r="AY491" t="inlineStr">
        <is>
          <t/>
        </is>
      </c>
      <c r="AZ491" t="inlineStr">
        <is>
          <t/>
        </is>
      </c>
      <c r="BA491" t="inlineStr">
        <is>
          <t/>
        </is>
      </c>
      <c r="BB491" t="inlineStr">
        <is>
          <t/>
        </is>
      </c>
      <c r="BC491" t="inlineStr">
        <is>
          <t>omrekeningsnorm|omrekeningskoers</t>
        </is>
      </c>
      <c r="BD491" t="inlineStr">
        <is>
          <t>3|3</t>
        </is>
      </c>
      <c r="BE491" t="inlineStr">
        <is>
          <t>|</t>
        </is>
      </c>
      <c r="BF491" t="inlineStr">
        <is>
          <t/>
        </is>
      </c>
      <c r="BG491" t="inlineStr">
        <is>
          <t/>
        </is>
      </c>
      <c r="BH491" t="inlineStr">
        <is>
          <t/>
        </is>
      </c>
      <c r="BI491" t="inlineStr">
        <is>
          <t>taxa de conversão|câmbio de conversão</t>
        </is>
      </c>
      <c r="BJ491" t="inlineStr">
        <is>
          <t>3|3</t>
        </is>
      </c>
      <c r="BK491" t="inlineStr">
        <is>
          <t>|</t>
        </is>
      </c>
      <c r="BL491" t="inlineStr">
        <is>
          <t>curs de schimb</t>
        </is>
      </c>
      <c r="BM491" t="inlineStr">
        <is>
          <t>3</t>
        </is>
      </c>
      <c r="BN491" t="inlineStr">
        <is>
          <t>preferred</t>
        </is>
      </c>
      <c r="BO491" t="inlineStr">
        <is>
          <t/>
        </is>
      </c>
      <c r="BP491" t="inlineStr">
        <is>
          <t/>
        </is>
      </c>
      <c r="BQ491" t="inlineStr">
        <is>
          <t/>
        </is>
      </c>
      <c r="BR491" t="inlineStr">
        <is>
          <t>obračunski tečaj</t>
        </is>
      </c>
      <c r="BS491" t="inlineStr">
        <is>
          <t>3</t>
        </is>
      </c>
      <c r="BT491" t="inlineStr">
        <is>
          <t/>
        </is>
      </c>
      <c r="BU491" t="inlineStr">
        <is>
          <t>omräkningskurs</t>
        </is>
      </c>
      <c r="BV491" t="inlineStr">
        <is>
          <t>3</t>
        </is>
      </c>
      <c r="BW491" t="inlineStr">
        <is>
          <t/>
        </is>
      </c>
      <c r="BX491" t="inlineStr">
        <is>
          <t/>
        </is>
      </c>
      <c r="BY491" t="inlineStr">
        <is>
          <t/>
        </is>
      </c>
      <c r="BZ491" t="inlineStr">
        <is>
          <t/>
        </is>
      </c>
      <c r="CA491" t="inlineStr">
        <is>
          <t>Um den Kurswert von an deutschen Boersen notierten Auslandspapieren festzustellen, gelten feste Umrechnungssaetze</t>
        </is>
      </c>
      <c r="CB491" t="inlineStr">
        <is>
          <t/>
        </is>
      </c>
      <c r="CC491" t="inlineStr">
        <is>
          <t>price used to translate the currency of foreign securities into the national currency</t>
        </is>
      </c>
      <c r="CD491" t="inlineStr">
        <is>
          <t>Factor que determina el número de acciones u otros instrumentos de capital en el que se convierten los pasivos de una categoría dada, tomando como referencia un instrumento de forma unitaria de la categoría en cuestión o una unidad de valor específica de un derecho de crédito.</t>
        </is>
      </c>
      <c r="CE491" t="inlineStr">
        <is>
          <t/>
        </is>
      </c>
      <c r="CF491" t="inlineStr">
        <is>
          <t/>
        </is>
      </c>
      <c r="CG491" t="inlineStr">
        <is>
          <t>valeur d'une monnaie par rapport à une monnaie étrangère</t>
        </is>
      </c>
      <c r="CH491" t="inlineStr">
        <is>
          <t/>
        </is>
      </c>
      <c r="CI491" t="inlineStr">
        <is>
          <t/>
        </is>
      </c>
      <c r="CJ491" t="inlineStr">
        <is>
          <t/>
        </is>
      </c>
      <c r="CK491" t="inlineStr">
        <is>
          <t/>
        </is>
      </c>
      <c r="CL491" t="inlineStr">
        <is>
          <t/>
        </is>
      </c>
      <c r="CM491" t="inlineStr">
        <is>
          <t/>
        </is>
      </c>
      <c r="CN491" t="inlineStr">
        <is>
          <t/>
        </is>
      </c>
      <c r="CO491" t="inlineStr">
        <is>
          <t>de omrekeningskoers moet worden gebruikt om rekeneenheden om te zetten in eenheden betaalmiddel</t>
        </is>
      </c>
      <c r="CP491" t="inlineStr">
        <is>
          <t/>
        </is>
      </c>
      <c r="CQ491" t="inlineStr">
        <is>
          <t/>
        </is>
      </c>
      <c r="CR491" t="inlineStr">
        <is>
          <t>Prețul sintetic la care se vând sau se cumpără devizele pe o piață valutară locală sau pe piața valutară internațională. Este un preț format în principal de piață însă în unele cazuri statul poate avea un rol important în stabilirea acestui preț.</t>
        </is>
      </c>
      <c r="CS491" t="inlineStr">
        <is>
          <t/>
        </is>
      </c>
      <c r="CT491" t="inlineStr">
        <is>
          <t/>
        </is>
      </c>
      <c r="CU491" t="inlineStr">
        <is>
          <t/>
        </is>
      </c>
    </row>
    <row r="492">
      <c r="A492" s="1" t="str">
        <f>HYPERLINK("https://iate.europa.eu/entry/result/1099882/all", "1099882")</f>
        <v>1099882</v>
      </c>
      <c r="B492" t="inlineStr">
        <is>
          <t>SCIENCE;FINANCE</t>
        </is>
      </c>
      <c r="C492" t="inlineStr">
        <is>
          <t>SCIENCE|humanities|social sciences;FINANCE</t>
        </is>
      </c>
      <c r="D492" t="inlineStr">
        <is>
          <t/>
        </is>
      </c>
      <c r="E492" t="inlineStr">
        <is>
          <t/>
        </is>
      </c>
      <c r="F492" t="inlineStr">
        <is>
          <t/>
        </is>
      </c>
      <c r="G492" t="inlineStr">
        <is>
          <t/>
        </is>
      </c>
      <c r="H492" t="inlineStr">
        <is>
          <t/>
        </is>
      </c>
      <c r="I492" t="inlineStr">
        <is>
          <t/>
        </is>
      </c>
      <c r="J492" t="inlineStr">
        <is>
          <t>udstedere</t>
        </is>
      </c>
      <c r="K492" t="inlineStr">
        <is>
          <t>3</t>
        </is>
      </c>
      <c r="L492" t="inlineStr">
        <is>
          <t/>
        </is>
      </c>
      <c r="M492" t="inlineStr">
        <is>
          <t>Emittenten</t>
        </is>
      </c>
      <c r="N492" t="inlineStr">
        <is>
          <t>3</t>
        </is>
      </c>
      <c r="O492" t="inlineStr">
        <is>
          <t/>
        </is>
      </c>
      <c r="P492" t="inlineStr">
        <is>
          <t>εκδότες</t>
        </is>
      </c>
      <c r="Q492" t="inlineStr">
        <is>
          <t>3</t>
        </is>
      </c>
      <c r="R492" t="inlineStr">
        <is>
          <t/>
        </is>
      </c>
      <c r="S492" t="inlineStr">
        <is>
          <t>issuers</t>
        </is>
      </c>
      <c r="T492" t="inlineStr">
        <is>
          <t>3</t>
        </is>
      </c>
      <c r="U492" t="inlineStr">
        <is>
          <t/>
        </is>
      </c>
      <c r="V492" t="inlineStr">
        <is>
          <t>emisores</t>
        </is>
      </c>
      <c r="W492" t="inlineStr">
        <is>
          <t>3</t>
        </is>
      </c>
      <c r="X492" t="inlineStr">
        <is>
          <t/>
        </is>
      </c>
      <c r="Y492" t="inlineStr">
        <is>
          <t/>
        </is>
      </c>
      <c r="Z492" t="inlineStr">
        <is>
          <t/>
        </is>
      </c>
      <c r="AA492" t="inlineStr">
        <is>
          <t/>
        </is>
      </c>
      <c r="AB492" t="inlineStr">
        <is>
          <t/>
        </is>
      </c>
      <c r="AC492" t="inlineStr">
        <is>
          <t/>
        </is>
      </c>
      <c r="AD492" t="inlineStr">
        <is>
          <t/>
        </is>
      </c>
      <c r="AE492" t="inlineStr">
        <is>
          <t>émetteurs</t>
        </is>
      </c>
      <c r="AF492" t="inlineStr">
        <is>
          <t>3</t>
        </is>
      </c>
      <c r="AG492" t="inlineStr">
        <is>
          <t/>
        </is>
      </c>
      <c r="AH492" t="inlineStr">
        <is>
          <t/>
        </is>
      </c>
      <c r="AI492" t="inlineStr">
        <is>
          <t/>
        </is>
      </c>
      <c r="AJ492" t="inlineStr">
        <is>
          <t/>
        </is>
      </c>
      <c r="AK492" t="inlineStr">
        <is>
          <t/>
        </is>
      </c>
      <c r="AL492" t="inlineStr">
        <is>
          <t/>
        </is>
      </c>
      <c r="AM492" t="inlineStr">
        <is>
          <t/>
        </is>
      </c>
      <c r="AN492" t="inlineStr">
        <is>
          <t/>
        </is>
      </c>
      <c r="AO492" t="inlineStr">
        <is>
          <t/>
        </is>
      </c>
      <c r="AP492" t="inlineStr">
        <is>
          <t/>
        </is>
      </c>
      <c r="AQ492" t="inlineStr">
        <is>
          <t>emittenti</t>
        </is>
      </c>
      <c r="AR492" t="inlineStr">
        <is>
          <t>3</t>
        </is>
      </c>
      <c r="AS492" t="inlineStr">
        <is>
          <t/>
        </is>
      </c>
      <c r="AT492" t="inlineStr">
        <is>
          <t/>
        </is>
      </c>
      <c r="AU492" t="inlineStr">
        <is>
          <t/>
        </is>
      </c>
      <c r="AV492" t="inlineStr">
        <is>
          <t/>
        </is>
      </c>
      <c r="AW492" t="inlineStr">
        <is>
          <t/>
        </is>
      </c>
      <c r="AX492" t="inlineStr">
        <is>
          <t/>
        </is>
      </c>
      <c r="AY492" t="inlineStr">
        <is>
          <t/>
        </is>
      </c>
      <c r="AZ492" t="inlineStr">
        <is>
          <t/>
        </is>
      </c>
      <c r="BA492" t="inlineStr">
        <is>
          <t/>
        </is>
      </c>
      <c r="BB492" t="inlineStr">
        <is>
          <t/>
        </is>
      </c>
      <c r="BC492" t="inlineStr">
        <is>
          <t>uitgevende uitstellingen</t>
        </is>
      </c>
      <c r="BD492" t="inlineStr">
        <is>
          <t>3</t>
        </is>
      </c>
      <c r="BE492" t="inlineStr">
        <is>
          <t/>
        </is>
      </c>
      <c r="BF492" t="inlineStr">
        <is>
          <t/>
        </is>
      </c>
      <c r="BG492" t="inlineStr">
        <is>
          <t/>
        </is>
      </c>
      <c r="BH492" t="inlineStr">
        <is>
          <t/>
        </is>
      </c>
      <c r="BI492" t="inlineStr">
        <is>
          <t>emitentes</t>
        </is>
      </c>
      <c r="BJ492" t="inlineStr">
        <is>
          <t>3</t>
        </is>
      </c>
      <c r="BK492" t="inlineStr">
        <is>
          <t/>
        </is>
      </c>
      <c r="BL492" t="inlineStr">
        <is>
          <t/>
        </is>
      </c>
      <c r="BM492" t="inlineStr">
        <is>
          <t/>
        </is>
      </c>
      <c r="BN492" t="inlineStr">
        <is>
          <t/>
        </is>
      </c>
      <c r="BO492" t="inlineStr">
        <is>
          <t/>
        </is>
      </c>
      <c r="BP492" t="inlineStr">
        <is>
          <t/>
        </is>
      </c>
      <c r="BQ492" t="inlineStr">
        <is>
          <t/>
        </is>
      </c>
      <c r="BR492" t="inlineStr">
        <is>
          <t>izdajatelji</t>
        </is>
      </c>
      <c r="BS492" t="inlineStr">
        <is>
          <t>1</t>
        </is>
      </c>
      <c r="BT492" t="inlineStr">
        <is>
          <t/>
        </is>
      </c>
      <c r="BU492" t="inlineStr">
        <is>
          <t/>
        </is>
      </c>
      <c r="BV492" t="inlineStr">
        <is>
          <t/>
        </is>
      </c>
      <c r="BW492" t="inlineStr">
        <is>
          <t/>
        </is>
      </c>
      <c r="BX492" t="inlineStr">
        <is>
          <t/>
        </is>
      </c>
      <c r="BY492" t="inlineStr">
        <is>
          <t/>
        </is>
      </c>
      <c r="BZ492" t="inlineStr">
        <is>
          <t>selskaber og andre juridiske personer samt enhver virksomhed, hvis værdipapirer udbydes til offentligheden</t>
        </is>
      </c>
      <c r="CA492" t="inlineStr">
        <is>
          <t>Gesellschaften, sonstige juristische Personen und alle Unternehmen, deren Wertpapiere Gegenstand eines öffentlichen Angebots sind</t>
        </is>
      </c>
      <c r="CB492" t="inlineStr">
        <is>
          <t>οι εταιρείες ή άλλα νομικά πρόσωπα ή κάθε επιχείρηση οι κινητές αξίες των οποίων αποτελούν αντικείμενο πρόσκλησης προς το κοινό</t>
        </is>
      </c>
      <c r="CC492" t="inlineStr">
        <is>
          <t>companies and other legal persons and any undertakings the transferable securities of which are offered to the public</t>
        </is>
      </c>
      <c r="CD492" t="inlineStr">
        <is>
          <t>las sociedades y demás personas jurídicas, así como cualesquiera empresas cuyos valores sean objeto de oferta pública</t>
        </is>
      </c>
      <c r="CE492" t="inlineStr">
        <is>
          <t/>
        </is>
      </c>
      <c r="CF492" t="inlineStr">
        <is>
          <t/>
        </is>
      </c>
      <c r="CG492" t="inlineStr">
        <is>
          <t>les sociétés et autres personnes morales et toute entreprise dont les valeurs mobilières font l'objet d'une offre publique</t>
        </is>
      </c>
      <c r="CH492" t="inlineStr">
        <is>
          <t/>
        </is>
      </c>
      <c r="CI492" t="inlineStr">
        <is>
          <t/>
        </is>
      </c>
      <c r="CJ492" t="inlineStr">
        <is>
          <t/>
        </is>
      </c>
      <c r="CK492" t="inlineStr">
        <is>
          <t>le società e le altre persone giuridiche e qualsiasi impresa i cui valori mobiliari formano oggetto di un'offerta pubblica</t>
        </is>
      </c>
      <c r="CL492" t="inlineStr">
        <is>
          <t/>
        </is>
      </c>
      <c r="CM492" t="inlineStr">
        <is>
          <t/>
        </is>
      </c>
      <c r="CN492" t="inlineStr">
        <is>
          <t/>
        </is>
      </c>
      <c r="CO492" t="inlineStr">
        <is>
          <t>vennootschappen en andere rechtspersonen alsmede ondernemingen waarvan de effecten onderwerp van een openbare aanbieding zijn</t>
        </is>
      </c>
      <c r="CP492" t="inlineStr">
        <is>
          <t/>
        </is>
      </c>
      <c r="CQ492" t="inlineStr">
        <is>
          <t>as sociedades e outras pessoas colectivas e qualquer empresa cujos valores mobiliários sejam objecto de oferta pública</t>
        </is>
      </c>
      <c r="CR492" t="inlineStr">
        <is>
          <t/>
        </is>
      </c>
      <c r="CS492" t="inlineStr">
        <is>
          <t/>
        </is>
      </c>
      <c r="CT492" t="inlineStr">
        <is>
          <t/>
        </is>
      </c>
      <c r="CU492" t="inlineStr">
        <is>
          <t/>
        </is>
      </c>
    </row>
    <row r="493">
      <c r="A493" s="1" t="str">
        <f>HYPERLINK("https://iate.europa.eu/entry/result/1210826/all", "1210826")</f>
        <v>1210826</v>
      </c>
      <c r="B493" t="inlineStr">
        <is>
          <t>FINANCE</t>
        </is>
      </c>
      <c r="C493" t="inlineStr">
        <is>
          <t>FINANCE</t>
        </is>
      </c>
      <c r="D493" t="inlineStr">
        <is>
          <t/>
        </is>
      </c>
      <c r="E493" t="inlineStr">
        <is>
          <t/>
        </is>
      </c>
      <c r="F493" t="inlineStr">
        <is>
          <t/>
        </is>
      </c>
      <c r="G493" t="inlineStr">
        <is>
          <t/>
        </is>
      </c>
      <c r="H493" t="inlineStr">
        <is>
          <t/>
        </is>
      </c>
      <c r="I493" t="inlineStr">
        <is>
          <t/>
        </is>
      </c>
      <c r="J493" t="inlineStr">
        <is>
          <t>revers|reversside</t>
        </is>
      </c>
      <c r="K493" t="inlineStr">
        <is>
          <t>3|3</t>
        </is>
      </c>
      <c r="L493" t="inlineStr">
        <is>
          <t>|</t>
        </is>
      </c>
      <c r="M493" t="inlineStr">
        <is>
          <t>Rueckseite|Revers</t>
        </is>
      </c>
      <c r="N493" t="inlineStr">
        <is>
          <t>3|3</t>
        </is>
      </c>
      <c r="O493" t="inlineStr">
        <is>
          <t>|</t>
        </is>
      </c>
      <c r="P493" t="inlineStr">
        <is>
          <t>οπίσθια όψη</t>
        </is>
      </c>
      <c r="Q493" t="inlineStr">
        <is>
          <t>3</t>
        </is>
      </c>
      <c r="R493" t="inlineStr">
        <is>
          <t/>
        </is>
      </c>
      <c r="S493" t="inlineStr">
        <is>
          <t>reverse</t>
        </is>
      </c>
      <c r="T493" t="inlineStr">
        <is>
          <t>3</t>
        </is>
      </c>
      <c r="U493" t="inlineStr">
        <is>
          <t/>
        </is>
      </c>
      <c r="V493" t="inlineStr">
        <is>
          <t>reverso</t>
        </is>
      </c>
      <c r="W493" t="inlineStr">
        <is>
          <t>3</t>
        </is>
      </c>
      <c r="X493" t="inlineStr">
        <is>
          <t/>
        </is>
      </c>
      <c r="Y493" t="inlineStr">
        <is>
          <t/>
        </is>
      </c>
      <c r="Z493" t="inlineStr">
        <is>
          <t/>
        </is>
      </c>
      <c r="AA493" t="inlineStr">
        <is>
          <t/>
        </is>
      </c>
      <c r="AB493" t="inlineStr">
        <is>
          <t/>
        </is>
      </c>
      <c r="AC493" t="inlineStr">
        <is>
          <t/>
        </is>
      </c>
      <c r="AD493" t="inlineStr">
        <is>
          <t/>
        </is>
      </c>
      <c r="AE493" t="inlineStr">
        <is>
          <t>revers</t>
        </is>
      </c>
      <c r="AF493" t="inlineStr">
        <is>
          <t>3</t>
        </is>
      </c>
      <c r="AG493" t="inlineStr">
        <is>
          <t/>
        </is>
      </c>
      <c r="AH493" t="inlineStr">
        <is>
          <t/>
        </is>
      </c>
      <c r="AI493" t="inlineStr">
        <is>
          <t/>
        </is>
      </c>
      <c r="AJ493" t="inlineStr">
        <is>
          <t/>
        </is>
      </c>
      <c r="AK493" t="inlineStr">
        <is>
          <t/>
        </is>
      </c>
      <c r="AL493" t="inlineStr">
        <is>
          <t/>
        </is>
      </c>
      <c r="AM493" t="inlineStr">
        <is>
          <t/>
        </is>
      </c>
      <c r="AN493" t="inlineStr">
        <is>
          <t/>
        </is>
      </c>
      <c r="AO493" t="inlineStr">
        <is>
          <t/>
        </is>
      </c>
      <c r="AP493" t="inlineStr">
        <is>
          <t/>
        </is>
      </c>
      <c r="AQ493" t="inlineStr">
        <is>
          <t>rovescio</t>
        </is>
      </c>
      <c r="AR493" t="inlineStr">
        <is>
          <t>3</t>
        </is>
      </c>
      <c r="AS493" t="inlineStr">
        <is>
          <t/>
        </is>
      </c>
      <c r="AT493" t="inlineStr">
        <is>
          <t/>
        </is>
      </c>
      <c r="AU493" t="inlineStr">
        <is>
          <t/>
        </is>
      </c>
      <c r="AV493" t="inlineStr">
        <is>
          <t/>
        </is>
      </c>
      <c r="AW493" t="inlineStr">
        <is>
          <t/>
        </is>
      </c>
      <c r="AX493" t="inlineStr">
        <is>
          <t/>
        </is>
      </c>
      <c r="AY493" t="inlineStr">
        <is>
          <t/>
        </is>
      </c>
      <c r="AZ493" t="inlineStr">
        <is>
          <t/>
        </is>
      </c>
      <c r="BA493" t="inlineStr">
        <is>
          <t/>
        </is>
      </c>
      <c r="BB493" t="inlineStr">
        <is>
          <t/>
        </is>
      </c>
      <c r="BC493" t="inlineStr">
        <is>
          <t>keerzijde</t>
        </is>
      </c>
      <c r="BD493" t="inlineStr">
        <is>
          <t>3</t>
        </is>
      </c>
      <c r="BE493" t="inlineStr">
        <is>
          <t/>
        </is>
      </c>
      <c r="BF493" t="inlineStr">
        <is>
          <t/>
        </is>
      </c>
      <c r="BG493" t="inlineStr">
        <is>
          <t/>
        </is>
      </c>
      <c r="BH493" t="inlineStr">
        <is>
          <t/>
        </is>
      </c>
      <c r="BI493" t="inlineStr">
        <is>
          <t>reverso</t>
        </is>
      </c>
      <c r="BJ493" t="inlineStr">
        <is>
          <t>3</t>
        </is>
      </c>
      <c r="BK493" t="inlineStr">
        <is>
          <t/>
        </is>
      </c>
      <c r="BL493" t="inlineStr">
        <is>
          <t/>
        </is>
      </c>
      <c r="BM493" t="inlineStr">
        <is>
          <t/>
        </is>
      </c>
      <c r="BN493" t="inlineStr">
        <is>
          <t/>
        </is>
      </c>
      <c r="BO493" t="inlineStr">
        <is>
          <t/>
        </is>
      </c>
      <c r="BP493" t="inlineStr">
        <is>
          <t/>
        </is>
      </c>
      <c r="BQ493" t="inlineStr">
        <is>
          <t/>
        </is>
      </c>
      <c r="BR493" t="inlineStr">
        <is>
          <t/>
        </is>
      </c>
      <c r="BS493" t="inlineStr">
        <is>
          <t/>
        </is>
      </c>
      <c r="BT493" t="inlineStr">
        <is>
          <t/>
        </is>
      </c>
      <c r="BU493" t="inlineStr">
        <is>
          <t>frånsida</t>
        </is>
      </c>
      <c r="BV493" t="inlineStr">
        <is>
          <t>3</t>
        </is>
      </c>
      <c r="BW493" t="inlineStr">
        <is>
          <t/>
        </is>
      </c>
      <c r="BX493" t="inlineStr">
        <is>
          <t/>
        </is>
      </c>
      <c r="BY493" t="inlineStr">
        <is>
          <t/>
        </is>
      </c>
      <c r="BZ493" t="inlineStr">
        <is>
          <t/>
        </is>
      </c>
      <c r="CA493" t="inlineStr">
        <is>
          <t/>
        </is>
      </c>
      <c r="CB493" t="inlineStr">
        <is>
          <t/>
        </is>
      </c>
      <c r="CC493" t="inlineStr">
        <is>
          <t/>
        </is>
      </c>
      <c r="CD493" t="inlineStr">
        <is>
          <t/>
        </is>
      </c>
      <c r="CE493" t="inlineStr">
        <is>
          <t/>
        </is>
      </c>
      <c r="CF493" t="inlineStr">
        <is>
          <t/>
        </is>
      </c>
      <c r="CG493" t="inlineStr">
        <is>
          <t>le coté d'une médaille, d'une monnaie opposé à l'avers</t>
        </is>
      </c>
      <c r="CH493" t="inlineStr">
        <is>
          <t/>
        </is>
      </c>
      <c r="CI493" t="inlineStr">
        <is>
          <t/>
        </is>
      </c>
      <c r="CJ493" t="inlineStr">
        <is>
          <t/>
        </is>
      </c>
      <c r="CK493" t="inlineStr">
        <is>
          <t/>
        </is>
      </c>
      <c r="CL493" t="inlineStr">
        <is>
          <t/>
        </is>
      </c>
      <c r="CM493" t="inlineStr">
        <is>
          <t/>
        </is>
      </c>
      <c r="CN493" t="inlineStr">
        <is>
          <t/>
        </is>
      </c>
      <c r="CO493" t="inlineStr">
        <is>
          <t/>
        </is>
      </c>
      <c r="CP493" t="inlineStr">
        <is>
          <t/>
        </is>
      </c>
      <c r="CQ493" t="inlineStr">
        <is>
          <t/>
        </is>
      </c>
      <c r="CR493" t="inlineStr">
        <is>
          <t/>
        </is>
      </c>
      <c r="CS493" t="inlineStr">
        <is>
          <t/>
        </is>
      </c>
      <c r="CT493" t="inlineStr">
        <is>
          <t/>
        </is>
      </c>
      <c r="CU493" t="inlineStr">
        <is>
          <t>"frånsida, på mynt, detsamma som revers"</t>
        </is>
      </c>
    </row>
    <row r="494">
      <c r="A494" s="1" t="str">
        <f>HYPERLINK("https://iate.europa.eu/entry/result/1070689/all", "1070689")</f>
        <v>1070689</v>
      </c>
      <c r="B494" t="inlineStr">
        <is>
          <t>FINANCE</t>
        </is>
      </c>
      <c r="C494" t="inlineStr">
        <is>
          <t>FINANCE|insurance</t>
        </is>
      </c>
      <c r="D494" t="inlineStr">
        <is>
          <t/>
        </is>
      </c>
      <c r="E494" t="inlineStr">
        <is>
          <t/>
        </is>
      </c>
      <c r="F494" t="inlineStr">
        <is>
          <t/>
        </is>
      </c>
      <c r="G494" t="inlineStr">
        <is>
          <t/>
        </is>
      </c>
      <c r="H494" t="inlineStr">
        <is>
          <t/>
        </is>
      </c>
      <c r="I494" t="inlineStr">
        <is>
          <t/>
        </is>
      </c>
      <c r="J494" t="inlineStr">
        <is>
          <t>aktiv</t>
        </is>
      </c>
      <c r="K494" t="inlineStr">
        <is>
          <t>3</t>
        </is>
      </c>
      <c r="L494" t="inlineStr">
        <is>
          <t/>
        </is>
      </c>
      <c r="M494" t="inlineStr">
        <is>
          <t>Kapitalanlagen</t>
        </is>
      </c>
      <c r="N494" t="inlineStr">
        <is>
          <t>3</t>
        </is>
      </c>
      <c r="O494" t="inlineStr">
        <is>
          <t/>
        </is>
      </c>
      <c r="P494" t="inlineStr">
        <is>
          <t>ενεργητικό</t>
        </is>
      </c>
      <c r="Q494" t="inlineStr">
        <is>
          <t>3</t>
        </is>
      </c>
      <c r="R494" t="inlineStr">
        <is>
          <t/>
        </is>
      </c>
      <c r="S494" t="inlineStr">
        <is>
          <t>assets</t>
        </is>
      </c>
      <c r="T494" t="inlineStr">
        <is>
          <t>3</t>
        </is>
      </c>
      <c r="U494" t="inlineStr">
        <is>
          <t/>
        </is>
      </c>
      <c r="V494" t="inlineStr">
        <is>
          <t>activo</t>
        </is>
      </c>
      <c r="W494" t="inlineStr">
        <is>
          <t>3</t>
        </is>
      </c>
      <c r="X494" t="inlineStr">
        <is>
          <t/>
        </is>
      </c>
      <c r="Y494" t="inlineStr">
        <is>
          <t/>
        </is>
      </c>
      <c r="Z494" t="inlineStr">
        <is>
          <t/>
        </is>
      </c>
      <c r="AA494" t="inlineStr">
        <is>
          <t/>
        </is>
      </c>
      <c r="AB494" t="inlineStr">
        <is>
          <t/>
        </is>
      </c>
      <c r="AC494" t="inlineStr">
        <is>
          <t/>
        </is>
      </c>
      <c r="AD494" t="inlineStr">
        <is>
          <t/>
        </is>
      </c>
      <c r="AE494" t="inlineStr">
        <is>
          <t>actif</t>
        </is>
      </c>
      <c r="AF494" t="inlineStr">
        <is>
          <t>3</t>
        </is>
      </c>
      <c r="AG494" t="inlineStr">
        <is>
          <t/>
        </is>
      </c>
      <c r="AH494" t="inlineStr">
        <is>
          <t/>
        </is>
      </c>
      <c r="AI494" t="inlineStr">
        <is>
          <t/>
        </is>
      </c>
      <c r="AJ494" t="inlineStr">
        <is>
          <t/>
        </is>
      </c>
      <c r="AK494" t="inlineStr">
        <is>
          <t/>
        </is>
      </c>
      <c r="AL494" t="inlineStr">
        <is>
          <t/>
        </is>
      </c>
      <c r="AM494" t="inlineStr">
        <is>
          <t/>
        </is>
      </c>
      <c r="AN494" t="inlineStr">
        <is>
          <t/>
        </is>
      </c>
      <c r="AO494" t="inlineStr">
        <is>
          <t/>
        </is>
      </c>
      <c r="AP494" t="inlineStr">
        <is>
          <t/>
        </is>
      </c>
      <c r="AQ494" t="inlineStr">
        <is>
          <t>attivo</t>
        </is>
      </c>
      <c r="AR494" t="inlineStr">
        <is>
          <t>3</t>
        </is>
      </c>
      <c r="AS494" t="inlineStr">
        <is>
          <t/>
        </is>
      </c>
      <c r="AT494" t="inlineStr">
        <is>
          <t/>
        </is>
      </c>
      <c r="AU494" t="inlineStr">
        <is>
          <t/>
        </is>
      </c>
      <c r="AV494" t="inlineStr">
        <is>
          <t/>
        </is>
      </c>
      <c r="AW494" t="inlineStr">
        <is>
          <t/>
        </is>
      </c>
      <c r="AX494" t="inlineStr">
        <is>
          <t/>
        </is>
      </c>
      <c r="AY494" t="inlineStr">
        <is>
          <t/>
        </is>
      </c>
      <c r="AZ494" t="inlineStr">
        <is>
          <t/>
        </is>
      </c>
      <c r="BA494" t="inlineStr">
        <is>
          <t/>
        </is>
      </c>
      <c r="BB494" t="inlineStr">
        <is>
          <t/>
        </is>
      </c>
      <c r="BC494" t="inlineStr">
        <is>
          <t/>
        </is>
      </c>
      <c r="BD494" t="inlineStr">
        <is>
          <t/>
        </is>
      </c>
      <c r="BE494" t="inlineStr">
        <is>
          <t/>
        </is>
      </c>
      <c r="BF494" t="inlineStr">
        <is>
          <t/>
        </is>
      </c>
      <c r="BG494" t="inlineStr">
        <is>
          <t/>
        </is>
      </c>
      <c r="BH494" t="inlineStr">
        <is>
          <t/>
        </is>
      </c>
      <c r="BI494" t="inlineStr">
        <is>
          <t/>
        </is>
      </c>
      <c r="BJ494" t="inlineStr">
        <is>
          <t/>
        </is>
      </c>
      <c r="BK494" t="inlineStr">
        <is>
          <t/>
        </is>
      </c>
      <c r="BL494" t="inlineStr">
        <is>
          <t/>
        </is>
      </c>
      <c r="BM494" t="inlineStr">
        <is>
          <t/>
        </is>
      </c>
      <c r="BN494" t="inlineStr">
        <is>
          <t/>
        </is>
      </c>
      <c r="BO494" t="inlineStr">
        <is>
          <t/>
        </is>
      </c>
      <c r="BP494" t="inlineStr">
        <is>
          <t/>
        </is>
      </c>
      <c r="BQ494" t="inlineStr">
        <is>
          <t/>
        </is>
      </c>
      <c r="BR494" t="inlineStr">
        <is>
          <t/>
        </is>
      </c>
      <c r="BS494" t="inlineStr">
        <is>
          <t/>
        </is>
      </c>
      <c r="BT494" t="inlineStr">
        <is>
          <t/>
        </is>
      </c>
      <c r="BU494" t="inlineStr">
        <is>
          <t/>
        </is>
      </c>
      <c r="BV494" t="inlineStr">
        <is>
          <t/>
        </is>
      </c>
      <c r="BW494" t="inlineStr">
        <is>
          <t/>
        </is>
      </c>
      <c r="BX494" t="inlineStr">
        <is>
          <t/>
        </is>
      </c>
      <c r="BY494" t="inlineStr">
        <is>
          <t/>
        </is>
      </c>
      <c r="BZ494" t="inlineStr">
        <is>
          <t/>
        </is>
      </c>
      <c r="CA494" t="inlineStr">
        <is>
          <t>die Werte, welche die Deckungsmittel darstellen</t>
        </is>
      </c>
      <c r="CB494" t="inlineStr">
        <is>
          <t/>
        </is>
      </c>
      <c r="CC494" t="inlineStr">
        <is>
          <t>the investments representing the funds</t>
        </is>
      </c>
      <c r="CD494" t="inlineStr">
        <is>
          <t/>
        </is>
      </c>
      <c r="CE494" t="inlineStr">
        <is>
          <t/>
        </is>
      </c>
      <c r="CF494" t="inlineStr">
        <is>
          <t/>
        </is>
      </c>
      <c r="CG494" t="inlineStr">
        <is>
          <t>les placements représentant les fonds</t>
        </is>
      </c>
      <c r="CH494" t="inlineStr">
        <is>
          <t/>
        </is>
      </c>
      <c r="CI494" t="inlineStr">
        <is>
          <t/>
        </is>
      </c>
      <c r="CJ494" t="inlineStr">
        <is>
          <t/>
        </is>
      </c>
      <c r="CK494" t="inlineStr">
        <is>
          <t/>
        </is>
      </c>
      <c r="CL494" t="inlineStr">
        <is>
          <t/>
        </is>
      </c>
      <c r="CM494" t="inlineStr">
        <is>
          <t/>
        </is>
      </c>
      <c r="CN494" t="inlineStr">
        <is>
          <t/>
        </is>
      </c>
      <c r="CO494" t="inlineStr">
        <is>
          <t/>
        </is>
      </c>
      <c r="CP494" t="inlineStr">
        <is>
          <t/>
        </is>
      </c>
      <c r="CQ494" t="inlineStr">
        <is>
          <t/>
        </is>
      </c>
      <c r="CR494" t="inlineStr">
        <is>
          <t/>
        </is>
      </c>
      <c r="CS494" t="inlineStr">
        <is>
          <t/>
        </is>
      </c>
      <c r="CT494" t="inlineStr">
        <is>
          <t/>
        </is>
      </c>
      <c r="CU494" t="inlineStr">
        <is>
          <t/>
        </is>
      </c>
    </row>
    <row r="495">
      <c r="A495" s="1" t="str">
        <f>HYPERLINK("https://iate.europa.eu/entry/result/1070742/all", "1070742")</f>
        <v>1070742</v>
      </c>
      <c r="B495" t="inlineStr">
        <is>
          <t>FINANCE</t>
        </is>
      </c>
      <c r="C495" t="inlineStr">
        <is>
          <t>FINANCE|insurance</t>
        </is>
      </c>
      <c r="D495" t="inlineStr">
        <is>
          <t/>
        </is>
      </c>
      <c r="E495" t="inlineStr">
        <is>
          <t/>
        </is>
      </c>
      <c r="F495" t="inlineStr">
        <is>
          <t/>
        </is>
      </c>
      <c r="G495" t="inlineStr">
        <is>
          <t/>
        </is>
      </c>
      <c r="H495" t="inlineStr">
        <is>
          <t/>
        </is>
      </c>
      <c r="I495" t="inlineStr">
        <is>
          <t/>
        </is>
      </c>
      <c r="J495" t="inlineStr">
        <is>
          <t>branche</t>
        </is>
      </c>
      <c r="K495" t="inlineStr">
        <is>
          <t>3</t>
        </is>
      </c>
      <c r="L495" t="inlineStr">
        <is>
          <t/>
        </is>
      </c>
      <c r="M495" t="inlineStr">
        <is>
          <t>Versicherungszweig</t>
        </is>
      </c>
      <c r="N495" t="inlineStr">
        <is>
          <t>3</t>
        </is>
      </c>
      <c r="O495" t="inlineStr">
        <is>
          <t/>
        </is>
      </c>
      <c r="P495" t="inlineStr">
        <is>
          <t>υποκατάστημα</t>
        </is>
      </c>
      <c r="Q495" t="inlineStr">
        <is>
          <t>3</t>
        </is>
      </c>
      <c r="R495" t="inlineStr">
        <is>
          <t/>
        </is>
      </c>
      <c r="S495" t="inlineStr">
        <is>
          <t>branch</t>
        </is>
      </c>
      <c r="T495" t="inlineStr">
        <is>
          <t>3</t>
        </is>
      </c>
      <c r="U495" t="inlineStr">
        <is>
          <t/>
        </is>
      </c>
      <c r="V495" t="inlineStr">
        <is>
          <t/>
        </is>
      </c>
      <c r="W495" t="inlineStr">
        <is>
          <t/>
        </is>
      </c>
      <c r="X495" t="inlineStr">
        <is>
          <t/>
        </is>
      </c>
      <c r="Y495" t="inlineStr">
        <is>
          <t/>
        </is>
      </c>
      <c r="Z495" t="inlineStr">
        <is>
          <t/>
        </is>
      </c>
      <c r="AA495" t="inlineStr">
        <is>
          <t/>
        </is>
      </c>
      <c r="AB495" t="inlineStr">
        <is>
          <t/>
        </is>
      </c>
      <c r="AC495" t="inlineStr">
        <is>
          <t/>
        </is>
      </c>
      <c r="AD495" t="inlineStr">
        <is>
          <t/>
        </is>
      </c>
      <c r="AE495" t="inlineStr">
        <is>
          <t>branche</t>
        </is>
      </c>
      <c r="AF495" t="inlineStr">
        <is>
          <t>3</t>
        </is>
      </c>
      <c r="AG495" t="inlineStr">
        <is>
          <t/>
        </is>
      </c>
      <c r="AH495" t="inlineStr">
        <is>
          <t/>
        </is>
      </c>
      <c r="AI495" t="inlineStr">
        <is>
          <t/>
        </is>
      </c>
      <c r="AJ495" t="inlineStr">
        <is>
          <t/>
        </is>
      </c>
      <c r="AK495" t="inlineStr">
        <is>
          <t/>
        </is>
      </c>
      <c r="AL495" t="inlineStr">
        <is>
          <t/>
        </is>
      </c>
      <c r="AM495" t="inlineStr">
        <is>
          <t/>
        </is>
      </c>
      <c r="AN495" t="inlineStr">
        <is>
          <t/>
        </is>
      </c>
      <c r="AO495" t="inlineStr">
        <is>
          <t/>
        </is>
      </c>
      <c r="AP495" t="inlineStr">
        <is>
          <t/>
        </is>
      </c>
      <c r="AQ495" t="inlineStr">
        <is>
          <t>ramo</t>
        </is>
      </c>
      <c r="AR495" t="inlineStr">
        <is>
          <t>3</t>
        </is>
      </c>
      <c r="AS495" t="inlineStr">
        <is>
          <t/>
        </is>
      </c>
      <c r="AT495" t="inlineStr">
        <is>
          <t/>
        </is>
      </c>
      <c r="AU495" t="inlineStr">
        <is>
          <t/>
        </is>
      </c>
      <c r="AV495" t="inlineStr">
        <is>
          <t/>
        </is>
      </c>
      <c r="AW495" t="inlineStr">
        <is>
          <t/>
        </is>
      </c>
      <c r="AX495" t="inlineStr">
        <is>
          <t/>
        </is>
      </c>
      <c r="AY495" t="inlineStr">
        <is>
          <t/>
        </is>
      </c>
      <c r="AZ495" t="inlineStr">
        <is>
          <t/>
        </is>
      </c>
      <c r="BA495" t="inlineStr">
        <is>
          <t/>
        </is>
      </c>
      <c r="BB495" t="inlineStr">
        <is>
          <t/>
        </is>
      </c>
      <c r="BC495" t="inlineStr">
        <is>
          <t>branche</t>
        </is>
      </c>
      <c r="BD495" t="inlineStr">
        <is>
          <t>3</t>
        </is>
      </c>
      <c r="BE495" t="inlineStr">
        <is>
          <t/>
        </is>
      </c>
      <c r="BF495" t="inlineStr">
        <is>
          <t/>
        </is>
      </c>
      <c r="BG495" t="inlineStr">
        <is>
          <t/>
        </is>
      </c>
      <c r="BH495" t="inlineStr">
        <is>
          <t/>
        </is>
      </c>
      <c r="BI495" t="inlineStr">
        <is>
          <t/>
        </is>
      </c>
      <c r="BJ495" t="inlineStr">
        <is>
          <t/>
        </is>
      </c>
      <c r="BK495" t="inlineStr">
        <is>
          <t/>
        </is>
      </c>
      <c r="BL495" t="inlineStr">
        <is>
          <t/>
        </is>
      </c>
      <c r="BM495" t="inlineStr">
        <is>
          <t/>
        </is>
      </c>
      <c r="BN495" t="inlineStr">
        <is>
          <t/>
        </is>
      </c>
      <c r="BO495" t="inlineStr">
        <is>
          <t/>
        </is>
      </c>
      <c r="BP495" t="inlineStr">
        <is>
          <t/>
        </is>
      </c>
      <c r="BQ495" t="inlineStr">
        <is>
          <t/>
        </is>
      </c>
      <c r="BR495" t="inlineStr">
        <is>
          <t/>
        </is>
      </c>
      <c r="BS495" t="inlineStr">
        <is>
          <t/>
        </is>
      </c>
      <c r="BT495" t="inlineStr">
        <is>
          <t/>
        </is>
      </c>
      <c r="BU495" t="inlineStr">
        <is>
          <t/>
        </is>
      </c>
      <c r="BV495" t="inlineStr">
        <is>
          <t/>
        </is>
      </c>
      <c r="BW495" t="inlineStr">
        <is>
          <t/>
        </is>
      </c>
      <c r="BX495" t="inlineStr">
        <is>
          <t/>
        </is>
      </c>
      <c r="BY495" t="inlineStr">
        <is>
          <t/>
        </is>
      </c>
      <c r="BZ495" t="inlineStr">
        <is>
          <t/>
        </is>
      </c>
      <c r="CA495" t="inlineStr">
        <is>
          <t>Zusammenfassung von Versicherungen der gleichen Sparte: Feuerversicherung, Lebensversicherung usw.</t>
        </is>
      </c>
      <c r="CB495" t="inlineStr">
        <is>
          <t>«υποκατάστημα»:το πρακτορείο ή υποκατάστημα ασφαλιστικής ή αντασφαλιστικής επιχείρησης, το οποίο ευρίσκεται στο έδαφος άλλου κράτους μέλους εκτός του κράτους μέλους καταγωγής</t>
        </is>
      </c>
      <c r="CC495" t="inlineStr">
        <is>
          <t>each of the categories into which fall the various covers relating to groups of risks of a similar nature: fire insurance, life insurance etc</t>
        </is>
      </c>
      <c r="CD495" t="inlineStr">
        <is>
          <t/>
        </is>
      </c>
      <c r="CE495" t="inlineStr">
        <is>
          <t/>
        </is>
      </c>
      <c r="CF495" t="inlineStr">
        <is>
          <t/>
        </is>
      </c>
      <c r="CG495" t="inlineStr">
        <is>
          <t>chacune des catégories dans lesquelles se regroupent les diverses couvertures relatives à un éventail de risques de même nature: branche incendie, branche vie, etc</t>
        </is>
      </c>
      <c r="CH495" t="inlineStr">
        <is>
          <t/>
        </is>
      </c>
      <c r="CI495" t="inlineStr">
        <is>
          <t/>
        </is>
      </c>
      <c r="CJ495" t="inlineStr">
        <is>
          <t/>
        </is>
      </c>
      <c r="CK495" t="inlineStr">
        <is>
          <t/>
        </is>
      </c>
      <c r="CL495" t="inlineStr">
        <is>
          <t/>
        </is>
      </c>
      <c r="CM495" t="inlineStr">
        <is>
          <t/>
        </is>
      </c>
      <c r="CN495" t="inlineStr">
        <is>
          <t/>
        </is>
      </c>
      <c r="CO495" t="inlineStr">
        <is>
          <t/>
        </is>
      </c>
      <c r="CP495" t="inlineStr">
        <is>
          <t/>
        </is>
      </c>
      <c r="CQ495" t="inlineStr">
        <is>
          <t/>
        </is>
      </c>
      <c r="CR495" t="inlineStr">
        <is>
          <t/>
        </is>
      </c>
      <c r="CS495" t="inlineStr">
        <is>
          <t/>
        </is>
      </c>
      <c r="CT495" t="inlineStr">
        <is>
          <t/>
        </is>
      </c>
      <c r="CU495" t="inlineStr">
        <is>
          <t/>
        </is>
      </c>
    </row>
    <row r="496">
      <c r="A496" s="1" t="str">
        <f>HYPERLINK("https://iate.europa.eu/entry/result/1083033/all", "1083033")</f>
        <v>1083033</v>
      </c>
      <c r="B496" t="inlineStr">
        <is>
          <t>FINANCE;LAW</t>
        </is>
      </c>
      <c r="C496" t="inlineStr">
        <is>
          <t>FINANCE;LAW</t>
        </is>
      </c>
      <c r="D496" t="inlineStr">
        <is>
          <t/>
        </is>
      </c>
      <c r="E496" t="inlineStr">
        <is>
          <t/>
        </is>
      </c>
      <c r="F496" t="inlineStr">
        <is>
          <t/>
        </is>
      </c>
      <c r="G496" t="inlineStr">
        <is>
          <t/>
        </is>
      </c>
      <c r="H496" t="inlineStr">
        <is>
          <t/>
        </is>
      </c>
      <c r="I496" t="inlineStr">
        <is>
          <t/>
        </is>
      </c>
      <c r="J496" t="inlineStr">
        <is>
          <t>efterprøvelse af den formelle rigtighed</t>
        </is>
      </c>
      <c r="K496" t="inlineStr">
        <is>
          <t>3</t>
        </is>
      </c>
      <c r="L496" t="inlineStr">
        <is>
          <t/>
        </is>
      </c>
      <c r="M496" t="inlineStr">
        <is>
          <t>Ordnungsmäßigkeitsprüfung</t>
        </is>
      </c>
      <c r="N496" t="inlineStr">
        <is>
          <t>3</t>
        </is>
      </c>
      <c r="O496" t="inlineStr">
        <is>
          <t/>
        </is>
      </c>
      <c r="P496" t="inlineStr">
        <is>
          <t>έλεγχος κανονικότητας</t>
        </is>
      </c>
      <c r="Q496" t="inlineStr">
        <is>
          <t>3</t>
        </is>
      </c>
      <c r="R496" t="inlineStr">
        <is>
          <t/>
        </is>
      </c>
      <c r="S496" t="inlineStr">
        <is>
          <t>regularity audit</t>
        </is>
      </c>
      <c r="T496" t="inlineStr">
        <is>
          <t>3</t>
        </is>
      </c>
      <c r="U496" t="inlineStr">
        <is>
          <t/>
        </is>
      </c>
      <c r="V496" t="inlineStr">
        <is>
          <t>auditoría de la regularidad</t>
        </is>
      </c>
      <c r="W496" t="inlineStr">
        <is>
          <t>3</t>
        </is>
      </c>
      <c r="X496" t="inlineStr">
        <is>
          <t/>
        </is>
      </c>
      <c r="Y496" t="inlineStr">
        <is>
          <t/>
        </is>
      </c>
      <c r="Z496" t="inlineStr">
        <is>
          <t/>
        </is>
      </c>
      <c r="AA496" t="inlineStr">
        <is>
          <t/>
        </is>
      </c>
      <c r="AB496" t="inlineStr">
        <is>
          <t/>
        </is>
      </c>
      <c r="AC496" t="inlineStr">
        <is>
          <t/>
        </is>
      </c>
      <c r="AD496" t="inlineStr">
        <is>
          <t/>
        </is>
      </c>
      <c r="AE496" t="inlineStr">
        <is>
          <t>contrôle de régularité</t>
        </is>
      </c>
      <c r="AF496" t="inlineStr">
        <is>
          <t>3</t>
        </is>
      </c>
      <c r="AG496" t="inlineStr">
        <is>
          <t/>
        </is>
      </c>
      <c r="AH496" t="inlineStr">
        <is>
          <t/>
        </is>
      </c>
      <c r="AI496" t="inlineStr">
        <is>
          <t/>
        </is>
      </c>
      <c r="AJ496" t="inlineStr">
        <is>
          <t/>
        </is>
      </c>
      <c r="AK496" t="inlineStr">
        <is>
          <t/>
        </is>
      </c>
      <c r="AL496" t="inlineStr">
        <is>
          <t/>
        </is>
      </c>
      <c r="AM496" t="inlineStr">
        <is>
          <t/>
        </is>
      </c>
      <c r="AN496" t="inlineStr">
        <is>
          <t/>
        </is>
      </c>
      <c r="AO496" t="inlineStr">
        <is>
          <t/>
        </is>
      </c>
      <c r="AP496" t="inlineStr">
        <is>
          <t/>
        </is>
      </c>
      <c r="AQ496" t="inlineStr">
        <is>
          <t>controllo di regolarità</t>
        </is>
      </c>
      <c r="AR496" t="inlineStr">
        <is>
          <t>3</t>
        </is>
      </c>
      <c r="AS496" t="inlineStr">
        <is>
          <t/>
        </is>
      </c>
      <c r="AT496" t="inlineStr">
        <is>
          <t/>
        </is>
      </c>
      <c r="AU496" t="inlineStr">
        <is>
          <t/>
        </is>
      </c>
      <c r="AV496" t="inlineStr">
        <is>
          <t/>
        </is>
      </c>
      <c r="AW496" t="inlineStr">
        <is>
          <t/>
        </is>
      </c>
      <c r="AX496" t="inlineStr">
        <is>
          <t/>
        </is>
      </c>
      <c r="AY496" t="inlineStr">
        <is>
          <t/>
        </is>
      </c>
      <c r="AZ496" t="inlineStr">
        <is>
          <t/>
        </is>
      </c>
      <c r="BA496" t="inlineStr">
        <is>
          <t/>
        </is>
      </c>
      <c r="BB496" t="inlineStr">
        <is>
          <t/>
        </is>
      </c>
      <c r="BC496" t="inlineStr">
        <is>
          <t>rechtmatigheidscontrole</t>
        </is>
      </c>
      <c r="BD496" t="inlineStr">
        <is>
          <t>3</t>
        </is>
      </c>
      <c r="BE496" t="inlineStr">
        <is>
          <t/>
        </is>
      </c>
      <c r="BF496" t="inlineStr">
        <is>
          <t/>
        </is>
      </c>
      <c r="BG496" t="inlineStr">
        <is>
          <t/>
        </is>
      </c>
      <c r="BH496" t="inlineStr">
        <is>
          <t/>
        </is>
      </c>
      <c r="BI496" t="inlineStr">
        <is>
          <t>auditoria de regularidade</t>
        </is>
      </c>
      <c r="BJ496" t="inlineStr">
        <is>
          <t>3</t>
        </is>
      </c>
      <c r="BK496" t="inlineStr">
        <is>
          <t/>
        </is>
      </c>
      <c r="BL496" t="inlineStr">
        <is>
          <t/>
        </is>
      </c>
      <c r="BM496" t="inlineStr">
        <is>
          <t/>
        </is>
      </c>
      <c r="BN496" t="inlineStr">
        <is>
          <t/>
        </is>
      </c>
      <c r="BO496" t="inlineStr">
        <is>
          <t/>
        </is>
      </c>
      <c r="BP496" t="inlineStr">
        <is>
          <t/>
        </is>
      </c>
      <c r="BQ496" t="inlineStr">
        <is>
          <t/>
        </is>
      </c>
      <c r="BR496" t="inlineStr">
        <is>
          <t/>
        </is>
      </c>
      <c r="BS496" t="inlineStr">
        <is>
          <t/>
        </is>
      </c>
      <c r="BT496" t="inlineStr">
        <is>
          <t/>
        </is>
      </c>
      <c r="BU496" t="inlineStr">
        <is>
          <t/>
        </is>
      </c>
      <c r="BV496" t="inlineStr">
        <is>
          <t/>
        </is>
      </c>
      <c r="BW496" t="inlineStr">
        <is>
          <t/>
        </is>
      </c>
      <c r="BX496" t="inlineStr">
        <is>
          <t/>
        </is>
      </c>
      <c r="BY496" t="inlineStr">
        <is>
          <t/>
        </is>
      </c>
      <c r="BZ496" t="inlineStr">
        <is>
          <t/>
        </is>
      </c>
      <c r="CA496" t="inlineStr">
        <is>
          <t/>
        </is>
      </c>
      <c r="CB496" t="inlineStr">
        <is>
          <t/>
        </is>
      </c>
      <c r="CC496" t="inlineStr">
        <is>
          <t/>
        </is>
      </c>
      <c r="CD496" t="inlineStr">
        <is>
          <t/>
        </is>
      </c>
      <c r="CE496" t="inlineStr">
        <is>
          <t/>
        </is>
      </c>
      <c r="CF496" t="inlineStr">
        <is>
          <t/>
        </is>
      </c>
      <c r="CG496" t="inlineStr">
        <is>
          <t/>
        </is>
      </c>
      <c r="CH496" t="inlineStr">
        <is>
          <t/>
        </is>
      </c>
      <c r="CI496" t="inlineStr">
        <is>
          <t/>
        </is>
      </c>
      <c r="CJ496" t="inlineStr">
        <is>
          <t/>
        </is>
      </c>
      <c r="CK496" t="inlineStr">
        <is>
          <t/>
        </is>
      </c>
      <c r="CL496" t="inlineStr">
        <is>
          <t/>
        </is>
      </c>
      <c r="CM496" t="inlineStr">
        <is>
          <t/>
        </is>
      </c>
      <c r="CN496" t="inlineStr">
        <is>
          <t/>
        </is>
      </c>
      <c r="CO496" t="inlineStr">
        <is>
          <t/>
        </is>
      </c>
      <c r="CP496" t="inlineStr">
        <is>
          <t/>
        </is>
      </c>
      <c r="CQ496" t="inlineStr">
        <is>
          <t/>
        </is>
      </c>
      <c r="CR496" t="inlineStr">
        <is>
          <t/>
        </is>
      </c>
      <c r="CS496" t="inlineStr">
        <is>
          <t/>
        </is>
      </c>
      <c r="CT496" t="inlineStr">
        <is>
          <t/>
        </is>
      </c>
      <c r="CU496" t="inlineStr">
        <is>
          <t/>
        </is>
      </c>
    </row>
    <row r="497">
      <c r="A497" s="1" t="str">
        <f>HYPERLINK("https://iate.europa.eu/entry/result/1071593/all", "1071593")</f>
        <v>1071593</v>
      </c>
      <c r="B497" t="inlineStr">
        <is>
          <t>FINANCE;BUSINESS AND COMPETITION</t>
        </is>
      </c>
      <c r="C497" t="inlineStr">
        <is>
          <t>FINANCE;BUSINESS AND COMPETITION|accounting</t>
        </is>
      </c>
      <c r="D497" t="inlineStr">
        <is>
          <t/>
        </is>
      </c>
      <c r="E497" t="inlineStr">
        <is>
          <t/>
        </is>
      </c>
      <c r="F497" t="inlineStr">
        <is>
          <t/>
        </is>
      </c>
      <c r="G497" t="inlineStr">
        <is>
          <t/>
        </is>
      </c>
      <c r="H497" t="inlineStr">
        <is>
          <t/>
        </is>
      </c>
      <c r="I497" t="inlineStr">
        <is>
          <t/>
        </is>
      </c>
      <c r="J497" t="inlineStr">
        <is>
          <t>fordeling|uddeling af udbytte</t>
        </is>
      </c>
      <c r="K497" t="inlineStr">
        <is>
          <t>3|3</t>
        </is>
      </c>
      <c r="L497" t="inlineStr">
        <is>
          <t>|</t>
        </is>
      </c>
      <c r="M497" t="inlineStr">
        <is>
          <t>Verteilung von Dividenden|Ausschuettung</t>
        </is>
      </c>
      <c r="N497" t="inlineStr">
        <is>
          <t>3|3</t>
        </is>
      </c>
      <c r="O497" t="inlineStr">
        <is>
          <t>|</t>
        </is>
      </c>
      <c r="P497" t="inlineStr">
        <is>
          <t>διανομή μερισμάτων|διανομή</t>
        </is>
      </c>
      <c r="Q497" t="inlineStr">
        <is>
          <t>3|3</t>
        </is>
      </c>
      <c r="R497" t="inlineStr">
        <is>
          <t>|</t>
        </is>
      </c>
      <c r="S497" t="inlineStr">
        <is>
          <t>profit available for distribution|distribution|dividend distribution|dividends paid</t>
        </is>
      </c>
      <c r="T497" t="inlineStr">
        <is>
          <t>3|3|3|3</t>
        </is>
      </c>
      <c r="U497" t="inlineStr">
        <is>
          <t>|||</t>
        </is>
      </c>
      <c r="V497" t="inlineStr">
        <is>
          <t>distribución de dividendos|participación en los beneficios</t>
        </is>
      </c>
      <c r="W497" t="inlineStr">
        <is>
          <t>3|3</t>
        </is>
      </c>
      <c r="X497" t="inlineStr">
        <is>
          <t>|</t>
        </is>
      </c>
      <c r="Y497" t="inlineStr">
        <is>
          <t/>
        </is>
      </c>
      <c r="Z497" t="inlineStr">
        <is>
          <t/>
        </is>
      </c>
      <c r="AA497" t="inlineStr">
        <is>
          <t/>
        </is>
      </c>
      <c r="AB497" t="inlineStr">
        <is>
          <t/>
        </is>
      </c>
      <c r="AC497" t="inlineStr">
        <is>
          <t/>
        </is>
      </c>
      <c r="AD497" t="inlineStr">
        <is>
          <t/>
        </is>
      </c>
      <c r="AE497" t="inlineStr">
        <is>
          <t>distribution des bénéfices|distribution|dividendes payés|distribution de dividendes</t>
        </is>
      </c>
      <c r="AF497" t="inlineStr">
        <is>
          <t>3|3|3|3</t>
        </is>
      </c>
      <c r="AG497" t="inlineStr">
        <is>
          <t>|||</t>
        </is>
      </c>
      <c r="AH497" t="inlineStr">
        <is>
          <t/>
        </is>
      </c>
      <c r="AI497" t="inlineStr">
        <is>
          <t/>
        </is>
      </c>
      <c r="AJ497" t="inlineStr">
        <is>
          <t/>
        </is>
      </c>
      <c r="AK497" t="inlineStr">
        <is>
          <t/>
        </is>
      </c>
      <c r="AL497" t="inlineStr">
        <is>
          <t/>
        </is>
      </c>
      <c r="AM497" t="inlineStr">
        <is>
          <t/>
        </is>
      </c>
      <c r="AN497" t="inlineStr">
        <is>
          <t/>
        </is>
      </c>
      <c r="AO497" t="inlineStr">
        <is>
          <t/>
        </is>
      </c>
      <c r="AP497" t="inlineStr">
        <is>
          <t/>
        </is>
      </c>
      <c r="AQ497" t="inlineStr">
        <is>
          <t>distribuzione di dividendi|ripartizione</t>
        </is>
      </c>
      <c r="AR497" t="inlineStr">
        <is>
          <t>3|3</t>
        </is>
      </c>
      <c r="AS497" t="inlineStr">
        <is>
          <t>|</t>
        </is>
      </c>
      <c r="AT497" t="inlineStr">
        <is>
          <t/>
        </is>
      </c>
      <c r="AU497" t="inlineStr">
        <is>
          <t/>
        </is>
      </c>
      <c r="AV497" t="inlineStr">
        <is>
          <t/>
        </is>
      </c>
      <c r="AW497" t="inlineStr">
        <is>
          <t/>
        </is>
      </c>
      <c r="AX497" t="inlineStr">
        <is>
          <t/>
        </is>
      </c>
      <c r="AY497" t="inlineStr">
        <is>
          <t/>
        </is>
      </c>
      <c r="AZ497" t="inlineStr">
        <is>
          <t/>
        </is>
      </c>
      <c r="BA497" t="inlineStr">
        <is>
          <t/>
        </is>
      </c>
      <c r="BB497" t="inlineStr">
        <is>
          <t/>
        </is>
      </c>
      <c r="BC497" t="inlineStr">
        <is>
          <t>winstuitkering|verdeling|uitkering van dividenden</t>
        </is>
      </c>
      <c r="BD497" t="inlineStr">
        <is>
          <t>3|3|3</t>
        </is>
      </c>
      <c r="BE497" t="inlineStr">
        <is>
          <t>||</t>
        </is>
      </c>
      <c r="BF497" t="inlineStr">
        <is>
          <t/>
        </is>
      </c>
      <c r="BG497" t="inlineStr">
        <is>
          <t/>
        </is>
      </c>
      <c r="BH497" t="inlineStr">
        <is>
          <t/>
        </is>
      </c>
      <c r="BI497" t="inlineStr">
        <is>
          <t>distribuição de dividendos</t>
        </is>
      </c>
      <c r="BJ497" t="inlineStr">
        <is>
          <t>3</t>
        </is>
      </c>
      <c r="BK497" t="inlineStr">
        <is>
          <t/>
        </is>
      </c>
      <c r="BL497" t="inlineStr">
        <is>
          <t/>
        </is>
      </c>
      <c r="BM497" t="inlineStr">
        <is>
          <t/>
        </is>
      </c>
      <c r="BN497" t="inlineStr">
        <is>
          <t/>
        </is>
      </c>
      <c r="BO497" t="inlineStr">
        <is>
          <t/>
        </is>
      </c>
      <c r="BP497" t="inlineStr">
        <is>
          <t/>
        </is>
      </c>
      <c r="BQ497" t="inlineStr">
        <is>
          <t/>
        </is>
      </c>
      <c r="BR497" t="inlineStr">
        <is>
          <t/>
        </is>
      </c>
      <c r="BS497" t="inlineStr">
        <is>
          <t/>
        </is>
      </c>
      <c r="BT497" t="inlineStr">
        <is>
          <t/>
        </is>
      </c>
      <c r="BU497" t="inlineStr">
        <is>
          <t/>
        </is>
      </c>
      <c r="BV497" t="inlineStr">
        <is>
          <t/>
        </is>
      </c>
      <c r="BW497" t="inlineStr">
        <is>
          <t/>
        </is>
      </c>
      <c r="BX497" t="inlineStr">
        <is>
          <t/>
        </is>
      </c>
      <c r="BY497" t="inlineStr">
        <is>
          <t/>
        </is>
      </c>
      <c r="BZ497" t="inlineStr">
        <is>
          <t/>
        </is>
      </c>
      <c r="CA497" t="inlineStr">
        <is>
          <t>Entrichtung einer Dividende auf Aktien oder Partizipationsscheinen(1); Verteilung von Dividenden: Gewinnverteilung an die Aktionäre bzw. der an die Aktionäre zur Verteilung gelangende Gewinn.(2)</t>
        </is>
      </c>
      <c r="CB497" t="inlineStr">
        <is>
          <t/>
        </is>
      </c>
      <c r="CC497" t="inlineStr">
        <is>
          <t>---</t>
        </is>
      </c>
      <c r="CD497" t="inlineStr">
        <is>
          <t/>
        </is>
      </c>
      <c r="CE497" t="inlineStr">
        <is>
          <t/>
        </is>
      </c>
      <c r="CF497" t="inlineStr">
        <is>
          <t/>
        </is>
      </c>
      <c r="CG497" t="inlineStr">
        <is>
          <t>distribution en espèces ou en nature sur des actions(dividende)ou des bons de participation</t>
        </is>
      </c>
      <c r="CH497" t="inlineStr">
        <is>
          <t/>
        </is>
      </c>
      <c r="CI497" t="inlineStr">
        <is>
          <t/>
        </is>
      </c>
      <c r="CJ497" t="inlineStr">
        <is>
          <t/>
        </is>
      </c>
      <c r="CK497" t="inlineStr">
        <is>
          <t>versamento del dividendo di azioni o buoni di partecipazione, ovvero del reddito annuale delle parti di un fondo d'investimento</t>
        </is>
      </c>
      <c r="CL497" t="inlineStr">
        <is>
          <t/>
        </is>
      </c>
      <c r="CM497" t="inlineStr">
        <is>
          <t/>
        </is>
      </c>
      <c r="CN497" t="inlineStr">
        <is>
          <t/>
        </is>
      </c>
      <c r="CO497" t="inlineStr">
        <is>
          <t/>
        </is>
      </c>
      <c r="CP497" t="inlineStr">
        <is>
          <t/>
        </is>
      </c>
      <c r="CQ497" t="inlineStr">
        <is>
          <t/>
        </is>
      </c>
      <c r="CR497" t="inlineStr">
        <is>
          <t/>
        </is>
      </c>
      <c r="CS497" t="inlineStr">
        <is>
          <t/>
        </is>
      </c>
      <c r="CT497" t="inlineStr">
        <is>
          <t/>
        </is>
      </c>
      <c r="CU497" t="inlineStr">
        <is>
          <t/>
        </is>
      </c>
    </row>
    <row r="498">
      <c r="A498" s="1" t="str">
        <f>HYPERLINK("https://iate.europa.eu/entry/result/1076770/all", "1076770")</f>
        <v>1076770</v>
      </c>
      <c r="B498" t="inlineStr">
        <is>
          <t>FINANCE</t>
        </is>
      </c>
      <c r="C498" t="inlineStr">
        <is>
          <t>FINANCE|taxation</t>
        </is>
      </c>
      <c r="D498" t="inlineStr">
        <is>
          <t/>
        </is>
      </c>
      <c r="E498" t="inlineStr">
        <is>
          <t/>
        </is>
      </c>
      <c r="F498" t="inlineStr">
        <is>
          <t/>
        </is>
      </c>
      <c r="G498" t="inlineStr">
        <is>
          <t/>
        </is>
      </c>
      <c r="H498" t="inlineStr">
        <is>
          <t/>
        </is>
      </c>
      <c r="I498" t="inlineStr">
        <is>
          <t/>
        </is>
      </c>
      <c r="J498" t="inlineStr">
        <is>
          <t>en ejendoms skattepligtige lejeværdi</t>
        </is>
      </c>
      <c r="K498" t="inlineStr">
        <is>
          <t>3</t>
        </is>
      </c>
      <c r="L498" t="inlineStr">
        <is>
          <t/>
        </is>
      </c>
      <c r="M498" t="inlineStr">
        <is>
          <t>Katastralertrag|Bodenertrag|Einkommen aus Grundbesitz</t>
        </is>
      </c>
      <c r="N498" t="inlineStr">
        <is>
          <t>3|3|3</t>
        </is>
      </c>
      <c r="O498" t="inlineStr">
        <is>
          <t>||</t>
        </is>
      </c>
      <c r="P498" t="inlineStr">
        <is>
          <t/>
        </is>
      </c>
      <c r="Q498" t="inlineStr">
        <is>
          <t/>
        </is>
      </c>
      <c r="R498" t="inlineStr">
        <is>
          <t/>
        </is>
      </c>
      <c r="S498" t="inlineStr">
        <is>
          <t>return|land return|land yield|yield of real estate</t>
        </is>
      </c>
      <c r="T498" t="inlineStr">
        <is>
          <t>3|3|3|3</t>
        </is>
      </c>
      <c r="U498" t="inlineStr">
        <is>
          <t>|||</t>
        </is>
      </c>
      <c r="V498" t="inlineStr">
        <is>
          <t/>
        </is>
      </c>
      <c r="W498" t="inlineStr">
        <is>
          <t/>
        </is>
      </c>
      <c r="X498" t="inlineStr">
        <is>
          <t/>
        </is>
      </c>
      <c r="Y498" t="inlineStr">
        <is>
          <t/>
        </is>
      </c>
      <c r="Z498" t="inlineStr">
        <is>
          <t/>
        </is>
      </c>
      <c r="AA498" t="inlineStr">
        <is>
          <t/>
        </is>
      </c>
      <c r="AB498" t="inlineStr">
        <is>
          <t/>
        </is>
      </c>
      <c r="AC498" t="inlineStr">
        <is>
          <t/>
        </is>
      </c>
      <c r="AD498" t="inlineStr">
        <is>
          <t/>
        </is>
      </c>
      <c r="AE498" t="inlineStr">
        <is>
          <t>revenu foncier|revenu cadastral</t>
        </is>
      </c>
      <c r="AF498" t="inlineStr">
        <is>
          <t>3|3</t>
        </is>
      </c>
      <c r="AG498" t="inlineStr">
        <is>
          <t>|</t>
        </is>
      </c>
      <c r="AH498" t="inlineStr">
        <is>
          <t/>
        </is>
      </c>
      <c r="AI498" t="inlineStr">
        <is>
          <t/>
        </is>
      </c>
      <c r="AJ498" t="inlineStr">
        <is>
          <t/>
        </is>
      </c>
      <c r="AK498" t="inlineStr">
        <is>
          <t/>
        </is>
      </c>
      <c r="AL498" t="inlineStr">
        <is>
          <t/>
        </is>
      </c>
      <c r="AM498" t="inlineStr">
        <is>
          <t/>
        </is>
      </c>
      <c r="AN498" t="inlineStr">
        <is>
          <t/>
        </is>
      </c>
      <c r="AO498" t="inlineStr">
        <is>
          <t/>
        </is>
      </c>
      <c r="AP498" t="inlineStr">
        <is>
          <t/>
        </is>
      </c>
      <c r="AQ498" t="inlineStr">
        <is>
          <t>reddito padronale|reddito dominicale|reddito catastale</t>
        </is>
      </c>
      <c r="AR498" t="inlineStr">
        <is>
          <t>3|3|3</t>
        </is>
      </c>
      <c r="AS498" t="inlineStr">
        <is>
          <t>||</t>
        </is>
      </c>
      <c r="AT498" t="inlineStr">
        <is>
          <t/>
        </is>
      </c>
      <c r="AU498" t="inlineStr">
        <is>
          <t/>
        </is>
      </c>
      <c r="AV498" t="inlineStr">
        <is>
          <t/>
        </is>
      </c>
      <c r="AW498" t="inlineStr">
        <is>
          <t/>
        </is>
      </c>
      <c r="AX498" t="inlineStr">
        <is>
          <t/>
        </is>
      </c>
      <c r="AY498" t="inlineStr">
        <is>
          <t/>
        </is>
      </c>
      <c r="AZ498" t="inlineStr">
        <is>
          <t/>
        </is>
      </c>
      <c r="BA498" t="inlineStr">
        <is>
          <t/>
        </is>
      </c>
      <c r="BB498" t="inlineStr">
        <is>
          <t/>
        </is>
      </c>
      <c r="BC498" t="inlineStr">
        <is>
          <t>inkomen uit grondbezit|kadastraal inkomen|grondopbrengst</t>
        </is>
      </c>
      <c r="BD498" t="inlineStr">
        <is>
          <t>3|3|3</t>
        </is>
      </c>
      <c r="BE498" t="inlineStr">
        <is>
          <t>||</t>
        </is>
      </c>
      <c r="BF498" t="inlineStr">
        <is>
          <t/>
        </is>
      </c>
      <c r="BG498" t="inlineStr">
        <is>
          <t/>
        </is>
      </c>
      <c r="BH498" t="inlineStr">
        <is>
          <t/>
        </is>
      </c>
      <c r="BI498" t="inlineStr">
        <is>
          <t/>
        </is>
      </c>
      <c r="BJ498" t="inlineStr">
        <is>
          <t/>
        </is>
      </c>
      <c r="BK498" t="inlineStr">
        <is>
          <t/>
        </is>
      </c>
      <c r="BL498" t="inlineStr">
        <is>
          <t/>
        </is>
      </c>
      <c r="BM498" t="inlineStr">
        <is>
          <t/>
        </is>
      </c>
      <c r="BN498" t="inlineStr">
        <is>
          <t/>
        </is>
      </c>
      <c r="BO498" t="inlineStr">
        <is>
          <t/>
        </is>
      </c>
      <c r="BP498" t="inlineStr">
        <is>
          <t/>
        </is>
      </c>
      <c r="BQ498" t="inlineStr">
        <is>
          <t/>
        </is>
      </c>
      <c r="BR498" t="inlineStr">
        <is>
          <t/>
        </is>
      </c>
      <c r="BS498" t="inlineStr">
        <is>
          <t/>
        </is>
      </c>
      <c r="BT498" t="inlineStr">
        <is>
          <t/>
        </is>
      </c>
      <c r="BU498" t="inlineStr">
        <is>
          <t/>
        </is>
      </c>
      <c r="BV498" t="inlineStr">
        <is>
          <t/>
        </is>
      </c>
      <c r="BW498" t="inlineStr">
        <is>
          <t/>
        </is>
      </c>
      <c r="BX498" t="inlineStr">
        <is>
          <t/>
        </is>
      </c>
      <c r="BY498" t="inlineStr">
        <is>
          <t/>
        </is>
      </c>
      <c r="BZ498" t="inlineStr">
        <is>
          <t/>
        </is>
      </c>
      <c r="CA498" t="inlineStr">
        <is>
          <t>Einkommen aus der Nutznießung(in der Regel Vermietung und Verpachtung)von Grundstücken und Gebäuden</t>
        </is>
      </c>
      <c r="CB498" t="inlineStr">
        <is>
          <t/>
        </is>
      </c>
      <c r="CC498" t="inlineStr">
        <is>
          <t/>
        </is>
      </c>
      <c r="CD498" t="inlineStr">
        <is>
          <t/>
        </is>
      </c>
      <c r="CE498" t="inlineStr">
        <is>
          <t/>
        </is>
      </c>
      <c r="CF498" t="inlineStr">
        <is>
          <t/>
        </is>
      </c>
      <c r="CG498" t="inlineStr">
        <is>
          <t>en Belgique, est censé représenter le montant annuel, tous frais déduits, qu'un bien immeuble (cette notion recouvre aussi bien un bâtiment qu'une parcelle de terrain) s'il était loué dans des conditions normales, rapporterait en moyenne</t>
        </is>
      </c>
      <c r="CH498" t="inlineStr">
        <is>
          <t/>
        </is>
      </c>
      <c r="CI498" t="inlineStr">
        <is>
          <t/>
        </is>
      </c>
      <c r="CJ498" t="inlineStr">
        <is>
          <t/>
        </is>
      </c>
      <c r="CK498" t="inlineStr">
        <is>
          <t>reddito dominicale o padronale o, meno comunemente, catastale, è il reddito del proprietario della terra, in quanto goduto appunto dal padrone (dominus) e risultante dal catasto; tale re ddito è comprensivo sia della rendita fondiaria, sia degli interessi dei capitali permanentemente investiti nel suolo</t>
        </is>
      </c>
      <c r="CL498" t="inlineStr">
        <is>
          <t/>
        </is>
      </c>
      <c r="CM498" t="inlineStr">
        <is>
          <t/>
        </is>
      </c>
      <c r="CN498" t="inlineStr">
        <is>
          <t/>
        </is>
      </c>
      <c r="CO498" t="inlineStr">
        <is>
          <t/>
        </is>
      </c>
      <c r="CP498" t="inlineStr">
        <is>
          <t/>
        </is>
      </c>
      <c r="CQ498" t="inlineStr">
        <is>
          <t/>
        </is>
      </c>
      <c r="CR498" t="inlineStr">
        <is>
          <t/>
        </is>
      </c>
      <c r="CS498" t="inlineStr">
        <is>
          <t/>
        </is>
      </c>
      <c r="CT498" t="inlineStr">
        <is>
          <t/>
        </is>
      </c>
      <c r="CU498" t="inlineStr">
        <is>
          <t/>
        </is>
      </c>
    </row>
    <row r="499">
      <c r="A499" s="1" t="str">
        <f>HYPERLINK("https://iate.europa.eu/entry/result/1070683/all", "1070683")</f>
        <v>1070683</v>
      </c>
      <c r="B499" t="inlineStr">
        <is>
          <t>FINANCE</t>
        </is>
      </c>
      <c r="C499" t="inlineStr">
        <is>
          <t>FINANCE|insurance</t>
        </is>
      </c>
      <c r="D499" t="inlineStr">
        <is>
          <t/>
        </is>
      </c>
      <c r="E499" t="inlineStr">
        <is>
          <t/>
        </is>
      </c>
      <c r="F499" t="inlineStr">
        <is>
          <t/>
        </is>
      </c>
      <c r="G499" t="inlineStr">
        <is>
          <t/>
        </is>
      </c>
      <c r="H499" t="inlineStr">
        <is>
          <t/>
        </is>
      </c>
      <c r="I499" t="inlineStr">
        <is>
          <t/>
        </is>
      </c>
      <c r="J499" t="inlineStr">
        <is>
          <t>medlem</t>
        </is>
      </c>
      <c r="K499" t="inlineStr">
        <is>
          <t>3</t>
        </is>
      </c>
      <c r="L499" t="inlineStr">
        <is>
          <t/>
        </is>
      </c>
      <c r="M499" t="inlineStr">
        <is>
          <t>Teilhaber</t>
        </is>
      </c>
      <c r="N499" t="inlineStr">
        <is>
          <t>3</t>
        </is>
      </c>
      <c r="O499" t="inlineStr">
        <is>
          <t/>
        </is>
      </c>
      <c r="P499" t="inlineStr">
        <is>
          <t>μέλος|εταίρος</t>
        </is>
      </c>
      <c r="Q499" t="inlineStr">
        <is>
          <t>3|3</t>
        </is>
      </c>
      <c r="R499" t="inlineStr">
        <is>
          <t>|</t>
        </is>
      </c>
      <c r="S499" t="inlineStr">
        <is>
          <t>member</t>
        </is>
      </c>
      <c r="T499" t="inlineStr">
        <is>
          <t>3</t>
        </is>
      </c>
      <c r="U499" t="inlineStr">
        <is>
          <t/>
        </is>
      </c>
      <c r="V499" t="inlineStr">
        <is>
          <t>asociado</t>
        </is>
      </c>
      <c r="W499" t="inlineStr">
        <is>
          <t>3</t>
        </is>
      </c>
      <c r="X499" t="inlineStr">
        <is>
          <t/>
        </is>
      </c>
      <c r="Y499" t="inlineStr">
        <is>
          <t/>
        </is>
      </c>
      <c r="Z499" t="inlineStr">
        <is>
          <t/>
        </is>
      </c>
      <c r="AA499" t="inlineStr">
        <is>
          <t/>
        </is>
      </c>
      <c r="AB499" t="inlineStr">
        <is>
          <t/>
        </is>
      </c>
      <c r="AC499" t="inlineStr">
        <is>
          <t/>
        </is>
      </c>
      <c r="AD499" t="inlineStr">
        <is>
          <t/>
        </is>
      </c>
      <c r="AE499" t="inlineStr">
        <is>
          <t>associé</t>
        </is>
      </c>
      <c r="AF499" t="inlineStr">
        <is>
          <t>3</t>
        </is>
      </c>
      <c r="AG499" t="inlineStr">
        <is>
          <t/>
        </is>
      </c>
      <c r="AH499" t="inlineStr">
        <is>
          <t/>
        </is>
      </c>
      <c r="AI499" t="inlineStr">
        <is>
          <t/>
        </is>
      </c>
      <c r="AJ499" t="inlineStr">
        <is>
          <t/>
        </is>
      </c>
      <c r="AK499" t="inlineStr">
        <is>
          <t/>
        </is>
      </c>
      <c r="AL499" t="inlineStr">
        <is>
          <t/>
        </is>
      </c>
      <c r="AM499" t="inlineStr">
        <is>
          <t/>
        </is>
      </c>
      <c r="AN499" t="inlineStr">
        <is>
          <t/>
        </is>
      </c>
      <c r="AO499" t="inlineStr">
        <is>
          <t/>
        </is>
      </c>
      <c r="AP499" t="inlineStr">
        <is>
          <t/>
        </is>
      </c>
      <c r="AQ499" t="inlineStr">
        <is>
          <t>socio</t>
        </is>
      </c>
      <c r="AR499" t="inlineStr">
        <is>
          <t>3</t>
        </is>
      </c>
      <c r="AS499" t="inlineStr">
        <is>
          <t/>
        </is>
      </c>
      <c r="AT499" t="inlineStr">
        <is>
          <t/>
        </is>
      </c>
      <c r="AU499" t="inlineStr">
        <is>
          <t/>
        </is>
      </c>
      <c r="AV499" t="inlineStr">
        <is>
          <t/>
        </is>
      </c>
      <c r="AW499" t="inlineStr">
        <is>
          <t/>
        </is>
      </c>
      <c r="AX499" t="inlineStr">
        <is>
          <t/>
        </is>
      </c>
      <c r="AY499" t="inlineStr">
        <is>
          <t/>
        </is>
      </c>
      <c r="AZ499" t="inlineStr">
        <is>
          <t/>
        </is>
      </c>
      <c r="BA499" t="inlineStr">
        <is>
          <t/>
        </is>
      </c>
      <c r="BB499" t="inlineStr">
        <is>
          <t/>
        </is>
      </c>
      <c r="BC499" t="inlineStr">
        <is>
          <t>lid|deelgenoot</t>
        </is>
      </c>
      <c r="BD499" t="inlineStr">
        <is>
          <t>3|3</t>
        </is>
      </c>
      <c r="BE499" t="inlineStr">
        <is>
          <t>|</t>
        </is>
      </c>
      <c r="BF499" t="inlineStr">
        <is>
          <t/>
        </is>
      </c>
      <c r="BG499" t="inlineStr">
        <is>
          <t/>
        </is>
      </c>
      <c r="BH499" t="inlineStr">
        <is>
          <t/>
        </is>
      </c>
      <c r="BI499" t="inlineStr">
        <is>
          <t/>
        </is>
      </c>
      <c r="BJ499" t="inlineStr">
        <is>
          <t/>
        </is>
      </c>
      <c r="BK499" t="inlineStr">
        <is>
          <t/>
        </is>
      </c>
      <c r="BL499" t="inlineStr">
        <is>
          <t/>
        </is>
      </c>
      <c r="BM499" t="inlineStr">
        <is>
          <t/>
        </is>
      </c>
      <c r="BN499" t="inlineStr">
        <is>
          <t/>
        </is>
      </c>
      <c r="BO499" t="inlineStr">
        <is>
          <t/>
        </is>
      </c>
      <c r="BP499" t="inlineStr">
        <is>
          <t/>
        </is>
      </c>
      <c r="BQ499" t="inlineStr">
        <is>
          <t/>
        </is>
      </c>
      <c r="BR499" t="inlineStr">
        <is>
          <t/>
        </is>
      </c>
      <c r="BS499" t="inlineStr">
        <is>
          <t/>
        </is>
      </c>
      <c r="BT499" t="inlineStr">
        <is>
          <t/>
        </is>
      </c>
      <c r="BU499" t="inlineStr">
        <is>
          <t/>
        </is>
      </c>
      <c r="BV499" t="inlineStr">
        <is>
          <t/>
        </is>
      </c>
      <c r="BW499" t="inlineStr">
        <is>
          <t/>
        </is>
      </c>
      <c r="BX499" t="inlineStr">
        <is>
          <t/>
        </is>
      </c>
      <c r="BY499" t="inlineStr">
        <is>
          <t/>
        </is>
      </c>
      <c r="BZ499" t="inlineStr">
        <is>
          <t/>
        </is>
      </c>
      <c r="CA499" t="inlineStr">
        <is>
          <t>natuerliche oder juristische Person, welche sich verpflichtet hat, entsprechend den Statuten eines Versicherungsvereines auf Gegenseitigkeit zu handeln, bei diesem Verein den Abschluss eines Versicherungsvertrages beantragt hat und durch den Verein zur Teilnahme an seinen Versicherungsgeschaeften, sowohl in der Eigenschaft des Versicheres als auch in der jenigen des Versicherten zugelassen worden ist</t>
        </is>
      </c>
      <c r="CB499" t="inlineStr">
        <is>
          <t/>
        </is>
      </c>
      <c r="CC499" t="inlineStr">
        <is>
          <t>the individual or corporate body which,having agreed to conform to the rules laid down in the Articles of Association of a mutual society,and having taken out a policy with that society,has been admitted by the society to participate in its operations both as insurer and as insured</t>
        </is>
      </c>
      <c r="CD499" t="inlineStr">
        <is>
          <t/>
        </is>
      </c>
      <c r="CE499" t="inlineStr">
        <is>
          <t/>
        </is>
      </c>
      <c r="CF499" t="inlineStr">
        <is>
          <t/>
        </is>
      </c>
      <c r="CG499" t="inlineStr">
        <is>
          <t>la personne physique ou morale qui, ayant accepté de se conformer aux statuts d'une association d'assurances mutuelles et ayant souscrit auprès d'elle un contrat d'assurance, a été admise par l'association à participer à ses opérations à la fois comme assuré et comme assureur</t>
        </is>
      </c>
      <c r="CH499" t="inlineStr">
        <is>
          <t/>
        </is>
      </c>
      <c r="CI499" t="inlineStr">
        <is>
          <t/>
        </is>
      </c>
      <c r="CJ499" t="inlineStr">
        <is>
          <t/>
        </is>
      </c>
      <c r="CK499" t="inlineStr">
        <is>
          <t/>
        </is>
      </c>
      <c r="CL499" t="inlineStr">
        <is>
          <t/>
        </is>
      </c>
      <c r="CM499" t="inlineStr">
        <is>
          <t/>
        </is>
      </c>
      <c r="CN499" t="inlineStr">
        <is>
          <t/>
        </is>
      </c>
      <c r="CO499" t="inlineStr">
        <is>
          <t>de natuurlijke-of rechtspersonen, die, na te hebben verklaard zich te onderwerpen aan de statuten van een OWN en na een verzekeringsovereenkomst met haar te hebben ondertekend, door de OWM tot deelneming in het bedrijf als verzekerden</t>
        </is>
      </c>
      <c r="CP499" t="inlineStr">
        <is>
          <t/>
        </is>
      </c>
      <c r="CQ499" t="inlineStr">
        <is>
          <t/>
        </is>
      </c>
      <c r="CR499" t="inlineStr">
        <is>
          <t/>
        </is>
      </c>
      <c r="CS499" t="inlineStr">
        <is>
          <t/>
        </is>
      </c>
      <c r="CT499" t="inlineStr">
        <is>
          <t/>
        </is>
      </c>
      <c r="CU499" t="inlineStr">
        <is>
          <t/>
        </is>
      </c>
    </row>
    <row r="500">
      <c r="A500" s="1" t="str">
        <f>HYPERLINK("https://iate.europa.eu/entry/result/1070745/all", "1070745")</f>
        <v>1070745</v>
      </c>
      <c r="B500" t="inlineStr">
        <is>
          <t>FINANCE</t>
        </is>
      </c>
      <c r="C500" t="inlineStr">
        <is>
          <t>FINANCE|insurance</t>
        </is>
      </c>
      <c r="D500" t="inlineStr">
        <is>
          <t/>
        </is>
      </c>
      <c r="E500" t="inlineStr">
        <is>
          <t/>
        </is>
      </c>
      <c r="F500" t="inlineStr">
        <is>
          <t/>
        </is>
      </c>
      <c r="G500" t="inlineStr">
        <is>
          <t/>
        </is>
      </c>
      <c r="H500" t="inlineStr">
        <is>
          <t/>
        </is>
      </c>
      <c r="I500" t="inlineStr">
        <is>
          <t/>
        </is>
      </c>
      <c r="J500" t="inlineStr">
        <is>
          <t>sektion</t>
        </is>
      </c>
      <c r="K500" t="inlineStr">
        <is>
          <t>3</t>
        </is>
      </c>
      <c r="L500" t="inlineStr">
        <is>
          <t/>
        </is>
      </c>
      <c r="M500" t="inlineStr">
        <is>
          <t>Versicherungsbereich</t>
        </is>
      </c>
      <c r="N500" t="inlineStr">
        <is>
          <t>3</t>
        </is>
      </c>
      <c r="O500" t="inlineStr">
        <is>
          <t/>
        </is>
      </c>
      <c r="P500" t="inlineStr">
        <is>
          <t>τμήμα</t>
        </is>
      </c>
      <c r="Q500" t="inlineStr">
        <is>
          <t>3</t>
        </is>
      </c>
      <c r="R500" t="inlineStr">
        <is>
          <t/>
        </is>
      </c>
      <c r="S500" t="inlineStr">
        <is>
          <t>section</t>
        </is>
      </c>
      <c r="T500" t="inlineStr">
        <is>
          <t>3</t>
        </is>
      </c>
      <c r="U500" t="inlineStr">
        <is>
          <t/>
        </is>
      </c>
      <c r="V500" t="inlineStr">
        <is>
          <t>sección</t>
        </is>
      </c>
      <c r="W500" t="inlineStr">
        <is>
          <t>3</t>
        </is>
      </c>
      <c r="X500" t="inlineStr">
        <is>
          <t/>
        </is>
      </c>
      <c r="Y500" t="inlineStr">
        <is>
          <t/>
        </is>
      </c>
      <c r="Z500" t="inlineStr">
        <is>
          <t/>
        </is>
      </c>
      <c r="AA500" t="inlineStr">
        <is>
          <t/>
        </is>
      </c>
      <c r="AB500" t="inlineStr">
        <is>
          <t/>
        </is>
      </c>
      <c r="AC500" t="inlineStr">
        <is>
          <t/>
        </is>
      </c>
      <c r="AD500" t="inlineStr">
        <is>
          <t/>
        </is>
      </c>
      <c r="AE500" t="inlineStr">
        <is>
          <t>section</t>
        </is>
      </c>
      <c r="AF500" t="inlineStr">
        <is>
          <t>3</t>
        </is>
      </c>
      <c r="AG500" t="inlineStr">
        <is>
          <t/>
        </is>
      </c>
      <c r="AH500" t="inlineStr">
        <is>
          <t/>
        </is>
      </c>
      <c r="AI500" t="inlineStr">
        <is>
          <t/>
        </is>
      </c>
      <c r="AJ500" t="inlineStr">
        <is>
          <t/>
        </is>
      </c>
      <c r="AK500" t="inlineStr">
        <is>
          <t/>
        </is>
      </c>
      <c r="AL500" t="inlineStr">
        <is>
          <t/>
        </is>
      </c>
      <c r="AM500" t="inlineStr">
        <is>
          <t/>
        </is>
      </c>
      <c r="AN500" t="inlineStr">
        <is>
          <t/>
        </is>
      </c>
      <c r="AO500" t="inlineStr">
        <is>
          <t/>
        </is>
      </c>
      <c r="AP500" t="inlineStr">
        <is>
          <t/>
        </is>
      </c>
      <c r="AQ500" t="inlineStr">
        <is>
          <t>sezione</t>
        </is>
      </c>
      <c r="AR500" t="inlineStr">
        <is>
          <t>3</t>
        </is>
      </c>
      <c r="AS500" t="inlineStr">
        <is>
          <t/>
        </is>
      </c>
      <c r="AT500" t="inlineStr">
        <is>
          <t/>
        </is>
      </c>
      <c r="AU500" t="inlineStr">
        <is>
          <t/>
        </is>
      </c>
      <c r="AV500" t="inlineStr">
        <is>
          <t/>
        </is>
      </c>
      <c r="AW500" t="inlineStr">
        <is>
          <t/>
        </is>
      </c>
      <c r="AX500" t="inlineStr">
        <is>
          <t/>
        </is>
      </c>
      <c r="AY500" t="inlineStr">
        <is>
          <t/>
        </is>
      </c>
      <c r="AZ500" t="inlineStr">
        <is>
          <t/>
        </is>
      </c>
      <c r="BA500" t="inlineStr">
        <is>
          <t/>
        </is>
      </c>
      <c r="BB500" t="inlineStr">
        <is>
          <t/>
        </is>
      </c>
      <c r="BC500" t="inlineStr">
        <is>
          <t>afdeling</t>
        </is>
      </c>
      <c r="BD500" t="inlineStr">
        <is>
          <t>3</t>
        </is>
      </c>
      <c r="BE500" t="inlineStr">
        <is>
          <t/>
        </is>
      </c>
      <c r="BF500" t="inlineStr">
        <is>
          <t/>
        </is>
      </c>
      <c r="BG500" t="inlineStr">
        <is>
          <t/>
        </is>
      </c>
      <c r="BH500" t="inlineStr">
        <is>
          <t/>
        </is>
      </c>
      <c r="BI500" t="inlineStr">
        <is>
          <t/>
        </is>
      </c>
      <c r="BJ500" t="inlineStr">
        <is>
          <t/>
        </is>
      </c>
      <c r="BK500" t="inlineStr">
        <is>
          <t/>
        </is>
      </c>
      <c r="BL500" t="inlineStr">
        <is>
          <t/>
        </is>
      </c>
      <c r="BM500" t="inlineStr">
        <is>
          <t/>
        </is>
      </c>
      <c r="BN500" t="inlineStr">
        <is>
          <t/>
        </is>
      </c>
      <c r="BO500" t="inlineStr">
        <is>
          <t/>
        </is>
      </c>
      <c r="BP500" t="inlineStr">
        <is>
          <t/>
        </is>
      </c>
      <c r="BQ500" t="inlineStr">
        <is>
          <t/>
        </is>
      </c>
      <c r="BR500" t="inlineStr">
        <is>
          <t/>
        </is>
      </c>
      <c r="BS500" t="inlineStr">
        <is>
          <t/>
        </is>
      </c>
      <c r="BT500" t="inlineStr">
        <is>
          <t/>
        </is>
      </c>
      <c r="BU500" t="inlineStr">
        <is>
          <t/>
        </is>
      </c>
      <c r="BV500" t="inlineStr">
        <is>
          <t/>
        </is>
      </c>
      <c r="BW500" t="inlineStr">
        <is>
          <t/>
        </is>
      </c>
      <c r="BX500" t="inlineStr">
        <is>
          <t/>
        </is>
      </c>
      <c r="BY500" t="inlineStr">
        <is>
          <t/>
        </is>
      </c>
      <c r="BZ500" t="inlineStr">
        <is>
          <t/>
        </is>
      </c>
      <c r="CA500" t="inlineStr">
        <is>
          <t>Zusammenfassung von Versicherungszweigen auf Grund der Gleichartigkeit der garantierten Risiken</t>
        </is>
      </c>
      <c r="CB500" t="inlineStr">
        <is>
          <t/>
        </is>
      </c>
      <c r="CC500" t="inlineStr">
        <is>
          <t>group of branches linked by virtue of the homogeneity of the risks which they cover</t>
        </is>
      </c>
      <c r="CD500" t="inlineStr">
        <is>
          <t>conjunto de ramos agrupados por razón de la homogeneidad de los riesgos que garantizan</t>
        </is>
      </c>
      <c r="CE500" t="inlineStr">
        <is>
          <t/>
        </is>
      </c>
      <c r="CF500" t="inlineStr">
        <is>
          <t/>
        </is>
      </c>
      <c r="CG500" t="inlineStr">
        <is>
          <t>union de branches groupées en raison de l'homogénéité des risques qu'elles couvrent</t>
        </is>
      </c>
      <c r="CH500" t="inlineStr">
        <is>
          <t/>
        </is>
      </c>
      <c r="CI500" t="inlineStr">
        <is>
          <t/>
        </is>
      </c>
      <c r="CJ500" t="inlineStr">
        <is>
          <t/>
        </is>
      </c>
      <c r="CK500" t="inlineStr">
        <is>
          <t/>
        </is>
      </c>
      <c r="CL500" t="inlineStr">
        <is>
          <t/>
        </is>
      </c>
      <c r="CM500" t="inlineStr">
        <is>
          <t/>
        </is>
      </c>
      <c r="CN500" t="inlineStr">
        <is>
          <t/>
        </is>
      </c>
      <c r="CO500" t="inlineStr">
        <is>
          <t/>
        </is>
      </c>
      <c r="CP500" t="inlineStr">
        <is>
          <t/>
        </is>
      </c>
      <c r="CQ500" t="inlineStr">
        <is>
          <t/>
        </is>
      </c>
      <c r="CR500" t="inlineStr">
        <is>
          <t/>
        </is>
      </c>
      <c r="CS500" t="inlineStr">
        <is>
          <t/>
        </is>
      </c>
      <c r="CT500" t="inlineStr">
        <is>
          <t/>
        </is>
      </c>
      <c r="CU500" t="inlineStr">
        <is>
          <t/>
        </is>
      </c>
    </row>
    <row r="501">
      <c r="A501" s="1" t="str">
        <f>HYPERLINK("https://iate.europa.eu/entry/result/1070681/all", "1070681")</f>
        <v>1070681</v>
      </c>
      <c r="B501" t="inlineStr">
        <is>
          <t>FINANCE</t>
        </is>
      </c>
      <c r="C501" t="inlineStr">
        <is>
          <t>FINANCE|insurance</t>
        </is>
      </c>
      <c r="D501" t="inlineStr">
        <is>
          <t/>
        </is>
      </c>
      <c r="E501" t="inlineStr">
        <is>
          <t/>
        </is>
      </c>
      <c r="F501" t="inlineStr">
        <is>
          <t/>
        </is>
      </c>
      <c r="G501" t="inlineStr">
        <is>
          <t/>
        </is>
      </c>
      <c r="H501" t="inlineStr">
        <is>
          <t/>
        </is>
      </c>
      <c r="I501" t="inlineStr">
        <is>
          <t/>
        </is>
      </c>
      <c r="J501" t="inlineStr">
        <is>
          <t>direktion</t>
        </is>
      </c>
      <c r="K501" t="inlineStr">
        <is>
          <t>3</t>
        </is>
      </c>
      <c r="L501" t="inlineStr">
        <is>
          <t/>
        </is>
      </c>
      <c r="M501" t="inlineStr">
        <is>
          <t>Vorstand</t>
        </is>
      </c>
      <c r="N501" t="inlineStr">
        <is>
          <t>3</t>
        </is>
      </c>
      <c r="O501" t="inlineStr">
        <is>
          <t/>
        </is>
      </c>
      <c r="P501" t="inlineStr">
        <is>
          <t>η διοίκηση|το μάνατζμεντ</t>
        </is>
      </c>
      <c r="Q501" t="inlineStr">
        <is>
          <t>3|3</t>
        </is>
      </c>
      <c r="R501" t="inlineStr">
        <is>
          <t>|</t>
        </is>
      </c>
      <c r="S501" t="inlineStr">
        <is>
          <t>management</t>
        </is>
      </c>
      <c r="T501" t="inlineStr">
        <is>
          <t>3</t>
        </is>
      </c>
      <c r="U501" t="inlineStr">
        <is>
          <t/>
        </is>
      </c>
      <c r="V501" t="inlineStr">
        <is>
          <t>dirección</t>
        </is>
      </c>
      <c r="W501" t="inlineStr">
        <is>
          <t>3</t>
        </is>
      </c>
      <c r="X501" t="inlineStr">
        <is>
          <t/>
        </is>
      </c>
      <c r="Y501" t="inlineStr">
        <is>
          <t/>
        </is>
      </c>
      <c r="Z501" t="inlineStr">
        <is>
          <t/>
        </is>
      </c>
      <c r="AA501" t="inlineStr">
        <is>
          <t/>
        </is>
      </c>
      <c r="AB501" t="inlineStr">
        <is>
          <t/>
        </is>
      </c>
      <c r="AC501" t="inlineStr">
        <is>
          <t/>
        </is>
      </c>
      <c r="AD501" t="inlineStr">
        <is>
          <t/>
        </is>
      </c>
      <c r="AE501" t="inlineStr">
        <is>
          <t>comité de direction</t>
        </is>
      </c>
      <c r="AF501" t="inlineStr">
        <is>
          <t>3</t>
        </is>
      </c>
      <c r="AG501" t="inlineStr">
        <is>
          <t/>
        </is>
      </c>
      <c r="AH501" t="inlineStr">
        <is>
          <t/>
        </is>
      </c>
      <c r="AI501" t="inlineStr">
        <is>
          <t/>
        </is>
      </c>
      <c r="AJ501" t="inlineStr">
        <is>
          <t/>
        </is>
      </c>
      <c r="AK501" t="inlineStr">
        <is>
          <t/>
        </is>
      </c>
      <c r="AL501" t="inlineStr">
        <is>
          <t/>
        </is>
      </c>
      <c r="AM501" t="inlineStr">
        <is>
          <t/>
        </is>
      </c>
      <c r="AN501" t="inlineStr">
        <is>
          <t/>
        </is>
      </c>
      <c r="AO501" t="inlineStr">
        <is>
          <t/>
        </is>
      </c>
      <c r="AP501" t="inlineStr">
        <is>
          <t/>
        </is>
      </c>
      <c r="AQ501" t="inlineStr">
        <is>
          <t>comitato direttivo</t>
        </is>
      </c>
      <c r="AR501" t="inlineStr">
        <is>
          <t>3</t>
        </is>
      </c>
      <c r="AS501" t="inlineStr">
        <is>
          <t/>
        </is>
      </c>
      <c r="AT501" t="inlineStr">
        <is>
          <t/>
        </is>
      </c>
      <c r="AU501" t="inlineStr">
        <is>
          <t/>
        </is>
      </c>
      <c r="AV501" t="inlineStr">
        <is>
          <t/>
        </is>
      </c>
      <c r="AW501" t="inlineStr">
        <is>
          <t/>
        </is>
      </c>
      <c r="AX501" t="inlineStr">
        <is>
          <t/>
        </is>
      </c>
      <c r="AY501" t="inlineStr">
        <is>
          <t/>
        </is>
      </c>
      <c r="AZ501" t="inlineStr">
        <is>
          <t/>
        </is>
      </c>
      <c r="BA501" t="inlineStr">
        <is>
          <t/>
        </is>
      </c>
      <c r="BB501" t="inlineStr">
        <is>
          <t/>
        </is>
      </c>
      <c r="BC501" t="inlineStr">
        <is>
          <t>bestuur</t>
        </is>
      </c>
      <c r="BD501" t="inlineStr">
        <is>
          <t>3</t>
        </is>
      </c>
      <c r="BE501" t="inlineStr">
        <is>
          <t/>
        </is>
      </c>
      <c r="BF501" t="inlineStr">
        <is>
          <t/>
        </is>
      </c>
      <c r="BG501" t="inlineStr">
        <is>
          <t/>
        </is>
      </c>
      <c r="BH501" t="inlineStr">
        <is>
          <t/>
        </is>
      </c>
      <c r="BI501" t="inlineStr">
        <is>
          <t/>
        </is>
      </c>
      <c r="BJ501" t="inlineStr">
        <is>
          <t/>
        </is>
      </c>
      <c r="BK501" t="inlineStr">
        <is>
          <t/>
        </is>
      </c>
      <c r="BL501" t="inlineStr">
        <is>
          <t/>
        </is>
      </c>
      <c r="BM501" t="inlineStr">
        <is>
          <t/>
        </is>
      </c>
      <c r="BN501" t="inlineStr">
        <is>
          <t/>
        </is>
      </c>
      <c r="BO501" t="inlineStr">
        <is>
          <t/>
        </is>
      </c>
      <c r="BP501" t="inlineStr">
        <is>
          <t/>
        </is>
      </c>
      <c r="BQ501" t="inlineStr">
        <is>
          <t/>
        </is>
      </c>
      <c r="BR501" t="inlineStr">
        <is>
          <t/>
        </is>
      </c>
      <c r="BS501" t="inlineStr">
        <is>
          <t/>
        </is>
      </c>
      <c r="BT501" t="inlineStr">
        <is>
          <t/>
        </is>
      </c>
      <c r="BU501" t="inlineStr">
        <is>
          <t/>
        </is>
      </c>
      <c r="BV501" t="inlineStr">
        <is>
          <t/>
        </is>
      </c>
      <c r="BW501" t="inlineStr">
        <is>
          <t/>
        </is>
      </c>
      <c r="BX501" t="inlineStr">
        <is>
          <t/>
        </is>
      </c>
      <c r="BY501" t="inlineStr">
        <is>
          <t/>
        </is>
      </c>
      <c r="BZ501" t="inlineStr">
        <is>
          <t/>
        </is>
      </c>
      <c r="CA501" t="inlineStr">
        <is>
          <t>das Geschaeftsfuehrungsorgan des Versicherungsvereins auf Gegenseitigkeit das vom Aufsichtsrat bestellt wird</t>
        </is>
      </c>
      <c r="CB501" t="inlineStr">
        <is>
          <t/>
        </is>
      </c>
      <c r="CC501" t="inlineStr">
        <is>
          <t>managing body of the mutual insurance company, appointed by the board of directors</t>
        </is>
      </c>
      <c r="CD501" t="inlineStr">
        <is>
          <t/>
        </is>
      </c>
      <c r="CE501" t="inlineStr">
        <is>
          <t/>
        </is>
      </c>
      <c r="CF501" t="inlineStr">
        <is>
          <t/>
        </is>
      </c>
      <c r="CG501" t="inlineStr">
        <is>
          <t>organe désigné par le Comité de surveillance et chargé de la gestion des affaires d'une société mutuelle d'assurance</t>
        </is>
      </c>
      <c r="CH501" t="inlineStr">
        <is>
          <t/>
        </is>
      </c>
      <c r="CI501" t="inlineStr">
        <is>
          <t/>
        </is>
      </c>
      <c r="CJ501" t="inlineStr">
        <is>
          <t/>
        </is>
      </c>
      <c r="CK501" t="inlineStr">
        <is>
          <t/>
        </is>
      </c>
      <c r="CL501" t="inlineStr">
        <is>
          <t/>
        </is>
      </c>
      <c r="CM501" t="inlineStr">
        <is>
          <t/>
        </is>
      </c>
      <c r="CN501" t="inlineStr">
        <is>
          <t/>
        </is>
      </c>
      <c r="CO501" t="inlineStr">
        <is>
          <t/>
        </is>
      </c>
      <c r="CP501" t="inlineStr">
        <is>
          <t/>
        </is>
      </c>
      <c r="CQ501" t="inlineStr">
        <is>
          <t/>
        </is>
      </c>
      <c r="CR501" t="inlineStr">
        <is>
          <t/>
        </is>
      </c>
      <c r="CS501" t="inlineStr">
        <is>
          <t/>
        </is>
      </c>
      <c r="CT501" t="inlineStr">
        <is>
          <t/>
        </is>
      </c>
      <c r="CU501" t="inlineStr">
        <is>
          <t/>
        </is>
      </c>
    </row>
    <row r="502">
      <c r="A502" s="1" t="str">
        <f>HYPERLINK("https://iate.europa.eu/entry/result/1070695/all", "1070695")</f>
        <v>1070695</v>
      </c>
      <c r="B502" t="inlineStr">
        <is>
          <t>FINANCE</t>
        </is>
      </c>
      <c r="C502" t="inlineStr">
        <is>
          <t>FINANCE|insurance</t>
        </is>
      </c>
      <c r="D502" t="inlineStr">
        <is>
          <t/>
        </is>
      </c>
      <c r="E502" t="inlineStr">
        <is>
          <t/>
        </is>
      </c>
      <c r="F502" t="inlineStr">
        <is>
          <t/>
        </is>
      </c>
      <c r="G502" t="inlineStr">
        <is>
          <t/>
        </is>
      </c>
      <c r="H502" t="inlineStr">
        <is>
          <t/>
        </is>
      </c>
      <c r="I502" t="inlineStr">
        <is>
          <t/>
        </is>
      </c>
      <c r="J502" t="inlineStr">
        <is>
          <t>teknisk reserve</t>
        </is>
      </c>
      <c r="K502" t="inlineStr">
        <is>
          <t>3</t>
        </is>
      </c>
      <c r="L502" t="inlineStr">
        <is>
          <t/>
        </is>
      </c>
      <c r="M502" t="inlineStr">
        <is>
          <t>Ruecklagen</t>
        </is>
      </c>
      <c r="N502" t="inlineStr">
        <is>
          <t>3</t>
        </is>
      </c>
      <c r="O502" t="inlineStr">
        <is>
          <t/>
        </is>
      </c>
      <c r="P502" t="inlineStr">
        <is>
          <t>τεχνικά αποθέματα</t>
        </is>
      </c>
      <c r="Q502" t="inlineStr">
        <is>
          <t>3</t>
        </is>
      </c>
      <c r="R502" t="inlineStr">
        <is>
          <t/>
        </is>
      </c>
      <c r="S502" t="inlineStr">
        <is>
          <t>funds</t>
        </is>
      </c>
      <c r="T502" t="inlineStr">
        <is>
          <t>3</t>
        </is>
      </c>
      <c r="U502" t="inlineStr">
        <is>
          <t/>
        </is>
      </c>
      <c r="V502" t="inlineStr">
        <is>
          <t>reservas</t>
        </is>
      </c>
      <c r="W502" t="inlineStr">
        <is>
          <t>3</t>
        </is>
      </c>
      <c r="X502" t="inlineStr">
        <is>
          <t/>
        </is>
      </c>
      <c r="Y502" t="inlineStr">
        <is>
          <t/>
        </is>
      </c>
      <c r="Z502" t="inlineStr">
        <is>
          <t/>
        </is>
      </c>
      <c r="AA502" t="inlineStr">
        <is>
          <t/>
        </is>
      </c>
      <c r="AB502" t="inlineStr">
        <is>
          <t/>
        </is>
      </c>
      <c r="AC502" t="inlineStr">
        <is>
          <t/>
        </is>
      </c>
      <c r="AD502" t="inlineStr">
        <is>
          <t/>
        </is>
      </c>
      <c r="AE502" t="inlineStr">
        <is>
          <t>fonds</t>
        </is>
      </c>
      <c r="AF502" t="inlineStr">
        <is>
          <t>3</t>
        </is>
      </c>
      <c r="AG502" t="inlineStr">
        <is>
          <t/>
        </is>
      </c>
      <c r="AH502" t="inlineStr">
        <is>
          <t/>
        </is>
      </c>
      <c r="AI502" t="inlineStr">
        <is>
          <t/>
        </is>
      </c>
      <c r="AJ502" t="inlineStr">
        <is>
          <t/>
        </is>
      </c>
      <c r="AK502" t="inlineStr">
        <is>
          <t/>
        </is>
      </c>
      <c r="AL502" t="inlineStr">
        <is>
          <t/>
        </is>
      </c>
      <c r="AM502" t="inlineStr">
        <is>
          <t/>
        </is>
      </c>
      <c r="AN502" t="inlineStr">
        <is>
          <t/>
        </is>
      </c>
      <c r="AO502" t="inlineStr">
        <is>
          <t/>
        </is>
      </c>
      <c r="AP502" t="inlineStr">
        <is>
          <t/>
        </is>
      </c>
      <c r="AQ502" t="inlineStr">
        <is>
          <t>riserva tecnica</t>
        </is>
      </c>
      <c r="AR502" t="inlineStr">
        <is>
          <t>3</t>
        </is>
      </c>
      <c r="AS502" t="inlineStr">
        <is>
          <t/>
        </is>
      </c>
      <c r="AT502" t="inlineStr">
        <is>
          <t/>
        </is>
      </c>
      <c r="AU502" t="inlineStr">
        <is>
          <t/>
        </is>
      </c>
      <c r="AV502" t="inlineStr">
        <is>
          <t/>
        </is>
      </c>
      <c r="AW502" t="inlineStr">
        <is>
          <t/>
        </is>
      </c>
      <c r="AX502" t="inlineStr">
        <is>
          <t/>
        </is>
      </c>
      <c r="AY502" t="inlineStr">
        <is>
          <t/>
        </is>
      </c>
      <c r="AZ502" t="inlineStr">
        <is>
          <t/>
        </is>
      </c>
      <c r="BA502" t="inlineStr">
        <is>
          <t/>
        </is>
      </c>
      <c r="BB502" t="inlineStr">
        <is>
          <t/>
        </is>
      </c>
      <c r="BC502" t="inlineStr">
        <is>
          <t>technische reserves|reserves</t>
        </is>
      </c>
      <c r="BD502" t="inlineStr">
        <is>
          <t>3|3</t>
        </is>
      </c>
      <c r="BE502" t="inlineStr">
        <is>
          <t>|</t>
        </is>
      </c>
      <c r="BF502" t="inlineStr">
        <is>
          <t/>
        </is>
      </c>
      <c r="BG502" t="inlineStr">
        <is>
          <t/>
        </is>
      </c>
      <c r="BH502" t="inlineStr">
        <is>
          <t/>
        </is>
      </c>
      <c r="BI502" t="inlineStr">
        <is>
          <t/>
        </is>
      </c>
      <c r="BJ502" t="inlineStr">
        <is>
          <t/>
        </is>
      </c>
      <c r="BK502" t="inlineStr">
        <is>
          <t/>
        </is>
      </c>
      <c r="BL502" t="inlineStr">
        <is>
          <t/>
        </is>
      </c>
      <c r="BM502" t="inlineStr">
        <is>
          <t/>
        </is>
      </c>
      <c r="BN502" t="inlineStr">
        <is>
          <t/>
        </is>
      </c>
      <c r="BO502" t="inlineStr">
        <is>
          <t/>
        </is>
      </c>
      <c r="BP502" t="inlineStr">
        <is>
          <t/>
        </is>
      </c>
      <c r="BQ502" t="inlineStr">
        <is>
          <t/>
        </is>
      </c>
      <c r="BR502" t="inlineStr">
        <is>
          <t/>
        </is>
      </c>
      <c r="BS502" t="inlineStr">
        <is>
          <t/>
        </is>
      </c>
      <c r="BT502" t="inlineStr">
        <is>
          <t/>
        </is>
      </c>
      <c r="BU502" t="inlineStr">
        <is>
          <t/>
        </is>
      </c>
      <c r="BV502" t="inlineStr">
        <is>
          <t/>
        </is>
      </c>
      <c r="BW502" t="inlineStr">
        <is>
          <t/>
        </is>
      </c>
      <c r="BX502" t="inlineStr">
        <is>
          <t/>
        </is>
      </c>
      <c r="BY502" t="inlineStr">
        <is>
          <t/>
        </is>
      </c>
      <c r="BZ502" t="inlineStr">
        <is>
          <t/>
        </is>
      </c>
      <c r="CA502" t="inlineStr">
        <is>
          <t>die Ansammlung des ueberhangs von Einnahmen ueber Ausgaben;in der Feuer-und Unfallversicherung wird mit dem Ausdruck "funds" gewoehnlich die Rueckstellung fuer am Bilanztag noch nicht verdiente Praemien und fuer zusaetzliche Kosten bezeichnet</t>
        </is>
      </c>
      <c r="CB502" t="inlineStr">
        <is>
          <t/>
        </is>
      </c>
      <c r="CC502" t="inlineStr">
        <is>
          <t>the accumulation of excess of income over outgo; in fire and accident insurance, normally applies to the amount provided in respect of unearned premiums and for additional departmental reserves</t>
        </is>
      </c>
      <c r="CD502" t="inlineStr">
        <is>
          <t/>
        </is>
      </c>
      <c r="CE502" t="inlineStr">
        <is>
          <t/>
        </is>
      </c>
      <c r="CF502" t="inlineStr">
        <is>
          <t/>
        </is>
      </c>
      <c r="CG502" t="inlineStr">
        <is>
          <t>l'accumulation de l'excédent de revenu sur les frais; en assurance incendie et accident, " funds" s'applique aux réserves pour primes non exigibles et pour frais supplémentaires d'exploit ation</t>
        </is>
      </c>
      <c r="CH502" t="inlineStr">
        <is>
          <t/>
        </is>
      </c>
      <c r="CI502" t="inlineStr">
        <is>
          <t/>
        </is>
      </c>
      <c r="CJ502" t="inlineStr">
        <is>
          <t/>
        </is>
      </c>
      <c r="CK502" t="inlineStr">
        <is>
          <t/>
        </is>
      </c>
      <c r="CL502" t="inlineStr">
        <is>
          <t/>
        </is>
      </c>
      <c r="CM502" t="inlineStr">
        <is>
          <t/>
        </is>
      </c>
      <c r="CN502" t="inlineStr">
        <is>
          <t/>
        </is>
      </c>
      <c r="CO502" t="inlineStr">
        <is>
          <t/>
        </is>
      </c>
      <c r="CP502" t="inlineStr">
        <is>
          <t/>
        </is>
      </c>
      <c r="CQ502" t="inlineStr">
        <is>
          <t/>
        </is>
      </c>
      <c r="CR502" t="inlineStr">
        <is>
          <t/>
        </is>
      </c>
      <c r="CS502" t="inlineStr">
        <is>
          <t/>
        </is>
      </c>
      <c r="CT502" t="inlineStr">
        <is>
          <t/>
        </is>
      </c>
      <c r="CU502" t="inlineStr">
        <is>
          <t/>
        </is>
      </c>
    </row>
    <row r="503">
      <c r="A503" s="1" t="str">
        <f>HYPERLINK("https://iate.europa.eu/entry/result/1074294/all", "1074294")</f>
        <v>1074294</v>
      </c>
      <c r="B503" t="inlineStr">
        <is>
          <t>FINANCE</t>
        </is>
      </c>
      <c r="C503" t="inlineStr">
        <is>
          <t>FINANCE|free movement of capital|financial market</t>
        </is>
      </c>
      <c r="D503" t="inlineStr">
        <is>
          <t>обратно изкупуване</t>
        </is>
      </c>
      <c r="E503" t="inlineStr">
        <is>
          <t>4</t>
        </is>
      </c>
      <c r="F503" t="inlineStr">
        <is>
          <t/>
        </is>
      </c>
      <c r="G503" t="inlineStr">
        <is>
          <t>odkup|odkoupení</t>
        </is>
      </c>
      <c r="H503" t="inlineStr">
        <is>
          <t>3|2</t>
        </is>
      </c>
      <c r="I503" t="inlineStr">
        <is>
          <t>|</t>
        </is>
      </c>
      <c r="J503" t="inlineStr">
        <is>
          <t>genopkøb|tilbagekøb</t>
        </is>
      </c>
      <c r="K503" t="inlineStr">
        <is>
          <t>3|3</t>
        </is>
      </c>
      <c r="L503" t="inlineStr">
        <is>
          <t>|</t>
        </is>
      </c>
      <c r="M503" t="inlineStr">
        <is>
          <t>Rückkauf|Rücknahme</t>
        </is>
      </c>
      <c r="N503" t="inlineStr">
        <is>
          <t>3|3</t>
        </is>
      </c>
      <c r="O503" t="inlineStr">
        <is>
          <t>|</t>
        </is>
      </c>
      <c r="P503" t="inlineStr">
        <is>
          <t>εξαγορά</t>
        </is>
      </c>
      <c r="Q503" t="inlineStr">
        <is>
          <t>3</t>
        </is>
      </c>
      <c r="R503" t="inlineStr">
        <is>
          <t/>
        </is>
      </c>
      <c r="S503" t="inlineStr">
        <is>
          <t>re-purchase , repurchasing|repurchase</t>
        </is>
      </c>
      <c r="T503" t="inlineStr">
        <is>
          <t>1|3</t>
        </is>
      </c>
      <c r="U503" t="inlineStr">
        <is>
          <t>|</t>
        </is>
      </c>
      <c r="V503" t="inlineStr">
        <is>
          <t>rescate|recompra|readquisición</t>
        </is>
      </c>
      <c r="W503" t="inlineStr">
        <is>
          <t>3|3|3</t>
        </is>
      </c>
      <c r="X503" t="inlineStr">
        <is>
          <t>||</t>
        </is>
      </c>
      <c r="Y503" t="inlineStr">
        <is>
          <t>tagasiostmine</t>
        </is>
      </c>
      <c r="Z503" t="inlineStr">
        <is>
          <t>3</t>
        </is>
      </c>
      <c r="AA503" t="inlineStr">
        <is>
          <t/>
        </is>
      </c>
      <c r="AB503" t="inlineStr">
        <is>
          <t/>
        </is>
      </c>
      <c r="AC503" t="inlineStr">
        <is>
          <t/>
        </is>
      </c>
      <c r="AD503" t="inlineStr">
        <is>
          <t/>
        </is>
      </c>
      <c r="AE503" t="inlineStr">
        <is>
          <t>rachat</t>
        </is>
      </c>
      <c r="AF503" t="inlineStr">
        <is>
          <t>3</t>
        </is>
      </c>
      <c r="AG503" t="inlineStr">
        <is>
          <t/>
        </is>
      </c>
      <c r="AH503" t="inlineStr">
        <is>
          <t>athcheannach</t>
        </is>
      </c>
      <c r="AI503" t="inlineStr">
        <is>
          <t>3</t>
        </is>
      </c>
      <c r="AJ503" t="inlineStr">
        <is>
          <t/>
        </is>
      </c>
      <c r="AK503" t="inlineStr">
        <is>
          <t/>
        </is>
      </c>
      <c r="AL503" t="inlineStr">
        <is>
          <t/>
        </is>
      </c>
      <c r="AM503" t="inlineStr">
        <is>
          <t/>
        </is>
      </c>
      <c r="AN503" t="inlineStr">
        <is>
          <t>visszavásárlás</t>
        </is>
      </c>
      <c r="AO503" t="inlineStr">
        <is>
          <t>4</t>
        </is>
      </c>
      <c r="AP503" t="inlineStr">
        <is>
          <t/>
        </is>
      </c>
      <c r="AQ503" t="inlineStr">
        <is>
          <t>riacquisto</t>
        </is>
      </c>
      <c r="AR503" t="inlineStr">
        <is>
          <t>3</t>
        </is>
      </c>
      <c r="AS503" t="inlineStr">
        <is>
          <t/>
        </is>
      </c>
      <c r="AT503" t="inlineStr">
        <is>
          <t/>
        </is>
      </c>
      <c r="AU503" t="inlineStr">
        <is>
          <t/>
        </is>
      </c>
      <c r="AV503" t="inlineStr">
        <is>
          <t/>
        </is>
      </c>
      <c r="AW503" t="inlineStr">
        <is>
          <t/>
        </is>
      </c>
      <c r="AX503" t="inlineStr">
        <is>
          <t/>
        </is>
      </c>
      <c r="AY503" t="inlineStr">
        <is>
          <t/>
        </is>
      </c>
      <c r="AZ503" t="inlineStr">
        <is>
          <t>riakkwist</t>
        </is>
      </c>
      <c r="BA503" t="inlineStr">
        <is>
          <t>3</t>
        </is>
      </c>
      <c r="BB503" t="inlineStr">
        <is>
          <t/>
        </is>
      </c>
      <c r="BC503" t="inlineStr">
        <is>
          <t>terugkoop|wederinkoop|inkoop</t>
        </is>
      </c>
      <c r="BD503" t="inlineStr">
        <is>
          <t>3|3|3</t>
        </is>
      </c>
      <c r="BE503" t="inlineStr">
        <is>
          <t>||</t>
        </is>
      </c>
      <c r="BF503" t="inlineStr">
        <is>
          <t>odkup</t>
        </is>
      </c>
      <c r="BG503" t="inlineStr">
        <is>
          <t>3</t>
        </is>
      </c>
      <c r="BH503" t="inlineStr">
        <is>
          <t/>
        </is>
      </c>
      <c r="BI503" t="inlineStr">
        <is>
          <t>resgate|recompra|reaquisição</t>
        </is>
      </c>
      <c r="BJ503" t="inlineStr">
        <is>
          <t>3|3|3</t>
        </is>
      </c>
      <c r="BK503" t="inlineStr">
        <is>
          <t>||</t>
        </is>
      </c>
      <c r="BL503" t="inlineStr">
        <is>
          <t/>
        </is>
      </c>
      <c r="BM503" t="inlineStr">
        <is>
          <t/>
        </is>
      </c>
      <c r="BN503" t="inlineStr">
        <is>
          <t/>
        </is>
      </c>
      <c r="BO503" t="inlineStr">
        <is>
          <t/>
        </is>
      </c>
      <c r="BP503" t="inlineStr">
        <is>
          <t/>
        </is>
      </c>
      <c r="BQ503" t="inlineStr">
        <is>
          <t/>
        </is>
      </c>
      <c r="BR503" t="inlineStr">
        <is>
          <t>odkup</t>
        </is>
      </c>
      <c r="BS503" t="inlineStr">
        <is>
          <t>3</t>
        </is>
      </c>
      <c r="BT503" t="inlineStr">
        <is>
          <t/>
        </is>
      </c>
      <c r="BU503" t="inlineStr">
        <is>
          <t>återköp</t>
        </is>
      </c>
      <c r="BV503" t="inlineStr">
        <is>
          <t>3</t>
        </is>
      </c>
      <c r="BW503" t="inlineStr">
        <is>
          <t/>
        </is>
      </c>
      <c r="BX503" t="inlineStr">
        <is>
          <t/>
        </is>
      </c>
      <c r="BY503" t="inlineStr">
        <is>
          <t/>
        </is>
      </c>
      <c r="BZ503" t="inlineStr">
        <is>
          <t/>
        </is>
      </c>
      <c r="CA503" t="inlineStr">
        <is>
          <t/>
        </is>
      </c>
      <c r="CB503" t="inlineStr">
        <is>
          <t/>
        </is>
      </c>
      <c r="CC503" t="inlineStr">
        <is>
          <t>purchase from an investor of a unit-trust holding by the trust managers</t>
        </is>
      </c>
      <c r="CD503" t="inlineStr">
        <is>
          <t/>
        </is>
      </c>
      <c r="CE503" t="inlineStr">
        <is>
          <t/>
        </is>
      </c>
      <c r="CF503" t="inlineStr">
        <is>
          <t/>
        </is>
      </c>
      <c r="CG503" t="inlineStr">
        <is>
          <t/>
        </is>
      </c>
      <c r="CH503" t="inlineStr">
        <is>
          <t/>
        </is>
      </c>
      <c r="CI503" t="inlineStr">
        <is>
          <t/>
        </is>
      </c>
      <c r="CJ503" t="inlineStr">
        <is>
          <t/>
        </is>
      </c>
      <c r="CK503" t="inlineStr">
        <is>
          <t>operazione con cui una società riscatta una certa quantità di titoli circolanti sul mercato, al loro valore contabile netto</t>
        </is>
      </c>
      <c r="CL503" t="inlineStr">
        <is>
          <t/>
        </is>
      </c>
      <c r="CM503" t="inlineStr">
        <is>
          <t/>
        </is>
      </c>
      <c r="CN503" t="inlineStr">
        <is>
          <t/>
        </is>
      </c>
      <c r="CO503" t="inlineStr">
        <is>
          <t/>
        </is>
      </c>
      <c r="CP503" t="inlineStr">
        <is>
          <t/>
        </is>
      </c>
      <c r="CQ503" t="inlineStr">
        <is>
          <t/>
        </is>
      </c>
      <c r="CR503" t="inlineStr">
        <is>
          <t/>
        </is>
      </c>
      <c r="CS503" t="inlineStr">
        <is>
          <t/>
        </is>
      </c>
      <c r="CT503" t="inlineStr">
        <is>
          <t/>
        </is>
      </c>
      <c r="CU503" t="inlineStr">
        <is>
          <t/>
        </is>
      </c>
    </row>
    <row r="504">
      <c r="A504" s="1" t="str">
        <f>HYPERLINK("https://iate.europa.eu/entry/result/1083042/all", "1083042")</f>
        <v>1083042</v>
      </c>
      <c r="B504" t="inlineStr">
        <is>
          <t>TRADE;FINANCE</t>
        </is>
      </c>
      <c r="C504" t="inlineStr">
        <is>
          <t>TRADE|marketing|preparation for market;FINANCE</t>
        </is>
      </c>
      <c r="D504" t="inlineStr">
        <is>
          <t/>
        </is>
      </c>
      <c r="E504" t="inlineStr">
        <is>
          <t/>
        </is>
      </c>
      <c r="F504" t="inlineStr">
        <is>
          <t/>
        </is>
      </c>
      <c r="G504" t="inlineStr">
        <is>
          <t/>
        </is>
      </c>
      <c r="H504" t="inlineStr">
        <is>
          <t/>
        </is>
      </c>
      <c r="I504" t="inlineStr">
        <is>
          <t/>
        </is>
      </c>
      <c r="J504" t="inlineStr">
        <is>
          <t>sparsommelighed</t>
        </is>
      </c>
      <c r="K504" t="inlineStr">
        <is>
          <t>3</t>
        </is>
      </c>
      <c r="L504" t="inlineStr">
        <is>
          <t/>
        </is>
      </c>
      <c r="M504" t="inlineStr">
        <is>
          <t>Sparsamkeit</t>
        </is>
      </c>
      <c r="N504" t="inlineStr">
        <is>
          <t>3</t>
        </is>
      </c>
      <c r="O504" t="inlineStr">
        <is>
          <t/>
        </is>
      </c>
      <c r="P504" t="inlineStr">
        <is>
          <t>οικονομία</t>
        </is>
      </c>
      <c r="Q504" t="inlineStr">
        <is>
          <t>4</t>
        </is>
      </c>
      <c r="R504" t="inlineStr">
        <is>
          <t/>
        </is>
      </c>
      <c r="S504" t="inlineStr">
        <is>
          <t>economy</t>
        </is>
      </c>
      <c r="T504" t="inlineStr">
        <is>
          <t>3</t>
        </is>
      </c>
      <c r="U504" t="inlineStr">
        <is>
          <t/>
        </is>
      </c>
      <c r="V504" t="inlineStr">
        <is>
          <t>economía</t>
        </is>
      </c>
      <c r="W504" t="inlineStr">
        <is>
          <t>3</t>
        </is>
      </c>
      <c r="X504" t="inlineStr">
        <is>
          <t/>
        </is>
      </c>
      <c r="Y504" t="inlineStr">
        <is>
          <t/>
        </is>
      </c>
      <c r="Z504" t="inlineStr">
        <is>
          <t/>
        </is>
      </c>
      <c r="AA504" t="inlineStr">
        <is>
          <t/>
        </is>
      </c>
      <c r="AB504" t="inlineStr">
        <is>
          <t/>
        </is>
      </c>
      <c r="AC504" t="inlineStr">
        <is>
          <t/>
        </is>
      </c>
      <c r="AD504" t="inlineStr">
        <is>
          <t/>
        </is>
      </c>
      <c r="AE504" t="inlineStr">
        <is>
          <t>économie</t>
        </is>
      </c>
      <c r="AF504" t="inlineStr">
        <is>
          <t>3</t>
        </is>
      </c>
      <c r="AG504" t="inlineStr">
        <is>
          <t/>
        </is>
      </c>
      <c r="AH504" t="inlineStr">
        <is>
          <t/>
        </is>
      </c>
      <c r="AI504" t="inlineStr">
        <is>
          <t/>
        </is>
      </c>
      <c r="AJ504" t="inlineStr">
        <is>
          <t/>
        </is>
      </c>
      <c r="AK504" t="inlineStr">
        <is>
          <t/>
        </is>
      </c>
      <c r="AL504" t="inlineStr">
        <is>
          <t/>
        </is>
      </c>
      <c r="AM504" t="inlineStr">
        <is>
          <t/>
        </is>
      </c>
      <c r="AN504" t="inlineStr">
        <is>
          <t/>
        </is>
      </c>
      <c r="AO504" t="inlineStr">
        <is>
          <t/>
        </is>
      </c>
      <c r="AP504" t="inlineStr">
        <is>
          <t/>
        </is>
      </c>
      <c r="AQ504" t="inlineStr">
        <is>
          <t>economia</t>
        </is>
      </c>
      <c r="AR504" t="inlineStr">
        <is>
          <t>3</t>
        </is>
      </c>
      <c r="AS504" t="inlineStr">
        <is>
          <t/>
        </is>
      </c>
      <c r="AT504" t="inlineStr">
        <is>
          <t/>
        </is>
      </c>
      <c r="AU504" t="inlineStr">
        <is>
          <t/>
        </is>
      </c>
      <c r="AV504" t="inlineStr">
        <is>
          <t/>
        </is>
      </c>
      <c r="AW504" t="inlineStr">
        <is>
          <t/>
        </is>
      </c>
      <c r="AX504" t="inlineStr">
        <is>
          <t/>
        </is>
      </c>
      <c r="AY504" t="inlineStr">
        <is>
          <t/>
        </is>
      </c>
      <c r="AZ504" t="inlineStr">
        <is>
          <t/>
        </is>
      </c>
      <c r="BA504" t="inlineStr">
        <is>
          <t/>
        </is>
      </c>
      <c r="BB504" t="inlineStr">
        <is>
          <t/>
        </is>
      </c>
      <c r="BC504" t="inlineStr">
        <is>
          <t>economy|spaarzaamheid</t>
        </is>
      </c>
      <c r="BD504" t="inlineStr">
        <is>
          <t>3|3</t>
        </is>
      </c>
      <c r="BE504" t="inlineStr">
        <is>
          <t>|</t>
        </is>
      </c>
      <c r="BF504" t="inlineStr">
        <is>
          <t/>
        </is>
      </c>
      <c r="BG504" t="inlineStr">
        <is>
          <t/>
        </is>
      </c>
      <c r="BH504" t="inlineStr">
        <is>
          <t/>
        </is>
      </c>
      <c r="BI504" t="inlineStr">
        <is>
          <t>economia</t>
        </is>
      </c>
      <c r="BJ504" t="inlineStr">
        <is>
          <t>3</t>
        </is>
      </c>
      <c r="BK504" t="inlineStr">
        <is>
          <t/>
        </is>
      </c>
      <c r="BL504" t="inlineStr">
        <is>
          <t/>
        </is>
      </c>
      <c r="BM504" t="inlineStr">
        <is>
          <t/>
        </is>
      </c>
      <c r="BN504" t="inlineStr">
        <is>
          <t/>
        </is>
      </c>
      <c r="BO504" t="inlineStr">
        <is>
          <t/>
        </is>
      </c>
      <c r="BP504" t="inlineStr">
        <is>
          <t/>
        </is>
      </c>
      <c r="BQ504" t="inlineStr">
        <is>
          <t/>
        </is>
      </c>
      <c r="BR504" t="inlineStr">
        <is>
          <t/>
        </is>
      </c>
      <c r="BS504" t="inlineStr">
        <is>
          <t/>
        </is>
      </c>
      <c r="BT504" t="inlineStr">
        <is>
          <t/>
        </is>
      </c>
      <c r="BU504" t="inlineStr">
        <is>
          <t/>
        </is>
      </c>
      <c r="BV504" t="inlineStr">
        <is>
          <t/>
        </is>
      </c>
      <c r="BW504" t="inlineStr">
        <is>
          <t/>
        </is>
      </c>
      <c r="BX504" t="inlineStr">
        <is>
          <t/>
        </is>
      </c>
      <c r="BY504" t="inlineStr">
        <is>
          <t/>
        </is>
      </c>
      <c r="BZ504" t="inlineStr">
        <is>
          <t>erhvervelse af økonomiske, menneskelige og materielle ressourcer af den rigtige kvalitet og i den rette kvantitet, på det rette tidspunkt og til den rette pris</t>
        </is>
      </c>
      <c r="CA504" t="inlineStr">
        <is>
          <t>Beschaffung qualitativ und quantitativ geeigneter Geld-,Personal-und Sachmittel zum richtigen Zeitpunkt und mit geringstmöglichem Kostenaufwand</t>
        </is>
      </c>
      <c r="CB504" t="inlineStr">
        <is>
          <t/>
        </is>
      </c>
      <c r="CC504" t="inlineStr">
        <is>
          <t>acquisition at the right time and at the lowest cost of financial, human and material resources which are suitable in terms of both quality and quantity</t>
        </is>
      </c>
      <c r="CD504" t="inlineStr">
        <is>
          <t>obtención de los recursos financieros, humanos y materiales apropiados, tanto en cuanto a calidad como a cantidad, en el momento oportuno y al menor coste</t>
        </is>
      </c>
      <c r="CE504" t="inlineStr">
        <is>
          <t/>
        </is>
      </c>
      <c r="CF504" t="inlineStr">
        <is>
          <t/>
        </is>
      </c>
      <c r="CG504" t="inlineStr">
        <is>
          <t>acquisition de ressources financières, humaines et matérielles appropriées, tant sur le plan de la qualité que sur celui de la quantité, aux moments opportuns et au moindre coût</t>
        </is>
      </c>
      <c r="CH504" t="inlineStr">
        <is>
          <t/>
        </is>
      </c>
      <c r="CI504" t="inlineStr">
        <is>
          <t/>
        </is>
      </c>
      <c r="CJ504" t="inlineStr">
        <is>
          <t/>
        </is>
      </c>
      <c r="CK504" t="inlineStr">
        <is>
          <t>acquisizione a tempo debito ed al minimo costo di adeguate risorse finanziarie, umane e materiali, sia a livello qualitativo che quantitativo</t>
        </is>
      </c>
      <c r="CL504" t="inlineStr">
        <is>
          <t/>
        </is>
      </c>
      <c r="CM504" t="inlineStr">
        <is>
          <t/>
        </is>
      </c>
      <c r="CN504" t="inlineStr">
        <is>
          <t/>
        </is>
      </c>
      <c r="CO504" t="inlineStr">
        <is>
          <t>verwerving van kwalitatief en kwantitatief aan de eisen voldoende financiële, personele en materiële middelen op het gunstigste tijdstip en tegen zo laag mogelijke kosten</t>
        </is>
      </c>
      <c r="CP504" t="inlineStr">
        <is>
          <t/>
        </is>
      </c>
      <c r="CQ504" t="inlineStr">
        <is>
          <t>aquisição de recursos financeiros, humanos e materiais apropriados, tanto sob o ponto de vista da qualidade como da quantidade, no momento oportuno e pelo menor custo</t>
        </is>
      </c>
      <c r="CR504" t="inlineStr">
        <is>
          <t/>
        </is>
      </c>
      <c r="CS504" t="inlineStr">
        <is>
          <t/>
        </is>
      </c>
      <c r="CT504" t="inlineStr">
        <is>
          <t/>
        </is>
      </c>
      <c r="CU504" t="inlineStr">
        <is>
          <t/>
        </is>
      </c>
    </row>
    <row r="505">
      <c r="A505" s="1" t="str">
        <f>HYPERLINK("https://iate.europa.eu/entry/result/1071619/all", "1071619")</f>
        <v>1071619</v>
      </c>
      <c r="B505" t="inlineStr">
        <is>
          <t>FINANCE</t>
        </is>
      </c>
      <c r="C505" t="inlineStr">
        <is>
          <t>FINANCE</t>
        </is>
      </c>
      <c r="D505" t="inlineStr">
        <is>
          <t/>
        </is>
      </c>
      <c r="E505" t="inlineStr">
        <is>
          <t/>
        </is>
      </c>
      <c r="F505" t="inlineStr">
        <is>
          <t/>
        </is>
      </c>
      <c r="G505" t="inlineStr">
        <is>
          <t/>
        </is>
      </c>
      <c r="H505" t="inlineStr">
        <is>
          <t/>
        </is>
      </c>
      <c r="I505" t="inlineStr">
        <is>
          <t/>
        </is>
      </c>
      <c r="J505" t="inlineStr">
        <is>
          <t>fast|stabil</t>
        </is>
      </c>
      <c r="K505" t="inlineStr">
        <is>
          <t>3|3</t>
        </is>
      </c>
      <c r="L505" t="inlineStr">
        <is>
          <t>|</t>
        </is>
      </c>
      <c r="M505" t="inlineStr">
        <is>
          <t>behauptet</t>
        </is>
      </c>
      <c r="N505" t="inlineStr">
        <is>
          <t>3</t>
        </is>
      </c>
      <c r="O505" t="inlineStr">
        <is>
          <t/>
        </is>
      </c>
      <c r="P505" t="inlineStr">
        <is>
          <t/>
        </is>
      </c>
      <c r="Q505" t="inlineStr">
        <is>
          <t/>
        </is>
      </c>
      <c r="R505" t="inlineStr">
        <is>
          <t/>
        </is>
      </c>
      <c r="S505" t="inlineStr">
        <is>
          <t>stable</t>
        </is>
      </c>
      <c r="T505" t="inlineStr">
        <is>
          <t>3</t>
        </is>
      </c>
      <c r="U505" t="inlineStr">
        <is>
          <t/>
        </is>
      </c>
      <c r="V505" t="inlineStr">
        <is>
          <t/>
        </is>
      </c>
      <c r="W505" t="inlineStr">
        <is>
          <t/>
        </is>
      </c>
      <c r="X505" t="inlineStr">
        <is>
          <t/>
        </is>
      </c>
      <c r="Y505" t="inlineStr">
        <is>
          <t/>
        </is>
      </c>
      <c r="Z505" t="inlineStr">
        <is>
          <t/>
        </is>
      </c>
      <c r="AA505" t="inlineStr">
        <is>
          <t/>
        </is>
      </c>
      <c r="AB505" t="inlineStr">
        <is>
          <t/>
        </is>
      </c>
      <c r="AC505" t="inlineStr">
        <is>
          <t/>
        </is>
      </c>
      <c r="AD505" t="inlineStr">
        <is>
          <t/>
        </is>
      </c>
      <c r="AE505" t="inlineStr">
        <is>
          <t>soutenu</t>
        </is>
      </c>
      <c r="AF505" t="inlineStr">
        <is>
          <t>3</t>
        </is>
      </c>
      <c r="AG505" t="inlineStr">
        <is>
          <t/>
        </is>
      </c>
      <c r="AH505" t="inlineStr">
        <is>
          <t/>
        </is>
      </c>
      <c r="AI505" t="inlineStr">
        <is>
          <t/>
        </is>
      </c>
      <c r="AJ505" t="inlineStr">
        <is>
          <t/>
        </is>
      </c>
      <c r="AK505" t="inlineStr">
        <is>
          <t/>
        </is>
      </c>
      <c r="AL505" t="inlineStr">
        <is>
          <t/>
        </is>
      </c>
      <c r="AM505" t="inlineStr">
        <is>
          <t/>
        </is>
      </c>
      <c r="AN505" t="inlineStr">
        <is>
          <t/>
        </is>
      </c>
      <c r="AO505" t="inlineStr">
        <is>
          <t/>
        </is>
      </c>
      <c r="AP505" t="inlineStr">
        <is>
          <t/>
        </is>
      </c>
      <c r="AQ505" t="inlineStr">
        <is>
          <t>sostenuto</t>
        </is>
      </c>
      <c r="AR505" t="inlineStr">
        <is>
          <t>3</t>
        </is>
      </c>
      <c r="AS505" t="inlineStr">
        <is>
          <t/>
        </is>
      </c>
      <c r="AT505" t="inlineStr">
        <is>
          <t/>
        </is>
      </c>
      <c r="AU505" t="inlineStr">
        <is>
          <t/>
        </is>
      </c>
      <c r="AV505" t="inlineStr">
        <is>
          <t/>
        </is>
      </c>
      <c r="AW505" t="inlineStr">
        <is>
          <t/>
        </is>
      </c>
      <c r="AX505" t="inlineStr">
        <is>
          <t/>
        </is>
      </c>
      <c r="AY505" t="inlineStr">
        <is>
          <t/>
        </is>
      </c>
      <c r="AZ505" t="inlineStr">
        <is>
          <t/>
        </is>
      </c>
      <c r="BA505" t="inlineStr">
        <is>
          <t/>
        </is>
      </c>
      <c r="BB505" t="inlineStr">
        <is>
          <t/>
        </is>
      </c>
      <c r="BC505" t="inlineStr">
        <is>
          <t>vast</t>
        </is>
      </c>
      <c r="BD505" t="inlineStr">
        <is>
          <t>3</t>
        </is>
      </c>
      <c r="BE505" t="inlineStr">
        <is>
          <t/>
        </is>
      </c>
      <c r="BF505" t="inlineStr">
        <is>
          <t/>
        </is>
      </c>
      <c r="BG505" t="inlineStr">
        <is>
          <t/>
        </is>
      </c>
      <c r="BH505" t="inlineStr">
        <is>
          <t/>
        </is>
      </c>
      <c r="BI505" t="inlineStr">
        <is>
          <t/>
        </is>
      </c>
      <c r="BJ505" t="inlineStr">
        <is>
          <t/>
        </is>
      </c>
      <c r="BK505" t="inlineStr">
        <is>
          <t/>
        </is>
      </c>
      <c r="BL505" t="inlineStr">
        <is>
          <t/>
        </is>
      </c>
      <c r="BM505" t="inlineStr">
        <is>
          <t/>
        </is>
      </c>
      <c r="BN505" t="inlineStr">
        <is>
          <t/>
        </is>
      </c>
      <c r="BO505" t="inlineStr">
        <is>
          <t/>
        </is>
      </c>
      <c r="BP505" t="inlineStr">
        <is>
          <t/>
        </is>
      </c>
      <c r="BQ505" t="inlineStr">
        <is>
          <t/>
        </is>
      </c>
      <c r="BR505" t="inlineStr">
        <is>
          <t/>
        </is>
      </c>
      <c r="BS505" t="inlineStr">
        <is>
          <t/>
        </is>
      </c>
      <c r="BT505" t="inlineStr">
        <is>
          <t/>
        </is>
      </c>
      <c r="BU505" t="inlineStr">
        <is>
          <t/>
        </is>
      </c>
      <c r="BV505" t="inlineStr">
        <is>
          <t/>
        </is>
      </c>
      <c r="BW505" t="inlineStr">
        <is>
          <t/>
        </is>
      </c>
      <c r="BX505" t="inlineStr">
        <is>
          <t/>
        </is>
      </c>
      <c r="BY505" t="inlineStr">
        <is>
          <t/>
        </is>
      </c>
      <c r="BZ505" t="inlineStr">
        <is>
          <t/>
        </is>
      </c>
      <c r="CA505" t="inlineStr">
        <is>
          <t/>
        </is>
      </c>
      <c r="CB505" t="inlineStr">
        <is>
          <t/>
        </is>
      </c>
      <c r="CC505" t="inlineStr">
        <is>
          <t>stock exchange quotations, foreign exchange rates or other kinds of prices and measures which remain close to a certain level</t>
        </is>
      </c>
      <c r="CD505" t="inlineStr">
        <is>
          <t/>
        </is>
      </c>
      <c r="CE505" t="inlineStr">
        <is>
          <t/>
        </is>
      </c>
      <c r="CF505" t="inlineStr">
        <is>
          <t/>
        </is>
      </c>
      <c r="CG505" t="inlineStr">
        <is>
          <t>qualifie un marché sur lequel les cours sont maintenus à la hausse par les achats massifs de quelques investisseurs institutionnels</t>
        </is>
      </c>
      <c r="CH505" t="inlineStr">
        <is>
          <t/>
        </is>
      </c>
      <c r="CI505" t="inlineStr">
        <is>
          <t/>
        </is>
      </c>
      <c r="CJ505" t="inlineStr">
        <is>
          <t/>
        </is>
      </c>
      <c r="CK505" t="inlineStr">
        <is>
          <t>detto del mercato azionario, significa quotazioni all'incirca uguali o poco superiori ai livelli precedenti</t>
        </is>
      </c>
      <c r="CL505" t="inlineStr">
        <is>
          <t/>
        </is>
      </c>
      <c r="CM505" t="inlineStr">
        <is>
          <t/>
        </is>
      </c>
      <c r="CN505" t="inlineStr">
        <is>
          <t/>
        </is>
      </c>
      <c r="CO505" t="inlineStr">
        <is>
          <t>hogere koersen</t>
        </is>
      </c>
      <c r="CP505" t="inlineStr">
        <is>
          <t/>
        </is>
      </c>
      <c r="CQ505" t="inlineStr">
        <is>
          <t/>
        </is>
      </c>
      <c r="CR505" t="inlineStr">
        <is>
          <t/>
        </is>
      </c>
      <c r="CS505" t="inlineStr">
        <is>
          <t/>
        </is>
      </c>
      <c r="CT505" t="inlineStr">
        <is>
          <t/>
        </is>
      </c>
      <c r="CU505" t="inlineStr">
        <is>
          <t/>
        </is>
      </c>
    </row>
    <row r="506">
      <c r="A506" s="1" t="str">
        <f>HYPERLINK("https://iate.europa.eu/entry/result/1071702/all", "1071702")</f>
        <v>1071702</v>
      </c>
      <c r="B506" t="inlineStr">
        <is>
          <t>FINANCE</t>
        </is>
      </c>
      <c r="C506" t="inlineStr">
        <is>
          <t>FINANCE</t>
        </is>
      </c>
      <c r="D506" t="inlineStr">
        <is>
          <t/>
        </is>
      </c>
      <c r="E506" t="inlineStr">
        <is>
          <t/>
        </is>
      </c>
      <c r="F506" t="inlineStr">
        <is>
          <t/>
        </is>
      </c>
      <c r="G506" t="inlineStr">
        <is>
          <t/>
        </is>
      </c>
      <c r="H506" t="inlineStr">
        <is>
          <t/>
        </is>
      </c>
      <c r="I506" t="inlineStr">
        <is>
          <t/>
        </is>
      </c>
      <c r="J506" t="inlineStr">
        <is>
          <t>stor efterspørgsel</t>
        </is>
      </c>
      <c r="K506" t="inlineStr">
        <is>
          <t>3</t>
        </is>
      </c>
      <c r="L506" t="inlineStr">
        <is>
          <t/>
        </is>
      </c>
      <c r="M506" t="inlineStr">
        <is>
          <t>umfangreich|fluessig|offen</t>
        </is>
      </c>
      <c r="N506" t="inlineStr">
        <is>
          <t>3|3|3</t>
        </is>
      </c>
      <c r="O506" t="inlineStr">
        <is>
          <t>||</t>
        </is>
      </c>
      <c r="P506" t="inlineStr">
        <is>
          <t>αγορά με ευρεία ζήτηση για τίτλους ή εμπορεύματα</t>
        </is>
      </c>
      <c r="Q506" t="inlineStr">
        <is>
          <t>3</t>
        </is>
      </c>
      <c r="R506" t="inlineStr">
        <is>
          <t/>
        </is>
      </c>
      <c r="S506" t="inlineStr">
        <is>
          <t>broad|free</t>
        </is>
      </c>
      <c r="T506" t="inlineStr">
        <is>
          <t>3|3</t>
        </is>
      </c>
      <c r="U506" t="inlineStr">
        <is>
          <t>|</t>
        </is>
      </c>
      <c r="V506" t="inlineStr">
        <is>
          <t>abundante</t>
        </is>
      </c>
      <c r="W506" t="inlineStr">
        <is>
          <t>3</t>
        </is>
      </c>
      <c r="X506" t="inlineStr">
        <is>
          <t/>
        </is>
      </c>
      <c r="Y506" t="inlineStr">
        <is>
          <t/>
        </is>
      </c>
      <c r="Z506" t="inlineStr">
        <is>
          <t/>
        </is>
      </c>
      <c r="AA506" t="inlineStr">
        <is>
          <t/>
        </is>
      </c>
      <c r="AB506" t="inlineStr">
        <is>
          <t/>
        </is>
      </c>
      <c r="AC506" t="inlineStr">
        <is>
          <t/>
        </is>
      </c>
      <c r="AD506" t="inlineStr">
        <is>
          <t/>
        </is>
      </c>
      <c r="AE506" t="inlineStr">
        <is>
          <t>large</t>
        </is>
      </c>
      <c r="AF506" t="inlineStr">
        <is>
          <t>3</t>
        </is>
      </c>
      <c r="AG506" t="inlineStr">
        <is>
          <t/>
        </is>
      </c>
      <c r="AH506" t="inlineStr">
        <is>
          <t/>
        </is>
      </c>
      <c r="AI506" t="inlineStr">
        <is>
          <t/>
        </is>
      </c>
      <c r="AJ506" t="inlineStr">
        <is>
          <t/>
        </is>
      </c>
      <c r="AK506" t="inlineStr">
        <is>
          <t/>
        </is>
      </c>
      <c r="AL506" t="inlineStr">
        <is>
          <t/>
        </is>
      </c>
      <c r="AM506" t="inlineStr">
        <is>
          <t/>
        </is>
      </c>
      <c r="AN506" t="inlineStr">
        <is>
          <t/>
        </is>
      </c>
      <c r="AO506" t="inlineStr">
        <is>
          <t/>
        </is>
      </c>
      <c r="AP506" t="inlineStr">
        <is>
          <t/>
        </is>
      </c>
      <c r="AQ506" t="inlineStr">
        <is>
          <t>abbondante</t>
        </is>
      </c>
      <c r="AR506" t="inlineStr">
        <is>
          <t>3</t>
        </is>
      </c>
      <c r="AS506" t="inlineStr">
        <is>
          <t/>
        </is>
      </c>
      <c r="AT506" t="inlineStr">
        <is>
          <t/>
        </is>
      </c>
      <c r="AU506" t="inlineStr">
        <is>
          <t/>
        </is>
      </c>
      <c r="AV506" t="inlineStr">
        <is>
          <t/>
        </is>
      </c>
      <c r="AW506" t="inlineStr">
        <is>
          <t/>
        </is>
      </c>
      <c r="AX506" t="inlineStr">
        <is>
          <t/>
        </is>
      </c>
      <c r="AY506" t="inlineStr">
        <is>
          <t/>
        </is>
      </c>
      <c r="AZ506" t="inlineStr">
        <is>
          <t/>
        </is>
      </c>
      <c r="BA506" t="inlineStr">
        <is>
          <t/>
        </is>
      </c>
      <c r="BB506" t="inlineStr">
        <is>
          <t/>
        </is>
      </c>
      <c r="BC506" t="inlineStr">
        <is>
          <t>ruim(e markt)</t>
        </is>
      </c>
      <c r="BD506" t="inlineStr">
        <is>
          <t>3</t>
        </is>
      </c>
      <c r="BE506" t="inlineStr">
        <is>
          <t/>
        </is>
      </c>
      <c r="BF506" t="inlineStr">
        <is>
          <t/>
        </is>
      </c>
      <c r="BG506" t="inlineStr">
        <is>
          <t/>
        </is>
      </c>
      <c r="BH506" t="inlineStr">
        <is>
          <t/>
        </is>
      </c>
      <c r="BI506" t="inlineStr">
        <is>
          <t>abundante</t>
        </is>
      </c>
      <c r="BJ506" t="inlineStr">
        <is>
          <t>3</t>
        </is>
      </c>
      <c r="BK506" t="inlineStr">
        <is>
          <t/>
        </is>
      </c>
      <c r="BL506" t="inlineStr">
        <is>
          <t/>
        </is>
      </c>
      <c r="BM506" t="inlineStr">
        <is>
          <t/>
        </is>
      </c>
      <c r="BN506" t="inlineStr">
        <is>
          <t/>
        </is>
      </c>
      <c r="BO506" t="inlineStr">
        <is>
          <t/>
        </is>
      </c>
      <c r="BP506" t="inlineStr">
        <is>
          <t/>
        </is>
      </c>
      <c r="BQ506" t="inlineStr">
        <is>
          <t/>
        </is>
      </c>
      <c r="BR506" t="inlineStr">
        <is>
          <t/>
        </is>
      </c>
      <c r="BS506" t="inlineStr">
        <is>
          <t/>
        </is>
      </c>
      <c r="BT506" t="inlineStr">
        <is>
          <t/>
        </is>
      </c>
      <c r="BU506" t="inlineStr">
        <is>
          <t/>
        </is>
      </c>
      <c r="BV506" t="inlineStr">
        <is>
          <t/>
        </is>
      </c>
      <c r="BW506" t="inlineStr">
        <is>
          <t/>
        </is>
      </c>
      <c r="BX506" t="inlineStr">
        <is>
          <t/>
        </is>
      </c>
      <c r="BY506" t="inlineStr">
        <is>
          <t/>
        </is>
      </c>
      <c r="BZ506" t="inlineStr">
        <is>
          <t/>
        </is>
      </c>
      <c r="CA506" t="inlineStr">
        <is>
          <t>sïehe EG; FG</t>
        </is>
      </c>
      <c r="CB506" t="inlineStr">
        <is>
          <t/>
        </is>
      </c>
      <c r="CC506" t="inlineStr">
        <is>
          <t>a market or exchange term indicating that there is a good demand for commodities or securities</t>
        </is>
      </c>
      <c r="CD506" t="inlineStr">
        <is>
          <t/>
        </is>
      </c>
      <c r="CE506" t="inlineStr">
        <is>
          <t/>
        </is>
      </c>
      <c r="CF506" t="inlineStr">
        <is>
          <t/>
        </is>
      </c>
      <c r="CG506" t="inlineStr">
        <is>
          <t>terme boursier, indiquant une demande importante d'actions ou valeurs</t>
        </is>
      </c>
      <c r="CH506" t="inlineStr">
        <is>
          <t/>
        </is>
      </c>
      <c r="CI506" t="inlineStr">
        <is>
          <t/>
        </is>
      </c>
      <c r="CJ506" t="inlineStr">
        <is>
          <t/>
        </is>
      </c>
      <c r="CK506" t="inlineStr">
        <is>
          <t/>
        </is>
      </c>
      <c r="CL506" t="inlineStr">
        <is>
          <t/>
        </is>
      </c>
      <c r="CM506" t="inlineStr">
        <is>
          <t/>
        </is>
      </c>
      <c r="CN506" t="inlineStr">
        <is>
          <t/>
        </is>
      </c>
      <c r="CO506" t="inlineStr">
        <is>
          <t>termijnmarkt met veel vraag en aanbod</t>
        </is>
      </c>
      <c r="CP506" t="inlineStr">
        <is>
          <t/>
        </is>
      </c>
      <c r="CQ506" t="inlineStr">
        <is>
          <t/>
        </is>
      </c>
      <c r="CR506" t="inlineStr">
        <is>
          <t/>
        </is>
      </c>
      <c r="CS506" t="inlineStr">
        <is>
          <t/>
        </is>
      </c>
      <c r="CT506" t="inlineStr">
        <is>
          <t/>
        </is>
      </c>
      <c r="CU506" t="inlineStr">
        <is>
          <t/>
        </is>
      </c>
    </row>
    <row r="507">
      <c r="A507" s="1" t="str">
        <f>HYPERLINK("https://iate.europa.eu/entry/result/1083044/all", "1083044")</f>
        <v>1083044</v>
      </c>
      <c r="B507" t="inlineStr">
        <is>
          <t>TRADE;FINANCE</t>
        </is>
      </c>
      <c r="C507" t="inlineStr">
        <is>
          <t>TRADE|marketing|preparation for market;FINANCE</t>
        </is>
      </c>
      <c r="D507" t="inlineStr">
        <is>
          <t/>
        </is>
      </c>
      <c r="E507" t="inlineStr">
        <is>
          <t/>
        </is>
      </c>
      <c r="F507" t="inlineStr">
        <is>
          <t/>
        </is>
      </c>
      <c r="G507" t="inlineStr">
        <is>
          <t/>
        </is>
      </c>
      <c r="H507" t="inlineStr">
        <is>
          <t/>
        </is>
      </c>
      <c r="I507" t="inlineStr">
        <is>
          <t/>
        </is>
      </c>
      <c r="J507" t="inlineStr">
        <is>
          <t>produktivitet</t>
        </is>
      </c>
      <c r="K507" t="inlineStr">
        <is>
          <t>3</t>
        </is>
      </c>
      <c r="L507" t="inlineStr">
        <is>
          <t/>
        </is>
      </c>
      <c r="M507" t="inlineStr">
        <is>
          <t>Wirtschaftlichkeit</t>
        </is>
      </c>
      <c r="N507" t="inlineStr">
        <is>
          <t>3</t>
        </is>
      </c>
      <c r="O507" t="inlineStr">
        <is>
          <t/>
        </is>
      </c>
      <c r="P507" t="inlineStr">
        <is>
          <t>αποδοτικότητα</t>
        </is>
      </c>
      <c r="Q507" t="inlineStr">
        <is>
          <t>4</t>
        </is>
      </c>
      <c r="R507" t="inlineStr">
        <is>
          <t/>
        </is>
      </c>
      <c r="S507" t="inlineStr">
        <is>
          <t>efficiency</t>
        </is>
      </c>
      <c r="T507" t="inlineStr">
        <is>
          <t>3</t>
        </is>
      </c>
      <c r="U507" t="inlineStr">
        <is>
          <t/>
        </is>
      </c>
      <c r="V507" t="inlineStr">
        <is>
          <t>eficiencia</t>
        </is>
      </c>
      <c r="W507" t="inlineStr">
        <is>
          <t>3</t>
        </is>
      </c>
      <c r="X507" t="inlineStr">
        <is>
          <t/>
        </is>
      </c>
      <c r="Y507" t="inlineStr">
        <is>
          <t/>
        </is>
      </c>
      <c r="Z507" t="inlineStr">
        <is>
          <t/>
        </is>
      </c>
      <c r="AA507" t="inlineStr">
        <is>
          <t/>
        </is>
      </c>
      <c r="AB507" t="inlineStr">
        <is>
          <t/>
        </is>
      </c>
      <c r="AC507" t="inlineStr">
        <is>
          <t/>
        </is>
      </c>
      <c r="AD507" t="inlineStr">
        <is>
          <t/>
        </is>
      </c>
      <c r="AE507" t="inlineStr">
        <is>
          <t>efficience</t>
        </is>
      </c>
      <c r="AF507" t="inlineStr">
        <is>
          <t>3</t>
        </is>
      </c>
      <c r="AG507" t="inlineStr">
        <is>
          <t/>
        </is>
      </c>
      <c r="AH507" t="inlineStr">
        <is>
          <t>tíosacht|éifeachtúlacht</t>
        </is>
      </c>
      <c r="AI507" t="inlineStr">
        <is>
          <t>3|3</t>
        </is>
      </c>
      <c r="AJ507" t="inlineStr">
        <is>
          <t>|</t>
        </is>
      </c>
      <c r="AK507" t="inlineStr">
        <is>
          <t/>
        </is>
      </c>
      <c r="AL507" t="inlineStr">
        <is>
          <t/>
        </is>
      </c>
      <c r="AM507" t="inlineStr">
        <is>
          <t/>
        </is>
      </c>
      <c r="AN507" t="inlineStr">
        <is>
          <t/>
        </is>
      </c>
      <c r="AO507" t="inlineStr">
        <is>
          <t/>
        </is>
      </c>
      <c r="AP507" t="inlineStr">
        <is>
          <t/>
        </is>
      </c>
      <c r="AQ507" t="inlineStr">
        <is>
          <t>efficienza</t>
        </is>
      </c>
      <c r="AR507" t="inlineStr">
        <is>
          <t>3</t>
        </is>
      </c>
      <c r="AS507" t="inlineStr">
        <is>
          <t/>
        </is>
      </c>
      <c r="AT507" t="inlineStr">
        <is>
          <t/>
        </is>
      </c>
      <c r="AU507" t="inlineStr">
        <is>
          <t/>
        </is>
      </c>
      <c r="AV507" t="inlineStr">
        <is>
          <t/>
        </is>
      </c>
      <c r="AW507" t="inlineStr">
        <is>
          <t/>
        </is>
      </c>
      <c r="AX507" t="inlineStr">
        <is>
          <t/>
        </is>
      </c>
      <c r="AY507" t="inlineStr">
        <is>
          <t/>
        </is>
      </c>
      <c r="AZ507" t="inlineStr">
        <is>
          <t/>
        </is>
      </c>
      <c r="BA507" t="inlineStr">
        <is>
          <t/>
        </is>
      </c>
      <c r="BB507" t="inlineStr">
        <is>
          <t/>
        </is>
      </c>
      <c r="BC507" t="inlineStr">
        <is>
          <t>efficiency|doelmatigheid</t>
        </is>
      </c>
      <c r="BD507" t="inlineStr">
        <is>
          <t>3|3</t>
        </is>
      </c>
      <c r="BE507" t="inlineStr">
        <is>
          <t>|</t>
        </is>
      </c>
      <c r="BF507" t="inlineStr">
        <is>
          <t/>
        </is>
      </c>
      <c r="BG507" t="inlineStr">
        <is>
          <t/>
        </is>
      </c>
      <c r="BH507" t="inlineStr">
        <is>
          <t/>
        </is>
      </c>
      <c r="BI507" t="inlineStr">
        <is>
          <t>eficiência</t>
        </is>
      </c>
      <c r="BJ507" t="inlineStr">
        <is>
          <t>3</t>
        </is>
      </c>
      <c r="BK507" t="inlineStr">
        <is>
          <t/>
        </is>
      </c>
      <c r="BL507" t="inlineStr">
        <is>
          <t/>
        </is>
      </c>
      <c r="BM507" t="inlineStr">
        <is>
          <t/>
        </is>
      </c>
      <c r="BN507" t="inlineStr">
        <is>
          <t/>
        </is>
      </c>
      <c r="BO507" t="inlineStr">
        <is>
          <t/>
        </is>
      </c>
      <c r="BP507" t="inlineStr">
        <is>
          <t/>
        </is>
      </c>
      <c r="BQ507" t="inlineStr">
        <is>
          <t/>
        </is>
      </c>
      <c r="BR507" t="inlineStr">
        <is>
          <t/>
        </is>
      </c>
      <c r="BS507" t="inlineStr">
        <is>
          <t/>
        </is>
      </c>
      <c r="BT507" t="inlineStr">
        <is>
          <t/>
        </is>
      </c>
      <c r="BU507" t="inlineStr">
        <is>
          <t/>
        </is>
      </c>
      <c r="BV507" t="inlineStr">
        <is>
          <t/>
        </is>
      </c>
      <c r="BW507" t="inlineStr">
        <is>
          <t/>
        </is>
      </c>
      <c r="BX507" t="inlineStr">
        <is>
          <t/>
        </is>
      </c>
      <c r="BY507" t="inlineStr">
        <is>
          <t/>
        </is>
      </c>
      <c r="BZ507" t="inlineStr">
        <is>
          <t>ved produktivitet forstås forholdet mellem anvendelse af en given mængde af økonomiske, menneskelige og materielle ressourcer og udbytte eller mellem ressourcer og udbytte af en given mængde eller kvalitet</t>
        </is>
      </c>
      <c r="CA507" t="inlineStr">
        <is>
          <t>Maximierung des Outputs durch Einsatz der vorhandenen Geld-,Personal-und Sachmittel oder Minimierung des Inputs durch eine quantitative und gegebene qualitative Bestimmung des Outputs</t>
        </is>
      </c>
      <c r="CB507" t="inlineStr">
        <is>
          <t/>
        </is>
      </c>
      <c r="CC507" t="inlineStr">
        <is>
          <t>use of financial, human and material resources in such a way as to maximise output for a given amount of resources, or to minimise input for a given quantity or quality of output</t>
        </is>
      </c>
      <c r="CD507" t="inlineStr">
        <is>
          <t>relación entre los bienes o servicios producidos y los recursos utilizados para producirlos. Una actividad es eficiente cuando con unos recursos dados se consigue hacer máximo el producto obtenido o también cuando se consigue alcanzar una calidad y una cantidad dadas</t>
        </is>
      </c>
      <c r="CE507" t="inlineStr">
        <is>
          <t/>
        </is>
      </c>
      <c r="CF507" t="inlineStr">
        <is>
          <t/>
        </is>
      </c>
      <c r="CG507" t="inlineStr">
        <is>
          <t>utilisation des ressources financières, humaines et matérielles de façon à atteindre la maximalisation des extrants pour un niveau donné de ressources ou la minimisation des intrants pour une quantité et une qualité données d'extrants</t>
        </is>
      </c>
      <c r="CH507" t="inlineStr">
        <is>
          <t/>
        </is>
      </c>
      <c r="CI507" t="inlineStr">
        <is>
          <t/>
        </is>
      </c>
      <c r="CJ507" t="inlineStr">
        <is>
          <t/>
        </is>
      </c>
      <c r="CK507" t="inlineStr">
        <is>
          <t>utilizzazione delle risorse finanziarie, umane e materiali, in modo da ottenere un massimo di output per un determinato livello di risorse o un minimo di input per una data quantità e qualità di output</t>
        </is>
      </c>
      <c r="CL507" t="inlineStr">
        <is>
          <t/>
        </is>
      </c>
      <c r="CM507" t="inlineStr">
        <is>
          <t/>
        </is>
      </c>
      <c r="CN507" t="inlineStr">
        <is>
          <t/>
        </is>
      </c>
      <c r="CO507" t="inlineStr">
        <is>
          <t>het op zodanige wijze gebruiken van de financiële, personele en materiële middelen dat bij een gegeven hoeveelheid middelen een maximale output wordt verkregen of dat voor een hoeveelheid output van een gegeven kwaliteit een zo gering mogelijke input benodigd is</t>
        </is>
      </c>
      <c r="CP507" t="inlineStr">
        <is>
          <t/>
        </is>
      </c>
      <c r="CQ507" t="inlineStr">
        <is>
          <t>utilização dos recursos financeiros, humanos e materiais de modo a atingir a maximização dos resultados para um determinado nível de recursos ou a minimização dos meios para determinada quantidade e qualidade de resultados</t>
        </is>
      </c>
      <c r="CR507" t="inlineStr">
        <is>
          <t/>
        </is>
      </c>
      <c r="CS507" t="inlineStr">
        <is>
          <t/>
        </is>
      </c>
      <c r="CT507" t="inlineStr">
        <is>
          <t/>
        </is>
      </c>
      <c r="CU507" t="inlineStr">
        <is>
          <t/>
        </is>
      </c>
    </row>
    <row r="508">
      <c r="A508" s="1" t="str">
        <f>HYPERLINK("https://iate.europa.eu/entry/result/1083054/all", "1083054")</f>
        <v>1083054</v>
      </c>
      <c r="B508" t="inlineStr">
        <is>
          <t>FINANCE;LAW</t>
        </is>
      </c>
      <c r="C508" t="inlineStr">
        <is>
          <t>FINANCE;LAW</t>
        </is>
      </c>
      <c r="D508" t="inlineStr">
        <is>
          <t/>
        </is>
      </c>
      <c r="E508" t="inlineStr">
        <is>
          <t/>
        </is>
      </c>
      <c r="F508" t="inlineStr">
        <is>
          <t/>
        </is>
      </c>
      <c r="G508" t="inlineStr">
        <is>
          <t/>
        </is>
      </c>
      <c r="H508" t="inlineStr">
        <is>
          <t/>
        </is>
      </c>
      <c r="I508" t="inlineStr">
        <is>
          <t/>
        </is>
      </c>
      <c r="J508" t="inlineStr">
        <is>
          <t>bevismateriale</t>
        </is>
      </c>
      <c r="K508" t="inlineStr">
        <is>
          <t>3</t>
        </is>
      </c>
      <c r="L508" t="inlineStr">
        <is>
          <t/>
        </is>
      </c>
      <c r="M508" t="inlineStr">
        <is>
          <t>Beweismaterial</t>
        </is>
      </c>
      <c r="N508" t="inlineStr">
        <is>
          <t>3</t>
        </is>
      </c>
      <c r="O508" t="inlineStr">
        <is>
          <t/>
        </is>
      </c>
      <c r="P508" t="inlineStr">
        <is>
          <t>αποδεικτικά πληροφοριακά στοιχεία</t>
        </is>
      </c>
      <c r="Q508" t="inlineStr">
        <is>
          <t>3</t>
        </is>
      </c>
      <c r="R508" t="inlineStr">
        <is>
          <t/>
        </is>
      </c>
      <c r="S508" t="inlineStr">
        <is>
          <t>evidence</t>
        </is>
      </c>
      <c r="T508" t="inlineStr">
        <is>
          <t>0</t>
        </is>
      </c>
      <c r="U508" t="inlineStr">
        <is>
          <t/>
        </is>
      </c>
      <c r="V508" t="inlineStr">
        <is>
          <t>datos fehacientes</t>
        </is>
      </c>
      <c r="W508" t="inlineStr">
        <is>
          <t>3</t>
        </is>
      </c>
      <c r="X508" t="inlineStr">
        <is>
          <t/>
        </is>
      </c>
      <c r="Y508" t="inlineStr">
        <is>
          <t/>
        </is>
      </c>
      <c r="Z508" t="inlineStr">
        <is>
          <t/>
        </is>
      </c>
      <c r="AA508" t="inlineStr">
        <is>
          <t/>
        </is>
      </c>
      <c r="AB508" t="inlineStr">
        <is>
          <t/>
        </is>
      </c>
      <c r="AC508" t="inlineStr">
        <is>
          <t/>
        </is>
      </c>
      <c r="AD508" t="inlineStr">
        <is>
          <t/>
        </is>
      </c>
      <c r="AE508" t="inlineStr">
        <is>
          <t/>
        </is>
      </c>
      <c r="AF508" t="inlineStr">
        <is>
          <t/>
        </is>
      </c>
      <c r="AG508" t="inlineStr">
        <is>
          <t/>
        </is>
      </c>
      <c r="AH508" t="inlineStr">
        <is>
          <t/>
        </is>
      </c>
      <c r="AI508" t="inlineStr">
        <is>
          <t/>
        </is>
      </c>
      <c r="AJ508" t="inlineStr">
        <is>
          <t/>
        </is>
      </c>
      <c r="AK508" t="inlineStr">
        <is>
          <t/>
        </is>
      </c>
      <c r="AL508" t="inlineStr">
        <is>
          <t/>
        </is>
      </c>
      <c r="AM508" t="inlineStr">
        <is>
          <t/>
        </is>
      </c>
      <c r="AN508" t="inlineStr">
        <is>
          <t/>
        </is>
      </c>
      <c r="AO508" t="inlineStr">
        <is>
          <t/>
        </is>
      </c>
      <c r="AP508" t="inlineStr">
        <is>
          <t/>
        </is>
      </c>
      <c r="AQ508" t="inlineStr">
        <is>
          <t>informazioni probanti</t>
        </is>
      </c>
      <c r="AR508" t="inlineStr">
        <is>
          <t>3</t>
        </is>
      </c>
      <c r="AS508" t="inlineStr">
        <is>
          <t/>
        </is>
      </c>
      <c r="AT508" t="inlineStr">
        <is>
          <t/>
        </is>
      </c>
      <c r="AU508" t="inlineStr">
        <is>
          <t/>
        </is>
      </c>
      <c r="AV508" t="inlineStr">
        <is>
          <t/>
        </is>
      </c>
      <c r="AW508" t="inlineStr">
        <is>
          <t/>
        </is>
      </c>
      <c r="AX508" t="inlineStr">
        <is>
          <t/>
        </is>
      </c>
      <c r="AY508" t="inlineStr">
        <is>
          <t/>
        </is>
      </c>
      <c r="AZ508" t="inlineStr">
        <is>
          <t/>
        </is>
      </c>
      <c r="BA508" t="inlineStr">
        <is>
          <t/>
        </is>
      </c>
      <c r="BB508" t="inlineStr">
        <is>
          <t/>
        </is>
      </c>
      <c r="BC508" t="inlineStr">
        <is>
          <t>bewijsmiddelen</t>
        </is>
      </c>
      <c r="BD508" t="inlineStr">
        <is>
          <t>3</t>
        </is>
      </c>
      <c r="BE508" t="inlineStr">
        <is>
          <t/>
        </is>
      </c>
      <c r="BF508" t="inlineStr">
        <is>
          <t/>
        </is>
      </c>
      <c r="BG508" t="inlineStr">
        <is>
          <t/>
        </is>
      </c>
      <c r="BH508" t="inlineStr">
        <is>
          <t/>
        </is>
      </c>
      <c r="BI508" t="inlineStr">
        <is>
          <t>informações probatórias</t>
        </is>
      </c>
      <c r="BJ508" t="inlineStr">
        <is>
          <t>3</t>
        </is>
      </c>
      <c r="BK508" t="inlineStr">
        <is>
          <t/>
        </is>
      </c>
      <c r="BL508" t="inlineStr">
        <is>
          <t/>
        </is>
      </c>
      <c r="BM508" t="inlineStr">
        <is>
          <t/>
        </is>
      </c>
      <c r="BN508" t="inlineStr">
        <is>
          <t/>
        </is>
      </c>
      <c r="BO508" t="inlineStr">
        <is>
          <t/>
        </is>
      </c>
      <c r="BP508" t="inlineStr">
        <is>
          <t/>
        </is>
      </c>
      <c r="BQ508" t="inlineStr">
        <is>
          <t/>
        </is>
      </c>
      <c r="BR508" t="inlineStr">
        <is>
          <t/>
        </is>
      </c>
      <c r="BS508" t="inlineStr">
        <is>
          <t/>
        </is>
      </c>
      <c r="BT508" t="inlineStr">
        <is>
          <t/>
        </is>
      </c>
      <c r="BU508" t="inlineStr">
        <is>
          <t/>
        </is>
      </c>
      <c r="BV508" t="inlineStr">
        <is>
          <t/>
        </is>
      </c>
      <c r="BW508" t="inlineStr">
        <is>
          <t/>
        </is>
      </c>
      <c r="BX508" t="inlineStr">
        <is>
          <t/>
        </is>
      </c>
      <c r="BY508" t="inlineStr">
        <is>
          <t/>
        </is>
      </c>
      <c r="BZ508" t="inlineStr">
        <is>
          <t>dokumentation og anden relevant information, som danner grundlag for revisors konklusion, samt udarbejdelse af revisionsbemærkninger og revisionsberetning</t>
        </is>
      </c>
      <c r="CA508" t="inlineStr">
        <is>
          <t>dokumentarische Beweise und sonstige relevante Informationen, auf die sich der Prüfer bei der Formulierung einer Feststellung, einer Schlußfolgerung und bei der Abfassung seines Berichts stützt</t>
        </is>
      </c>
      <c r="CB508" t="inlineStr">
        <is>
          <t/>
        </is>
      </c>
      <c r="CC508" t="inlineStr">
        <is>
          <t>documentary evidence and other relevant information which the auditor uses as a basis when formulating a finding or a conclusion and when drawing up his report</t>
        </is>
      </c>
      <c r="CD508" t="inlineStr">
        <is>
          <t>son las pruebas documentales y otras informaciones pertinentes en las que se basa el auditor para formular una observación o una conclusión y para redactar su informe</t>
        </is>
      </c>
      <c r="CE508" t="inlineStr">
        <is>
          <t/>
        </is>
      </c>
      <c r="CF508" t="inlineStr">
        <is>
          <t/>
        </is>
      </c>
      <c r="CG508" t="inlineStr">
        <is>
          <t/>
        </is>
      </c>
      <c r="CH508" t="inlineStr">
        <is>
          <t/>
        </is>
      </c>
      <c r="CI508" t="inlineStr">
        <is>
          <t/>
        </is>
      </c>
      <c r="CJ508" t="inlineStr">
        <is>
          <t/>
        </is>
      </c>
      <c r="CK508" t="inlineStr">
        <is>
          <t>prove documentarie ad altre informazioni pertinenti su cui si basa il controllore per formulare un accertamento, per giungere ad una conclusione e per stendere il proprio rapporto</t>
        </is>
      </c>
      <c r="CL508" t="inlineStr">
        <is>
          <t/>
        </is>
      </c>
      <c r="CM508" t="inlineStr">
        <is>
          <t/>
        </is>
      </c>
      <c r="CN508" t="inlineStr">
        <is>
          <t/>
        </is>
      </c>
      <c r="CO508" t="inlineStr">
        <is>
          <t>schriftelijke bewijsstukken en andere relevante gegevens waarvan de controleur uitgaat bij het formuleren van een bevinding of een conclusie en bij het opstellen van zijn verslag</t>
        </is>
      </c>
      <c r="CP508" t="inlineStr">
        <is>
          <t/>
        </is>
      </c>
      <c r="CQ508" t="inlineStr">
        <is>
          <t>provas documentais e outras informações pertinentes nas quais o auditor se baseia para formular uma constatação ou uma conclusão e para redigir o seu relatório</t>
        </is>
      </c>
      <c r="CR508" t="inlineStr">
        <is>
          <t/>
        </is>
      </c>
      <c r="CS508" t="inlineStr">
        <is>
          <t/>
        </is>
      </c>
      <c r="CT508" t="inlineStr">
        <is>
          <t/>
        </is>
      </c>
      <c r="CU508" t="inlineStr">
        <is>
          <t/>
        </is>
      </c>
    </row>
    <row r="509">
      <c r="A509" s="1" t="str">
        <f>HYPERLINK("https://iate.europa.eu/entry/result/1083084/all", "1083084")</f>
        <v>1083084</v>
      </c>
      <c r="B509" t="inlineStr">
        <is>
          <t>BUSINESS AND COMPETITION;FINANCE</t>
        </is>
      </c>
      <c r="C509" t="inlineStr">
        <is>
          <t>BUSINESS AND COMPETITION|accounting|management accounting;FINANCE|public finance and budget policy|public finance</t>
        </is>
      </c>
      <c r="D509" t="inlineStr">
        <is>
          <t>одитен доклад|одиторски доклад</t>
        </is>
      </c>
      <c r="E509" t="inlineStr">
        <is>
          <t>3|3</t>
        </is>
      </c>
      <c r="F509" t="inlineStr">
        <is>
          <t>|</t>
        </is>
      </c>
      <c r="G509" t="inlineStr">
        <is>
          <t>zpráva o auditu</t>
        </is>
      </c>
      <c r="H509" t="inlineStr">
        <is>
          <t>3</t>
        </is>
      </c>
      <c r="I509" t="inlineStr">
        <is>
          <t/>
        </is>
      </c>
      <c r="J509" t="inlineStr">
        <is>
          <t>undersøgelsesrapport|kontrolrapport|auditrapport|revisionsberetning</t>
        </is>
      </c>
      <c r="K509" t="inlineStr">
        <is>
          <t>4|4|4|4</t>
        </is>
      </c>
      <c r="L509" t="inlineStr">
        <is>
          <t>|||</t>
        </is>
      </c>
      <c r="M509" t="inlineStr">
        <is>
          <t>Prüfungsbericht</t>
        </is>
      </c>
      <c r="N509" t="inlineStr">
        <is>
          <t>3</t>
        </is>
      </c>
      <c r="O509" t="inlineStr">
        <is>
          <t/>
        </is>
      </c>
      <c r="P509" t="inlineStr">
        <is>
          <t>έκθεση ελέγχου</t>
        </is>
      </c>
      <c r="Q509" t="inlineStr">
        <is>
          <t>3</t>
        </is>
      </c>
      <c r="R509" t="inlineStr">
        <is>
          <t/>
        </is>
      </c>
      <c r="S509" t="inlineStr">
        <is>
          <t>audit report|report of an audit</t>
        </is>
      </c>
      <c r="T509" t="inlineStr">
        <is>
          <t>3|1</t>
        </is>
      </c>
      <c r="U509" t="inlineStr">
        <is>
          <t>|</t>
        </is>
      </c>
      <c r="V509" t="inlineStr">
        <is>
          <t>informe de auditoría</t>
        </is>
      </c>
      <c r="W509" t="inlineStr">
        <is>
          <t>3</t>
        </is>
      </c>
      <c r="X509" t="inlineStr">
        <is>
          <t/>
        </is>
      </c>
      <c r="Y509" t="inlineStr">
        <is>
          <t>auditiaruanne</t>
        </is>
      </c>
      <c r="Z509" t="inlineStr">
        <is>
          <t>3</t>
        </is>
      </c>
      <c r="AA509" t="inlineStr">
        <is>
          <t/>
        </is>
      </c>
      <c r="AB509" t="inlineStr">
        <is>
          <t/>
        </is>
      </c>
      <c r="AC509" t="inlineStr">
        <is>
          <t/>
        </is>
      </c>
      <c r="AD509" t="inlineStr">
        <is>
          <t/>
        </is>
      </c>
      <c r="AE509" t="inlineStr">
        <is>
          <t>rapport d'audit|suite|rapport de contrôle</t>
        </is>
      </c>
      <c r="AF509" t="inlineStr">
        <is>
          <t>3|3|3</t>
        </is>
      </c>
      <c r="AG509" t="inlineStr">
        <is>
          <t>||</t>
        </is>
      </c>
      <c r="AH509" t="inlineStr">
        <is>
          <t>tuarascáil iniúchóireachta|tuarascáil iniúchóra</t>
        </is>
      </c>
      <c r="AI509" t="inlineStr">
        <is>
          <t>3|3</t>
        </is>
      </c>
      <c r="AJ509" t="inlineStr">
        <is>
          <t>|</t>
        </is>
      </c>
      <c r="AK509" t="inlineStr">
        <is>
          <t/>
        </is>
      </c>
      <c r="AL509" t="inlineStr">
        <is>
          <t/>
        </is>
      </c>
      <c r="AM509" t="inlineStr">
        <is>
          <t/>
        </is>
      </c>
      <c r="AN509" t="inlineStr">
        <is>
          <t/>
        </is>
      </c>
      <c r="AO509" t="inlineStr">
        <is>
          <t/>
        </is>
      </c>
      <c r="AP509" t="inlineStr">
        <is>
          <t/>
        </is>
      </c>
      <c r="AQ509" t="inlineStr">
        <is>
          <t>rapporto di controllo|seguito</t>
        </is>
      </c>
      <c r="AR509" t="inlineStr">
        <is>
          <t>3|3</t>
        </is>
      </c>
      <c r="AS509" t="inlineStr">
        <is>
          <t>|</t>
        </is>
      </c>
      <c r="AT509" t="inlineStr">
        <is>
          <t/>
        </is>
      </c>
      <c r="AU509" t="inlineStr">
        <is>
          <t/>
        </is>
      </c>
      <c r="AV509" t="inlineStr">
        <is>
          <t/>
        </is>
      </c>
      <c r="AW509" t="inlineStr">
        <is>
          <t/>
        </is>
      </c>
      <c r="AX509" t="inlineStr">
        <is>
          <t/>
        </is>
      </c>
      <c r="AY509" t="inlineStr">
        <is>
          <t/>
        </is>
      </c>
      <c r="AZ509" t="inlineStr">
        <is>
          <t>rapport tal-awditjar</t>
        </is>
      </c>
      <c r="BA509" t="inlineStr">
        <is>
          <t>3</t>
        </is>
      </c>
      <c r="BB509" t="inlineStr">
        <is>
          <t/>
        </is>
      </c>
      <c r="BC509" t="inlineStr">
        <is>
          <t>controleverslag</t>
        </is>
      </c>
      <c r="BD509" t="inlineStr">
        <is>
          <t>3</t>
        </is>
      </c>
      <c r="BE509" t="inlineStr">
        <is>
          <t/>
        </is>
      </c>
      <c r="BF509" t="inlineStr">
        <is>
          <t>sprawozdanie z audytu|sprawozdanie z badania</t>
        </is>
      </c>
      <c r="BG509" t="inlineStr">
        <is>
          <t>3|3</t>
        </is>
      </c>
      <c r="BH509" t="inlineStr">
        <is>
          <t>|</t>
        </is>
      </c>
      <c r="BI509" t="inlineStr">
        <is>
          <t>relatório de auditoria</t>
        </is>
      </c>
      <c r="BJ509" t="inlineStr">
        <is>
          <t>3</t>
        </is>
      </c>
      <c r="BK509" t="inlineStr">
        <is>
          <t/>
        </is>
      </c>
      <c r="BL509" t="inlineStr">
        <is>
          <t/>
        </is>
      </c>
      <c r="BM509" t="inlineStr">
        <is>
          <t/>
        </is>
      </c>
      <c r="BN509" t="inlineStr">
        <is>
          <t/>
        </is>
      </c>
      <c r="BO509" t="inlineStr">
        <is>
          <t/>
        </is>
      </c>
      <c r="BP509" t="inlineStr">
        <is>
          <t/>
        </is>
      </c>
      <c r="BQ509" t="inlineStr">
        <is>
          <t/>
        </is>
      </c>
      <c r="BR509" t="inlineStr">
        <is>
          <t/>
        </is>
      </c>
      <c r="BS509" t="inlineStr">
        <is>
          <t/>
        </is>
      </c>
      <c r="BT509" t="inlineStr">
        <is>
          <t/>
        </is>
      </c>
      <c r="BU509" t="inlineStr">
        <is>
          <t/>
        </is>
      </c>
      <c r="BV509" t="inlineStr">
        <is>
          <t/>
        </is>
      </c>
      <c r="BW509" t="inlineStr">
        <is>
          <t/>
        </is>
      </c>
      <c r="BX509" t="inlineStr">
        <is>
          <t/>
        </is>
      </c>
      <c r="BY509" t="inlineStr">
        <is>
          <t/>
        </is>
      </c>
      <c r="BZ509" t="inlineStr">
        <is>
          <t>1) beretning indeholdende resultater, konklusioner og eventuelle henstillinger, som revisionsorganet eller revisor finder det hensigtsmæssigt at meddele den reviderede institution eller enhver anden kompetent myndighed&lt;p&gt;2) "Et audit afsluttes med en auditrapport, som indeholder oplysninger om fundne fejl og afvigelser. En god auditrapport indeholder også forslag til forbedringer."&lt;/p&gt;</t>
        </is>
      </c>
      <c r="CA509" t="inlineStr">
        <is>
          <t>Zusammenfassung der Feststellungen, Schlußfolgerungen und gegebenenfalls der Empfehlungen, deren Übermittlung an die geprüfte Stelle oder an eine beliebige andere zuständige Stelle die Kontrollbehörde oder der Prüfer für sinnvol hält</t>
        </is>
      </c>
      <c r="CB509" t="inlineStr">
        <is>
          <t>η έκθεση που αναφέρεται στο άρθρο 51α της οδηγίας 78/660/ΕΟΚ [ &lt;a href="http://eur-lex.europa.eu/legal-content/EL/TXT/?uri=CELEX:31978L0660" target="_blank"&gt;CELEX:31978L0660/EL&lt;/a&gt; ] και στο άρθρο 37 της οδηγίας 83/349/ΕΟΚ [ &lt;a href="http://eur-lex.europa.eu/legal-content/EL/TXT/?uri=CELEX:31983L0349" target="_blank"&gt;CELEX:31983L0349/EL&lt;/a&gt; ], την οποία εκδίδει ο νόμιμος ελεγκτής ή το ελεγκτικό γραφείο·</t>
        </is>
      </c>
      <c r="CC509" t="inlineStr">
        <is>
          <t>statement of the findings, conclusions and, where necessary, recommendations which the audit institution or the auditor sees fit to bring to the attention of the auditee or any other competent authority</t>
        </is>
      </c>
      <c r="CD509" t="inlineStr">
        <is>
          <t>Publicación que contiene las averiguaciones y las conclusiones y, en su caso, las recomendaciones que el organismo de control o el auditor estiman oportuno señalar a la entidad auditada o a cualquier otra entidad competente.</t>
        </is>
      </c>
      <c r="CE509" t="inlineStr">
        <is>
          <t/>
        </is>
      </c>
      <c r="CF509" t="inlineStr">
        <is>
          <t/>
        </is>
      </c>
      <c r="CG509" t="inlineStr">
        <is>
          <t>relevé des constatations, des conclusions et, éventuellement, des recommandations que l'institution de contrôle, ou le contrôleur, estime utile de porter à l'attention de l'entité contrôlée ou de toute autre autorité compétente</t>
        </is>
      </c>
      <c r="CH509" t="inlineStr">
        <is>
          <t/>
        </is>
      </c>
      <c r="CI509" t="inlineStr">
        <is>
          <t/>
        </is>
      </c>
      <c r="CJ509" t="inlineStr">
        <is>
          <t/>
        </is>
      </c>
      <c r="CK509" t="inlineStr">
        <is>
          <t>specifica degli accertamenti, delle conclusioni ed eventualmente delle raccomandazioni che l'istituzione di controllo ritiene debba essere portata all'attenzione dell'organismo controllato o di ogni altra autorità competente</t>
        </is>
      </c>
      <c r="CL509" t="inlineStr">
        <is>
          <t/>
        </is>
      </c>
      <c r="CM509" t="inlineStr">
        <is>
          <t/>
        </is>
      </c>
      <c r="CN509" t="inlineStr">
        <is>
          <t/>
        </is>
      </c>
      <c r="CO509" t="inlineStr">
        <is>
          <t>overzicht van de bevindingen, conclusies en eventueel aanbevelingen die naar het oordeel van de controle-instantie of de controleur onder de aandacht van de gecontroleerde of van een andere bevoegde instantie dienen te worden gebracht</t>
        </is>
      </c>
      <c r="CP509" t="inlineStr">
        <is>
          <t/>
        </is>
      </c>
      <c r="CQ509" t="inlineStr">
        <is>
          <t>Descrição das constatações, conclusões e, eventualmente, recomendações que a instituição de auditoria ou o auditor considerem útil levar ao conhecimento da entidade controlada ou de qualquer outra autoridade competente.</t>
        </is>
      </c>
      <c r="CR509" t="inlineStr">
        <is>
          <t/>
        </is>
      </c>
      <c r="CS509" t="inlineStr">
        <is>
          <t/>
        </is>
      </c>
      <c r="CT509" t="inlineStr">
        <is>
          <t/>
        </is>
      </c>
      <c r="CU509" t="inlineStr">
        <is>
          <t/>
        </is>
      </c>
    </row>
    <row r="510">
      <c r="A510" s="1" t="str">
        <f>HYPERLINK("https://iate.europa.eu/entry/result/1070750/all", "1070750")</f>
        <v>1070750</v>
      </c>
      <c r="B510" t="inlineStr">
        <is>
          <t>FINANCE</t>
        </is>
      </c>
      <c r="C510" t="inlineStr">
        <is>
          <t>FINANCE|insurance</t>
        </is>
      </c>
      <c r="D510" t="inlineStr">
        <is>
          <t/>
        </is>
      </c>
      <c r="E510" t="inlineStr">
        <is>
          <t/>
        </is>
      </c>
      <c r="F510" t="inlineStr">
        <is>
          <t/>
        </is>
      </c>
      <c r="G510" t="inlineStr">
        <is>
          <t/>
        </is>
      </c>
      <c r="H510" t="inlineStr">
        <is>
          <t/>
        </is>
      </c>
      <c r="I510" t="inlineStr">
        <is>
          <t/>
        </is>
      </c>
      <c r="J510" t="inlineStr">
        <is>
          <t>klassificering</t>
        </is>
      </c>
      <c r="K510" t="inlineStr">
        <is>
          <t>3</t>
        </is>
      </c>
      <c r="L510" t="inlineStr">
        <is>
          <t/>
        </is>
      </c>
      <c r="M510" t="inlineStr">
        <is>
          <t>Klassifizierung</t>
        </is>
      </c>
      <c r="N510" t="inlineStr">
        <is>
          <t>3</t>
        </is>
      </c>
      <c r="O510" t="inlineStr">
        <is>
          <t/>
        </is>
      </c>
      <c r="P510" t="inlineStr">
        <is>
          <t>κατάταξη</t>
        </is>
      </c>
      <c r="Q510" t="inlineStr">
        <is>
          <t>3</t>
        </is>
      </c>
      <c r="R510" t="inlineStr">
        <is>
          <t/>
        </is>
      </c>
      <c r="S510" t="inlineStr">
        <is>
          <t>classification</t>
        </is>
      </c>
      <c r="T510" t="inlineStr">
        <is>
          <t>3</t>
        </is>
      </c>
      <c r="U510" t="inlineStr">
        <is>
          <t/>
        </is>
      </c>
      <c r="V510" t="inlineStr">
        <is>
          <t>clasificación</t>
        </is>
      </c>
      <c r="W510" t="inlineStr">
        <is>
          <t>3</t>
        </is>
      </c>
      <c r="X510" t="inlineStr">
        <is>
          <t/>
        </is>
      </c>
      <c r="Y510" t="inlineStr">
        <is>
          <t/>
        </is>
      </c>
      <c r="Z510" t="inlineStr">
        <is>
          <t/>
        </is>
      </c>
      <c r="AA510" t="inlineStr">
        <is>
          <t/>
        </is>
      </c>
      <c r="AB510" t="inlineStr">
        <is>
          <t/>
        </is>
      </c>
      <c r="AC510" t="inlineStr">
        <is>
          <t/>
        </is>
      </c>
      <c r="AD510" t="inlineStr">
        <is>
          <t/>
        </is>
      </c>
      <c r="AE510" t="inlineStr">
        <is>
          <t>classement</t>
        </is>
      </c>
      <c r="AF510" t="inlineStr">
        <is>
          <t>3</t>
        </is>
      </c>
      <c r="AG510" t="inlineStr">
        <is>
          <t/>
        </is>
      </c>
      <c r="AH510" t="inlineStr">
        <is>
          <t/>
        </is>
      </c>
      <c r="AI510" t="inlineStr">
        <is>
          <t/>
        </is>
      </c>
      <c r="AJ510" t="inlineStr">
        <is>
          <t/>
        </is>
      </c>
      <c r="AK510" t="inlineStr">
        <is>
          <t/>
        </is>
      </c>
      <c r="AL510" t="inlineStr">
        <is>
          <t/>
        </is>
      </c>
      <c r="AM510" t="inlineStr">
        <is>
          <t/>
        </is>
      </c>
      <c r="AN510" t="inlineStr">
        <is>
          <t/>
        </is>
      </c>
      <c r="AO510" t="inlineStr">
        <is>
          <t/>
        </is>
      </c>
      <c r="AP510" t="inlineStr">
        <is>
          <t/>
        </is>
      </c>
      <c r="AQ510" t="inlineStr">
        <is>
          <t>classifica</t>
        </is>
      </c>
      <c r="AR510" t="inlineStr">
        <is>
          <t>3</t>
        </is>
      </c>
      <c r="AS510" t="inlineStr">
        <is>
          <t/>
        </is>
      </c>
      <c r="AT510" t="inlineStr">
        <is>
          <t/>
        </is>
      </c>
      <c r="AU510" t="inlineStr">
        <is>
          <t/>
        </is>
      </c>
      <c r="AV510" t="inlineStr">
        <is>
          <t/>
        </is>
      </c>
      <c r="AW510" t="inlineStr">
        <is>
          <t/>
        </is>
      </c>
      <c r="AX510" t="inlineStr">
        <is>
          <t/>
        </is>
      </c>
      <c r="AY510" t="inlineStr">
        <is>
          <t/>
        </is>
      </c>
      <c r="AZ510" t="inlineStr">
        <is>
          <t/>
        </is>
      </c>
      <c r="BA510" t="inlineStr">
        <is>
          <t/>
        </is>
      </c>
      <c r="BB510" t="inlineStr">
        <is>
          <t/>
        </is>
      </c>
      <c r="BC510" t="inlineStr">
        <is>
          <t>classificatie</t>
        </is>
      </c>
      <c r="BD510" t="inlineStr">
        <is>
          <t>3</t>
        </is>
      </c>
      <c r="BE510" t="inlineStr">
        <is>
          <t/>
        </is>
      </c>
      <c r="BF510" t="inlineStr">
        <is>
          <t/>
        </is>
      </c>
      <c r="BG510" t="inlineStr">
        <is>
          <t/>
        </is>
      </c>
      <c r="BH510" t="inlineStr">
        <is>
          <t/>
        </is>
      </c>
      <c r="BI510" t="inlineStr">
        <is>
          <t/>
        </is>
      </c>
      <c r="BJ510" t="inlineStr">
        <is>
          <t/>
        </is>
      </c>
      <c r="BK510" t="inlineStr">
        <is>
          <t/>
        </is>
      </c>
      <c r="BL510" t="inlineStr">
        <is>
          <t/>
        </is>
      </c>
      <c r="BM510" t="inlineStr">
        <is>
          <t/>
        </is>
      </c>
      <c r="BN510" t="inlineStr">
        <is>
          <t/>
        </is>
      </c>
      <c r="BO510" t="inlineStr">
        <is>
          <t/>
        </is>
      </c>
      <c r="BP510" t="inlineStr">
        <is>
          <t/>
        </is>
      </c>
      <c r="BQ510" t="inlineStr">
        <is>
          <t/>
        </is>
      </c>
      <c r="BR510" t="inlineStr">
        <is>
          <t/>
        </is>
      </c>
      <c r="BS510" t="inlineStr">
        <is>
          <t/>
        </is>
      </c>
      <c r="BT510" t="inlineStr">
        <is>
          <t/>
        </is>
      </c>
      <c r="BU510" t="inlineStr">
        <is>
          <t/>
        </is>
      </c>
      <c r="BV510" t="inlineStr">
        <is>
          <t/>
        </is>
      </c>
      <c r="BW510" t="inlineStr">
        <is>
          <t/>
        </is>
      </c>
      <c r="BX510" t="inlineStr">
        <is>
          <t/>
        </is>
      </c>
      <c r="BY510" t="inlineStr">
        <is>
          <t/>
        </is>
      </c>
      <c r="BZ510" t="inlineStr">
        <is>
          <t/>
        </is>
      </c>
      <c r="CA510" t="inlineStr">
        <is>
          <t>Einteilung der Gegenstaende in verschiedene Gefahrenklassen, sowie festsetzung der Tarife im Verhaeltnis zum Risiko</t>
        </is>
      </c>
      <c r="CB510" t="inlineStr">
        <is>
          <t/>
        </is>
      </c>
      <c r="CC510" t="inlineStr">
        <is>
          <t>division of insured objects in different groups and fixing of premium-rates according to extent of risk</t>
        </is>
      </c>
      <c r="CD510" t="inlineStr">
        <is>
          <t/>
        </is>
      </c>
      <c r="CE510" t="inlineStr">
        <is>
          <t/>
        </is>
      </c>
      <c r="CF510" t="inlineStr">
        <is>
          <t/>
        </is>
      </c>
      <c r="CG510" t="inlineStr">
        <is>
          <t>classification des risques à assurer et fixation des tarifs selon le danger et l'importance du risque</t>
        </is>
      </c>
      <c r="CH510" t="inlineStr">
        <is>
          <t/>
        </is>
      </c>
      <c r="CI510" t="inlineStr">
        <is>
          <t/>
        </is>
      </c>
      <c r="CJ510" t="inlineStr">
        <is>
          <t/>
        </is>
      </c>
      <c r="CK510" t="inlineStr">
        <is>
          <t/>
        </is>
      </c>
      <c r="CL510" t="inlineStr">
        <is>
          <t/>
        </is>
      </c>
      <c r="CM510" t="inlineStr">
        <is>
          <t/>
        </is>
      </c>
      <c r="CN510" t="inlineStr">
        <is>
          <t/>
        </is>
      </c>
      <c r="CO510" t="inlineStr">
        <is>
          <t>indelen van de objecten in verschillende gevaarsklassen en naar rato van het risico vaststellen van de tarieven</t>
        </is>
      </c>
      <c r="CP510" t="inlineStr">
        <is>
          <t/>
        </is>
      </c>
      <c r="CQ510" t="inlineStr">
        <is>
          <t/>
        </is>
      </c>
      <c r="CR510" t="inlineStr">
        <is>
          <t/>
        </is>
      </c>
      <c r="CS510" t="inlineStr">
        <is>
          <t/>
        </is>
      </c>
      <c r="CT510" t="inlineStr">
        <is>
          <t/>
        </is>
      </c>
      <c r="CU510" t="inlineStr">
        <is>
          <t/>
        </is>
      </c>
    </row>
    <row r="511">
      <c r="A511" s="1" t="str">
        <f>HYPERLINK("https://iate.europa.eu/entry/result/1071632/all", "1071632")</f>
        <v>1071632</v>
      </c>
      <c r="B511" t="inlineStr">
        <is>
          <t>FINANCE</t>
        </is>
      </c>
      <c r="C511" t="inlineStr">
        <is>
          <t>FINANCE</t>
        </is>
      </c>
      <c r="D511" t="inlineStr">
        <is>
          <t/>
        </is>
      </c>
      <c r="E511" t="inlineStr">
        <is>
          <t/>
        </is>
      </c>
      <c r="F511" t="inlineStr">
        <is>
          <t/>
        </is>
      </c>
      <c r="G511" t="inlineStr">
        <is>
          <t/>
        </is>
      </c>
      <c r="H511" t="inlineStr">
        <is>
          <t/>
        </is>
      </c>
      <c r="I511" t="inlineStr">
        <is>
          <t/>
        </is>
      </c>
      <c r="J511" t="inlineStr">
        <is>
          <t>kursværdi|markedsværdi|børsnotering|børskurs|markedpris</t>
        </is>
      </c>
      <c r="K511" t="inlineStr">
        <is>
          <t>3|3|3|3|3</t>
        </is>
      </c>
      <c r="L511" t="inlineStr">
        <is>
          <t>||||</t>
        </is>
      </c>
      <c r="M511" t="inlineStr">
        <is>
          <t>Marktpreis|Kurswert|Börsenkurs</t>
        </is>
      </c>
      <c r="N511" t="inlineStr">
        <is>
          <t>3|3|3</t>
        </is>
      </c>
      <c r="O511" t="inlineStr">
        <is>
          <t>||</t>
        </is>
      </c>
      <c r="P511" t="inlineStr">
        <is>
          <t>αγοραία αξία|χρηματιστηριακή τιμή|επίσημη τιμή στην αγορά|χρηματιστηριακή αξία</t>
        </is>
      </c>
      <c r="Q511" t="inlineStr">
        <is>
          <t>3|3|3|3</t>
        </is>
      </c>
      <c r="R511" t="inlineStr">
        <is>
          <t>|||</t>
        </is>
      </c>
      <c r="S511" t="inlineStr">
        <is>
          <t>quoted value|listed price|market value</t>
        </is>
      </c>
      <c r="T511" t="inlineStr">
        <is>
          <t>3|3|3</t>
        </is>
      </c>
      <c r="U511" t="inlineStr">
        <is>
          <t>||</t>
        </is>
      </c>
      <c r="V511" t="inlineStr">
        <is>
          <t>precio de mercado</t>
        </is>
      </c>
      <c r="W511" t="inlineStr">
        <is>
          <t>3</t>
        </is>
      </c>
      <c r="X511" t="inlineStr">
        <is>
          <t/>
        </is>
      </c>
      <c r="Y511" t="inlineStr">
        <is>
          <t/>
        </is>
      </c>
      <c r="Z511" t="inlineStr">
        <is>
          <t/>
        </is>
      </c>
      <c r="AA511" t="inlineStr">
        <is>
          <t/>
        </is>
      </c>
      <c r="AB511" t="inlineStr">
        <is>
          <t/>
        </is>
      </c>
      <c r="AC511" t="inlineStr">
        <is>
          <t/>
        </is>
      </c>
      <c r="AD511" t="inlineStr">
        <is>
          <t/>
        </is>
      </c>
      <c r="AE511" t="inlineStr">
        <is>
          <t>cours|valeur du cours|valeur boursière</t>
        </is>
      </c>
      <c r="AF511" t="inlineStr">
        <is>
          <t>3|3|3</t>
        </is>
      </c>
      <c r="AG511" t="inlineStr">
        <is>
          <t>||</t>
        </is>
      </c>
      <c r="AH511" t="inlineStr">
        <is>
          <t>luach margaidh</t>
        </is>
      </c>
      <c r="AI511" t="inlineStr">
        <is>
          <t>3</t>
        </is>
      </c>
      <c r="AJ511" t="inlineStr">
        <is>
          <t/>
        </is>
      </c>
      <c r="AK511" t="inlineStr">
        <is>
          <t/>
        </is>
      </c>
      <c r="AL511" t="inlineStr">
        <is>
          <t/>
        </is>
      </c>
      <c r="AM511" t="inlineStr">
        <is>
          <t/>
        </is>
      </c>
      <c r="AN511" t="inlineStr">
        <is>
          <t/>
        </is>
      </c>
      <c r="AO511" t="inlineStr">
        <is>
          <t/>
        </is>
      </c>
      <c r="AP511" t="inlineStr">
        <is>
          <t/>
        </is>
      </c>
      <c r="AQ511" t="inlineStr">
        <is>
          <t>valore del corso|valore di borsa</t>
        </is>
      </c>
      <c r="AR511" t="inlineStr">
        <is>
          <t>3|3</t>
        </is>
      </c>
      <c r="AS511" t="inlineStr">
        <is>
          <t>|</t>
        </is>
      </c>
      <c r="AT511" t="inlineStr">
        <is>
          <t/>
        </is>
      </c>
      <c r="AU511" t="inlineStr">
        <is>
          <t/>
        </is>
      </c>
      <c r="AV511" t="inlineStr">
        <is>
          <t/>
        </is>
      </c>
      <c r="AW511" t="inlineStr">
        <is>
          <t/>
        </is>
      </c>
      <c r="AX511" t="inlineStr">
        <is>
          <t/>
        </is>
      </c>
      <c r="AY511" t="inlineStr">
        <is>
          <t/>
        </is>
      </c>
      <c r="AZ511" t="inlineStr">
        <is>
          <t>valur tas-suq</t>
        </is>
      </c>
      <c r="BA511" t="inlineStr">
        <is>
          <t>3</t>
        </is>
      </c>
      <c r="BB511" t="inlineStr">
        <is>
          <t/>
        </is>
      </c>
      <c r="BC511" t="inlineStr">
        <is>
          <t>1a)beurskoers|koerswaarde|marktprijs|1b)notering</t>
        </is>
      </c>
      <c r="BD511" t="inlineStr">
        <is>
          <t>3|3|3|3</t>
        </is>
      </c>
      <c r="BE511" t="inlineStr">
        <is>
          <t>|||</t>
        </is>
      </c>
      <c r="BF511" t="inlineStr">
        <is>
          <t/>
        </is>
      </c>
      <c r="BG511" t="inlineStr">
        <is>
          <t/>
        </is>
      </c>
      <c r="BH511" t="inlineStr">
        <is>
          <t/>
        </is>
      </c>
      <c r="BI511" t="inlineStr">
        <is>
          <t>preço do mercado|cotação|valor efetuado</t>
        </is>
      </c>
      <c r="BJ511" t="inlineStr">
        <is>
          <t>3|3|3</t>
        </is>
      </c>
      <c r="BK511" t="inlineStr">
        <is>
          <t>||</t>
        </is>
      </c>
      <c r="BL511" t="inlineStr">
        <is>
          <t/>
        </is>
      </c>
      <c r="BM511" t="inlineStr">
        <is>
          <t/>
        </is>
      </c>
      <c r="BN511" t="inlineStr">
        <is>
          <t/>
        </is>
      </c>
      <c r="BO511" t="inlineStr">
        <is>
          <t/>
        </is>
      </c>
      <c r="BP511" t="inlineStr">
        <is>
          <t/>
        </is>
      </c>
      <c r="BQ511" t="inlineStr">
        <is>
          <t/>
        </is>
      </c>
      <c r="BR511" t="inlineStr">
        <is>
          <t/>
        </is>
      </c>
      <c r="BS511" t="inlineStr">
        <is>
          <t/>
        </is>
      </c>
      <c r="BT511" t="inlineStr">
        <is>
          <t/>
        </is>
      </c>
      <c r="BU511" t="inlineStr">
        <is>
          <t/>
        </is>
      </c>
      <c r="BV511" t="inlineStr">
        <is>
          <t/>
        </is>
      </c>
      <c r="BW511" t="inlineStr">
        <is>
          <t/>
        </is>
      </c>
      <c r="BX511" t="inlineStr">
        <is>
          <t/>
        </is>
      </c>
      <c r="BY511" t="inlineStr">
        <is>
          <t/>
        </is>
      </c>
      <c r="BZ511" t="inlineStr">
        <is>
          <t>a) pris på værdipapirer på en børs; b) pris på varer på en børs</t>
        </is>
      </c>
      <c r="CA511" t="inlineStr">
        <is>
          <t>Preis von Waren auf einem Markt</t>
        </is>
      </c>
      <c r="CB511" t="inlineStr">
        <is>
          <t/>
        </is>
      </c>
      <c r="CC511" t="inlineStr">
        <is>
          <t>the price on a stock exchange of a security</t>
        </is>
      </c>
      <c r="CD511" t="inlineStr">
        <is>
          <t>precio de una mercancía en el mercado</t>
        </is>
      </c>
      <c r="CE511" t="inlineStr">
        <is>
          <t/>
        </is>
      </c>
      <c r="CF511" t="inlineStr">
        <is>
          <t/>
        </is>
      </c>
      <c r="CG511" t="inlineStr">
        <is>
          <t>valeur d'une société obtenue en multipliant le cours de Bourse par le nombre d'actions en circulation</t>
        </is>
      </c>
      <c r="CH511" t="inlineStr">
        <is>
          <t/>
        </is>
      </c>
      <c r="CI511" t="inlineStr">
        <is>
          <t/>
        </is>
      </c>
      <c r="CJ511" t="inlineStr">
        <is>
          <t/>
        </is>
      </c>
      <c r="CK511" t="inlineStr">
        <is>
          <t>alla borsa valori: prezzo al quale viene negoziato un titolo; prezzo di mercato di un bene</t>
        </is>
      </c>
      <c r="CL511" t="inlineStr">
        <is>
          <t/>
        </is>
      </c>
      <c r="CM511" t="inlineStr">
        <is>
          <t/>
        </is>
      </c>
      <c r="CN511" t="inlineStr">
        <is>
          <t/>
        </is>
      </c>
      <c r="CO511" t="inlineStr">
        <is>
          <t>prijs(waarde)waartegen een effect op de beurs wordt verhandeld ;de prijs waarvoor goederen op de markt worden verhandeld</t>
        </is>
      </c>
      <c r="CP511" t="inlineStr">
        <is>
          <t/>
        </is>
      </c>
      <c r="CQ511" t="inlineStr">
        <is>
          <t>valor a que se efectuaram transacções fora da bolsa</t>
        </is>
      </c>
      <c r="CR511" t="inlineStr">
        <is>
          <t/>
        </is>
      </c>
      <c r="CS511" t="inlineStr">
        <is>
          <t/>
        </is>
      </c>
      <c r="CT511" t="inlineStr">
        <is>
          <t/>
        </is>
      </c>
      <c r="CU511" t="inlineStr">
        <is>
          <t/>
        </is>
      </c>
    </row>
    <row r="512">
      <c r="A512" s="1" t="str">
        <f>HYPERLINK("https://iate.europa.eu/entry/result/1083043/all", "1083043")</f>
        <v>1083043</v>
      </c>
      <c r="B512" t="inlineStr">
        <is>
          <t>TRADE;FINANCE</t>
        </is>
      </c>
      <c r="C512" t="inlineStr">
        <is>
          <t>TRADE|marketing|preparation for market;FINANCE</t>
        </is>
      </c>
      <c r="D512" t="inlineStr">
        <is>
          <t/>
        </is>
      </c>
      <c r="E512" t="inlineStr">
        <is>
          <t/>
        </is>
      </c>
      <c r="F512" t="inlineStr">
        <is>
          <t/>
        </is>
      </c>
      <c r="G512" t="inlineStr">
        <is>
          <t/>
        </is>
      </c>
      <c r="H512" t="inlineStr">
        <is>
          <t/>
        </is>
      </c>
      <c r="I512" t="inlineStr">
        <is>
          <t/>
        </is>
      </c>
      <c r="J512" t="inlineStr">
        <is>
          <t>effektivitet</t>
        </is>
      </c>
      <c r="K512" t="inlineStr">
        <is>
          <t>3</t>
        </is>
      </c>
      <c r="L512" t="inlineStr">
        <is>
          <t/>
        </is>
      </c>
      <c r="M512" t="inlineStr">
        <is>
          <t>Wirksamkeit</t>
        </is>
      </c>
      <c r="N512" t="inlineStr">
        <is>
          <t>3</t>
        </is>
      </c>
      <c r="O512" t="inlineStr">
        <is>
          <t/>
        </is>
      </c>
      <c r="P512" t="inlineStr">
        <is>
          <t>αποτελεσματικότητα</t>
        </is>
      </c>
      <c r="Q512" t="inlineStr">
        <is>
          <t>4</t>
        </is>
      </c>
      <c r="R512" t="inlineStr">
        <is>
          <t/>
        </is>
      </c>
      <c r="S512" t="inlineStr">
        <is>
          <t>effectiveness</t>
        </is>
      </c>
      <c r="T512" t="inlineStr">
        <is>
          <t>3</t>
        </is>
      </c>
      <c r="U512" t="inlineStr">
        <is>
          <t/>
        </is>
      </c>
      <c r="V512" t="inlineStr">
        <is>
          <t>eficacia</t>
        </is>
      </c>
      <c r="W512" t="inlineStr">
        <is>
          <t>3</t>
        </is>
      </c>
      <c r="X512" t="inlineStr">
        <is>
          <t/>
        </is>
      </c>
      <c r="Y512" t="inlineStr">
        <is>
          <t/>
        </is>
      </c>
      <c r="Z512" t="inlineStr">
        <is>
          <t/>
        </is>
      </c>
      <c r="AA512" t="inlineStr">
        <is>
          <t/>
        </is>
      </c>
      <c r="AB512" t="inlineStr">
        <is>
          <t/>
        </is>
      </c>
      <c r="AC512" t="inlineStr">
        <is>
          <t/>
        </is>
      </c>
      <c r="AD512" t="inlineStr">
        <is>
          <t/>
        </is>
      </c>
      <c r="AE512" t="inlineStr">
        <is>
          <t>efficacité</t>
        </is>
      </c>
      <c r="AF512" t="inlineStr">
        <is>
          <t>3</t>
        </is>
      </c>
      <c r="AG512" t="inlineStr">
        <is>
          <t/>
        </is>
      </c>
      <c r="AH512" t="inlineStr">
        <is>
          <t>éifeachtacht</t>
        </is>
      </c>
      <c r="AI512" t="inlineStr">
        <is>
          <t>3</t>
        </is>
      </c>
      <c r="AJ512" t="inlineStr">
        <is>
          <t/>
        </is>
      </c>
      <c r="AK512" t="inlineStr">
        <is>
          <t/>
        </is>
      </c>
      <c r="AL512" t="inlineStr">
        <is>
          <t/>
        </is>
      </c>
      <c r="AM512" t="inlineStr">
        <is>
          <t/>
        </is>
      </c>
      <c r="AN512" t="inlineStr">
        <is>
          <t/>
        </is>
      </c>
      <c r="AO512" t="inlineStr">
        <is>
          <t/>
        </is>
      </c>
      <c r="AP512" t="inlineStr">
        <is>
          <t/>
        </is>
      </c>
      <c r="AQ512" t="inlineStr">
        <is>
          <t>efficacia</t>
        </is>
      </c>
      <c r="AR512" t="inlineStr">
        <is>
          <t>3</t>
        </is>
      </c>
      <c r="AS512" t="inlineStr">
        <is>
          <t/>
        </is>
      </c>
      <c r="AT512" t="inlineStr">
        <is>
          <t/>
        </is>
      </c>
      <c r="AU512" t="inlineStr">
        <is>
          <t/>
        </is>
      </c>
      <c r="AV512" t="inlineStr">
        <is>
          <t/>
        </is>
      </c>
      <c r="AW512" t="inlineStr">
        <is>
          <t/>
        </is>
      </c>
      <c r="AX512" t="inlineStr">
        <is>
          <t/>
        </is>
      </c>
      <c r="AY512" t="inlineStr">
        <is>
          <t/>
        </is>
      </c>
      <c r="AZ512" t="inlineStr">
        <is>
          <t/>
        </is>
      </c>
      <c r="BA512" t="inlineStr">
        <is>
          <t/>
        </is>
      </c>
      <c r="BB512" t="inlineStr">
        <is>
          <t/>
        </is>
      </c>
      <c r="BC512" t="inlineStr">
        <is>
          <t>doeltreffendheid|effectiviteit</t>
        </is>
      </c>
      <c r="BD512" t="inlineStr">
        <is>
          <t>3|3</t>
        </is>
      </c>
      <c r="BE512" t="inlineStr">
        <is>
          <t>|</t>
        </is>
      </c>
      <c r="BF512" t="inlineStr">
        <is>
          <t/>
        </is>
      </c>
      <c r="BG512" t="inlineStr">
        <is>
          <t/>
        </is>
      </c>
      <c r="BH512" t="inlineStr">
        <is>
          <t/>
        </is>
      </c>
      <c r="BI512" t="inlineStr">
        <is>
          <t>eficácia</t>
        </is>
      </c>
      <c r="BJ512" t="inlineStr">
        <is>
          <t>3</t>
        </is>
      </c>
      <c r="BK512" t="inlineStr">
        <is>
          <t/>
        </is>
      </c>
      <c r="BL512" t="inlineStr">
        <is>
          <t/>
        </is>
      </c>
      <c r="BM512" t="inlineStr">
        <is>
          <t/>
        </is>
      </c>
      <c r="BN512" t="inlineStr">
        <is>
          <t/>
        </is>
      </c>
      <c r="BO512" t="inlineStr">
        <is>
          <t/>
        </is>
      </c>
      <c r="BP512" t="inlineStr">
        <is>
          <t/>
        </is>
      </c>
      <c r="BQ512" t="inlineStr">
        <is>
          <t/>
        </is>
      </c>
      <c r="BR512" t="inlineStr">
        <is>
          <t/>
        </is>
      </c>
      <c r="BS512" t="inlineStr">
        <is>
          <t/>
        </is>
      </c>
      <c r="BT512" t="inlineStr">
        <is>
          <t/>
        </is>
      </c>
      <c r="BU512" t="inlineStr">
        <is>
          <t/>
        </is>
      </c>
      <c r="BV512" t="inlineStr">
        <is>
          <t/>
        </is>
      </c>
      <c r="BW512" t="inlineStr">
        <is>
          <t/>
        </is>
      </c>
      <c r="BX512" t="inlineStr">
        <is>
          <t/>
        </is>
      </c>
      <c r="BY512" t="inlineStr">
        <is>
          <t/>
        </is>
      </c>
      <c r="BZ512" t="inlineStr">
        <is>
          <t>et udtryk for, i hvilket omfang man met et gunstigt cost-benefit forhold har nået de tilsigtede mål</t>
        </is>
      </c>
      <c r="CA512" t="inlineStr">
        <is>
          <t>Grad der Zielverwirklichung entsprechend einem günstigen Kosten-Nutzen-Verhältnis</t>
        </is>
      </c>
      <c r="CB512" t="inlineStr">
        <is>
          <t/>
        </is>
      </c>
      <c r="CC512" t="inlineStr">
        <is>
          <t>extent to which the stated objectives have been attained in a cost-effective way</t>
        </is>
      </c>
      <c r="CD512" t="inlineStr">
        <is>
          <t>el grado en que se consiguen los resultados en función de una relación coste/beneficio favorable</t>
        </is>
      </c>
      <c r="CE512" t="inlineStr">
        <is>
          <t/>
        </is>
      </c>
      <c r="CF512" t="inlineStr">
        <is>
          <t/>
        </is>
      </c>
      <c r="CG512" t="inlineStr">
        <is>
          <t>mesure dans laquelle les objectifs sont atteints, selon un rapport coût/bénéfice favorable</t>
        </is>
      </c>
      <c r="CH512" t="inlineStr">
        <is>
          <t/>
        </is>
      </c>
      <c r="CI512" t="inlineStr">
        <is>
          <t/>
        </is>
      </c>
      <c r="CJ512" t="inlineStr">
        <is>
          <t/>
        </is>
      </c>
      <c r="CK512" t="inlineStr">
        <is>
          <t>misura in cui gli obiettivi vengono conseguiti in base ad una relazione costo/beneficio positiva</t>
        </is>
      </c>
      <c r="CL512" t="inlineStr">
        <is>
          <t/>
        </is>
      </c>
      <c r="CM512" t="inlineStr">
        <is>
          <t/>
        </is>
      </c>
      <c r="CN512" t="inlineStr">
        <is>
          <t/>
        </is>
      </c>
      <c r="CO512" t="inlineStr">
        <is>
          <t>mate van verwezenlijking van de doelstellingen op basis van een gunstige kosten/baten-verhouding</t>
        </is>
      </c>
      <c r="CP512" t="inlineStr">
        <is>
          <t/>
        </is>
      </c>
      <c r="CQ512" t="inlineStr">
        <is>
          <t>grau de alcance dos objectivos visados, segundo uma relação de custo/benefício favorável</t>
        </is>
      </c>
      <c r="CR512" t="inlineStr">
        <is>
          <t/>
        </is>
      </c>
      <c r="CS512" t="inlineStr">
        <is>
          <t/>
        </is>
      </c>
      <c r="CT512" t="inlineStr">
        <is>
          <t/>
        </is>
      </c>
      <c r="CU512" t="inlineStr">
        <is>
          <t/>
        </is>
      </c>
    </row>
    <row r="513">
      <c r="A513" s="1" t="str">
        <f>HYPERLINK("https://iate.europa.eu/entry/result/844199/all", "844199")</f>
        <v>844199</v>
      </c>
      <c r="B513" t="inlineStr">
        <is>
          <t>FINANCE;ECONOMICS;PRODUCTION, TECHNOLOGY AND RESEARCH;EDUCATION AND COMMUNICATIONS;BUSINESS AND COMPETITION</t>
        </is>
      </c>
      <c r="C513" t="inlineStr">
        <is>
          <t>FINANCE|financial institutions and credit;ECONOMICS;PRODUCTION, TECHNOLOGY AND RESEARCH|research and intellectual property|intellectual property;EDUCATION AND COMMUNICATIONS|communications|communications systems;BUSINESS AND COMPETITION|business organisation;FINANCE|insurance;FINANCE</t>
        </is>
      </c>
      <c r="D513" t="inlineStr">
        <is>
          <t/>
        </is>
      </c>
      <c r="E513" t="inlineStr">
        <is>
          <t/>
        </is>
      </c>
      <c r="F513" t="inlineStr">
        <is>
          <t/>
        </is>
      </c>
      <c r="G513" t="inlineStr">
        <is>
          <t/>
        </is>
      </c>
      <c r="H513" t="inlineStr">
        <is>
          <t/>
        </is>
      </c>
      <c r="I513" t="inlineStr">
        <is>
          <t/>
        </is>
      </c>
      <c r="J513" t="inlineStr">
        <is>
          <t/>
        </is>
      </c>
      <c r="K513" t="inlineStr">
        <is>
          <t/>
        </is>
      </c>
      <c r="L513" t="inlineStr">
        <is>
          <t/>
        </is>
      </c>
      <c r="M513" t="inlineStr">
        <is>
          <t>Aktiva|Anlagevermögen</t>
        </is>
      </c>
      <c r="N513" t="inlineStr">
        <is>
          <t>3|3</t>
        </is>
      </c>
      <c r="O513" t="inlineStr">
        <is>
          <t>|</t>
        </is>
      </c>
      <c r="P513" t="inlineStr">
        <is>
          <t>ενεργητικό</t>
        </is>
      </c>
      <c r="Q513" t="inlineStr">
        <is>
          <t>2</t>
        </is>
      </c>
      <c r="R513" t="inlineStr">
        <is>
          <t/>
        </is>
      </c>
      <c r="S513" t="inlineStr">
        <is>
          <t>assets</t>
        </is>
      </c>
      <c r="T513" t="inlineStr">
        <is>
          <t>3</t>
        </is>
      </c>
      <c r="U513" t="inlineStr">
        <is>
          <t/>
        </is>
      </c>
      <c r="V513" t="inlineStr">
        <is>
          <t>activo</t>
        </is>
      </c>
      <c r="W513" t="inlineStr">
        <is>
          <t>3</t>
        </is>
      </c>
      <c r="X513" t="inlineStr">
        <is>
          <t/>
        </is>
      </c>
      <c r="Y513" t="inlineStr">
        <is>
          <t/>
        </is>
      </c>
      <c r="Z513" t="inlineStr">
        <is>
          <t/>
        </is>
      </c>
      <c r="AA513" t="inlineStr">
        <is>
          <t/>
        </is>
      </c>
      <c r="AB513" t="inlineStr">
        <is>
          <t>varat|vastaava|vastaavat</t>
        </is>
      </c>
      <c r="AC513" t="inlineStr">
        <is>
          <t>2|2|2</t>
        </is>
      </c>
      <c r="AD513" t="inlineStr">
        <is>
          <t>||</t>
        </is>
      </c>
      <c r="AE513" t="inlineStr">
        <is>
          <t>actif</t>
        </is>
      </c>
      <c r="AF513" t="inlineStr">
        <is>
          <t>2</t>
        </is>
      </c>
      <c r="AG513" t="inlineStr">
        <is>
          <t/>
        </is>
      </c>
      <c r="AH513" t="inlineStr">
        <is>
          <t>sócmhainní</t>
        </is>
      </c>
      <c r="AI513" t="inlineStr">
        <is>
          <t>3</t>
        </is>
      </c>
      <c r="AJ513" t="inlineStr">
        <is>
          <t/>
        </is>
      </c>
      <c r="AK513" t="inlineStr">
        <is>
          <t/>
        </is>
      </c>
      <c r="AL513" t="inlineStr">
        <is>
          <t/>
        </is>
      </c>
      <c r="AM513" t="inlineStr">
        <is>
          <t/>
        </is>
      </c>
      <c r="AN513" t="inlineStr">
        <is>
          <t/>
        </is>
      </c>
      <c r="AO513" t="inlineStr">
        <is>
          <t/>
        </is>
      </c>
      <c r="AP513" t="inlineStr">
        <is>
          <t/>
        </is>
      </c>
      <c r="AQ513" t="inlineStr">
        <is>
          <t>attivo</t>
        </is>
      </c>
      <c r="AR513" t="inlineStr">
        <is>
          <t>2</t>
        </is>
      </c>
      <c r="AS513" t="inlineStr">
        <is>
          <t/>
        </is>
      </c>
      <c r="AT513" t="inlineStr">
        <is>
          <t/>
        </is>
      </c>
      <c r="AU513" t="inlineStr">
        <is>
          <t/>
        </is>
      </c>
      <c r="AV513" t="inlineStr">
        <is>
          <t/>
        </is>
      </c>
      <c r="AW513" t="inlineStr">
        <is>
          <t/>
        </is>
      </c>
      <c r="AX513" t="inlineStr">
        <is>
          <t/>
        </is>
      </c>
      <c r="AY513" t="inlineStr">
        <is>
          <t/>
        </is>
      </c>
      <c r="AZ513" t="inlineStr">
        <is>
          <t/>
        </is>
      </c>
      <c r="BA513" t="inlineStr">
        <is>
          <t/>
        </is>
      </c>
      <c r="BB513" t="inlineStr">
        <is>
          <t/>
        </is>
      </c>
      <c r="BC513" t="inlineStr">
        <is>
          <t/>
        </is>
      </c>
      <c r="BD513" t="inlineStr">
        <is>
          <t/>
        </is>
      </c>
      <c r="BE513" t="inlineStr">
        <is>
          <t/>
        </is>
      </c>
      <c r="BF513" t="inlineStr">
        <is>
          <t/>
        </is>
      </c>
      <c r="BG513" t="inlineStr">
        <is>
          <t/>
        </is>
      </c>
      <c r="BH513" t="inlineStr">
        <is>
          <t/>
        </is>
      </c>
      <c r="BI513" t="inlineStr">
        <is>
          <t>ativo</t>
        </is>
      </c>
      <c r="BJ513" t="inlineStr">
        <is>
          <t>2</t>
        </is>
      </c>
      <c r="BK513" t="inlineStr">
        <is>
          <t/>
        </is>
      </c>
      <c r="BL513" t="inlineStr">
        <is>
          <t/>
        </is>
      </c>
      <c r="BM513" t="inlineStr">
        <is>
          <t/>
        </is>
      </c>
      <c r="BN513" t="inlineStr">
        <is>
          <t/>
        </is>
      </c>
      <c r="BO513" t="inlineStr">
        <is>
          <t/>
        </is>
      </c>
      <c r="BP513" t="inlineStr">
        <is>
          <t/>
        </is>
      </c>
      <c r="BQ513" t="inlineStr">
        <is>
          <t/>
        </is>
      </c>
      <c r="BR513" t="inlineStr">
        <is>
          <t/>
        </is>
      </c>
      <c r="BS513" t="inlineStr">
        <is>
          <t/>
        </is>
      </c>
      <c r="BT513" t="inlineStr">
        <is>
          <t/>
        </is>
      </c>
      <c r="BU513" t="inlineStr">
        <is>
          <t/>
        </is>
      </c>
      <c r="BV513" t="inlineStr">
        <is>
          <t/>
        </is>
      </c>
      <c r="BW513" t="inlineStr">
        <is>
          <t/>
        </is>
      </c>
      <c r="BX513" t="inlineStr">
        <is>
          <t/>
        </is>
      </c>
      <c r="BY513" t="inlineStr">
        <is>
          <t/>
        </is>
      </c>
      <c r="BZ513" t="inlineStr">
        <is>
          <t/>
        </is>
      </c>
      <c r="CA513" t="inlineStr">
        <is>
          <t/>
        </is>
      </c>
      <c r="CB513" t="inlineStr">
        <is>
          <t/>
        </is>
      </c>
      <c r="CC513" t="inlineStr">
        <is>
          <t/>
        </is>
      </c>
      <c r="CD513" t="inlineStr">
        <is>
          <t>Recurso económico en general controlado por la empresa, que resulta de sucesos pasados y del que se espera obtener beneficios o rendimientos en el futuro.</t>
        </is>
      </c>
      <c r="CE513" t="inlineStr">
        <is>
          <t/>
        </is>
      </c>
      <c r="CF513" t="inlineStr">
        <is>
          <t/>
        </is>
      </c>
      <c r="CG513" t="inlineStr">
        <is>
          <t/>
        </is>
      </c>
      <c r="CH513" t="inlineStr">
        <is>
          <t/>
        </is>
      </c>
      <c r="CI513" t="inlineStr">
        <is>
          <t/>
        </is>
      </c>
      <c r="CJ513" t="inlineStr">
        <is>
          <t/>
        </is>
      </c>
      <c r="CK513" t="inlineStr">
        <is>
          <t/>
        </is>
      </c>
      <c r="CL513" t="inlineStr">
        <is>
          <t/>
        </is>
      </c>
      <c r="CM513" t="inlineStr">
        <is>
          <t/>
        </is>
      </c>
      <c r="CN513" t="inlineStr">
        <is>
          <t/>
        </is>
      </c>
      <c r="CO513" t="inlineStr">
        <is>
          <t/>
        </is>
      </c>
      <c r="CP513" t="inlineStr">
        <is>
          <t/>
        </is>
      </c>
      <c r="CQ513" t="inlineStr">
        <is>
          <t>"Conjunto de bens materiais e imateriais, que um particular, uma empresa ou qualquer outra entidade económica, possui, ou a que tem direito." (Lexique UEC). "Quando usado no plural, indica os elementos financeiros de uma empresa, quer esta tenha ou não fins lucrativos, os quais são medidos por um denominador comum, isto é, a moeda." (Dicionário Executivo Michaelis).</t>
        </is>
      </c>
      <c r="CR513" t="inlineStr">
        <is>
          <t/>
        </is>
      </c>
      <c r="CS513" t="inlineStr">
        <is>
          <t/>
        </is>
      </c>
      <c r="CT513" t="inlineStr">
        <is>
          <t/>
        </is>
      </c>
      <c r="CU513" t="inlineStr">
        <is>
          <t/>
        </is>
      </c>
    </row>
    <row r="514">
      <c r="A514" s="1" t="str">
        <f>HYPERLINK("https://iate.europa.eu/entry/result/918224/all", "918224")</f>
        <v>918224</v>
      </c>
      <c r="B514" t="inlineStr">
        <is>
          <t>FINANCE;EDUCATION AND COMMUNICATIONS</t>
        </is>
      </c>
      <c r="C514" t="inlineStr">
        <is>
          <t>FINANCE|financial institutions and credit;EDUCATION AND COMMUNICATIONS|communications|communications systems;EDUCATION AND COMMUNICATIONS|information technology and data processing</t>
        </is>
      </c>
      <c r="D514" t="inlineStr">
        <is>
          <t/>
        </is>
      </c>
      <c r="E514" t="inlineStr">
        <is>
          <t/>
        </is>
      </c>
      <c r="F514" t="inlineStr">
        <is>
          <t/>
        </is>
      </c>
      <c r="G514" t="inlineStr">
        <is>
          <t/>
        </is>
      </c>
      <c r="H514" t="inlineStr">
        <is>
          <t/>
        </is>
      </c>
      <c r="I514" t="inlineStr">
        <is>
          <t/>
        </is>
      </c>
      <c r="J514" t="inlineStr">
        <is>
          <t>token</t>
        </is>
      </c>
      <c r="K514" t="inlineStr">
        <is>
          <t>4</t>
        </is>
      </c>
      <c r="L514" t="inlineStr">
        <is>
          <t/>
        </is>
      </c>
      <c r="M514" t="inlineStr">
        <is>
          <t>Token|Sicherheitsschlüssel|Sicherheitsmodul</t>
        </is>
      </c>
      <c r="N514" t="inlineStr">
        <is>
          <t>2|2|2</t>
        </is>
      </c>
      <c r="O514" t="inlineStr">
        <is>
          <t>||</t>
        </is>
      </c>
      <c r="P514" t="inlineStr">
        <is>
          <t/>
        </is>
      </c>
      <c r="Q514" t="inlineStr">
        <is>
          <t/>
        </is>
      </c>
      <c r="R514" t="inlineStr">
        <is>
          <t/>
        </is>
      </c>
      <c r="S514" t="inlineStr">
        <is>
          <t>token</t>
        </is>
      </c>
      <c r="T514" t="inlineStr">
        <is>
          <t>1</t>
        </is>
      </c>
      <c r="U514" t="inlineStr">
        <is>
          <t/>
        </is>
      </c>
      <c r="V514" t="inlineStr">
        <is>
          <t/>
        </is>
      </c>
      <c r="W514" t="inlineStr">
        <is>
          <t/>
        </is>
      </c>
      <c r="X514" t="inlineStr">
        <is>
          <t/>
        </is>
      </c>
      <c r="Y514" t="inlineStr">
        <is>
          <t/>
        </is>
      </c>
      <c r="Z514" t="inlineStr">
        <is>
          <t/>
        </is>
      </c>
      <c r="AA514" t="inlineStr">
        <is>
          <t/>
        </is>
      </c>
      <c r="AB514" t="inlineStr">
        <is>
          <t/>
        </is>
      </c>
      <c r="AC514" t="inlineStr">
        <is>
          <t/>
        </is>
      </c>
      <c r="AD514" t="inlineStr">
        <is>
          <t/>
        </is>
      </c>
      <c r="AE514" t="inlineStr">
        <is>
          <t/>
        </is>
      </c>
      <c r="AF514" t="inlineStr">
        <is>
          <t/>
        </is>
      </c>
      <c r="AG514" t="inlineStr">
        <is>
          <t/>
        </is>
      </c>
      <c r="AH514" t="inlineStr">
        <is>
          <t/>
        </is>
      </c>
      <c r="AI514" t="inlineStr">
        <is>
          <t/>
        </is>
      </c>
      <c r="AJ514" t="inlineStr">
        <is>
          <t/>
        </is>
      </c>
      <c r="AK514" t="inlineStr">
        <is>
          <t/>
        </is>
      </c>
      <c r="AL514" t="inlineStr">
        <is>
          <t/>
        </is>
      </c>
      <c r="AM514" t="inlineStr">
        <is>
          <t/>
        </is>
      </c>
      <c r="AN514" t="inlineStr">
        <is>
          <t/>
        </is>
      </c>
      <c r="AO514" t="inlineStr">
        <is>
          <t/>
        </is>
      </c>
      <c r="AP514" t="inlineStr">
        <is>
          <t/>
        </is>
      </c>
      <c r="AQ514" t="inlineStr">
        <is>
          <t>token|gettone</t>
        </is>
      </c>
      <c r="AR514" t="inlineStr">
        <is>
          <t>2|2</t>
        </is>
      </c>
      <c r="AS514" t="inlineStr">
        <is>
          <t>|</t>
        </is>
      </c>
      <c r="AT514" t="inlineStr">
        <is>
          <t/>
        </is>
      </c>
      <c r="AU514" t="inlineStr">
        <is>
          <t/>
        </is>
      </c>
      <c r="AV514" t="inlineStr">
        <is>
          <t/>
        </is>
      </c>
      <c r="AW514" t="inlineStr">
        <is>
          <t/>
        </is>
      </c>
      <c r="AX514" t="inlineStr">
        <is>
          <t/>
        </is>
      </c>
      <c r="AY514" t="inlineStr">
        <is>
          <t/>
        </is>
      </c>
      <c r="AZ514" t="inlineStr">
        <is>
          <t/>
        </is>
      </c>
      <c r="BA514" t="inlineStr">
        <is>
          <t/>
        </is>
      </c>
      <c r="BB514" t="inlineStr">
        <is>
          <t/>
        </is>
      </c>
      <c r="BC514" t="inlineStr">
        <is>
          <t/>
        </is>
      </c>
      <c r="BD514" t="inlineStr">
        <is>
          <t/>
        </is>
      </c>
      <c r="BE514" t="inlineStr">
        <is>
          <t/>
        </is>
      </c>
      <c r="BF514" t="inlineStr">
        <is>
          <t/>
        </is>
      </c>
      <c r="BG514" t="inlineStr">
        <is>
          <t/>
        </is>
      </c>
      <c r="BH514" t="inlineStr">
        <is>
          <t/>
        </is>
      </c>
      <c r="BI514" t="inlineStr">
        <is>
          <t/>
        </is>
      </c>
      <c r="BJ514" t="inlineStr">
        <is>
          <t/>
        </is>
      </c>
      <c r="BK514" t="inlineStr">
        <is>
          <t/>
        </is>
      </c>
      <c r="BL514" t="inlineStr">
        <is>
          <t/>
        </is>
      </c>
      <c r="BM514" t="inlineStr">
        <is>
          <t/>
        </is>
      </c>
      <c r="BN514" t="inlineStr">
        <is>
          <t/>
        </is>
      </c>
      <c r="BO514" t="inlineStr">
        <is>
          <t/>
        </is>
      </c>
      <c r="BP514" t="inlineStr">
        <is>
          <t/>
        </is>
      </c>
      <c r="BQ514" t="inlineStr">
        <is>
          <t/>
        </is>
      </c>
      <c r="BR514" t="inlineStr">
        <is>
          <t/>
        </is>
      </c>
      <c r="BS514" t="inlineStr">
        <is>
          <t/>
        </is>
      </c>
      <c r="BT514" t="inlineStr">
        <is>
          <t/>
        </is>
      </c>
      <c r="BU514" t="inlineStr">
        <is>
          <t/>
        </is>
      </c>
      <c r="BV514" t="inlineStr">
        <is>
          <t/>
        </is>
      </c>
      <c r="BW514" t="inlineStr">
        <is>
          <t/>
        </is>
      </c>
      <c r="BX514" t="inlineStr">
        <is>
          <t/>
        </is>
      </c>
      <c r="BY514" t="inlineStr">
        <is>
          <t/>
        </is>
      </c>
      <c r="BZ514" t="inlineStr">
        <is>
          <t/>
        </is>
      </c>
      <c r="CA514" t="inlineStr">
        <is>
          <t/>
        </is>
      </c>
      <c r="CB514" t="inlineStr">
        <is>
          <t/>
        </is>
      </c>
      <c r="CC514" t="inlineStr">
        <is>
          <t/>
        </is>
      </c>
      <c r="CD514" t="inlineStr">
        <is>
          <t/>
        </is>
      </c>
      <c r="CE514" t="inlineStr">
        <is>
          <t/>
        </is>
      </c>
      <c r="CF514" t="inlineStr">
        <is>
          <t/>
        </is>
      </c>
      <c r="CG514" t="inlineStr">
        <is>
          <t/>
        </is>
      </c>
      <c r="CH514" t="inlineStr">
        <is>
          <t/>
        </is>
      </c>
      <c r="CI514" t="inlineStr">
        <is>
          <t/>
        </is>
      </c>
      <c r="CJ514" t="inlineStr">
        <is>
          <t/>
        </is>
      </c>
      <c r="CK514" t="inlineStr">
        <is>
          <t>Stringhe di caratteri che rappresentano un determinato ammontare di valuta. (Glossario GE-Capital, in</t>
        </is>
      </c>
      <c r="CL514" t="inlineStr">
        <is>
          <t/>
        </is>
      </c>
      <c r="CM514" t="inlineStr">
        <is>
          <t/>
        </is>
      </c>
      <c r="CN514" t="inlineStr">
        <is>
          <t/>
        </is>
      </c>
      <c r="CO514" t="inlineStr">
        <is>
          <t/>
        </is>
      </c>
      <c r="CP514" t="inlineStr">
        <is>
          <t/>
        </is>
      </c>
      <c r="CQ514" t="inlineStr">
        <is>
          <t/>
        </is>
      </c>
      <c r="CR514" t="inlineStr">
        <is>
          <t/>
        </is>
      </c>
      <c r="CS514" t="inlineStr">
        <is>
          <t/>
        </is>
      </c>
      <c r="CT514" t="inlineStr">
        <is>
          <t/>
        </is>
      </c>
      <c r="CU514" t="inlineStr">
        <is>
          <t/>
        </is>
      </c>
    </row>
    <row r="515">
      <c r="A515" s="1" t="str">
        <f>HYPERLINK("https://iate.europa.eu/entry/result/874557/all", "874557")</f>
        <v>874557</v>
      </c>
      <c r="B515" t="inlineStr">
        <is>
          <t>FINANCE;BUSINESS AND COMPETITION</t>
        </is>
      </c>
      <c r="C515" t="inlineStr">
        <is>
          <t>FINANCE|financial institutions and credit;BUSINESS AND COMPETITION|accounting</t>
        </is>
      </c>
      <c r="D515" t="inlineStr">
        <is>
          <t/>
        </is>
      </c>
      <c r="E515" t="inlineStr">
        <is>
          <t/>
        </is>
      </c>
      <c r="F515" t="inlineStr">
        <is>
          <t/>
        </is>
      </c>
      <c r="G515" t="inlineStr">
        <is>
          <t/>
        </is>
      </c>
      <c r="H515" t="inlineStr">
        <is>
          <t/>
        </is>
      </c>
      <c r="I515" t="inlineStr">
        <is>
          <t/>
        </is>
      </c>
      <c r="J515" t="inlineStr">
        <is>
          <t/>
        </is>
      </c>
      <c r="K515" t="inlineStr">
        <is>
          <t/>
        </is>
      </c>
      <c r="L515" t="inlineStr">
        <is>
          <t/>
        </is>
      </c>
      <c r="M515" t="inlineStr">
        <is>
          <t>Kontrolle</t>
        </is>
      </c>
      <c r="N515" t="inlineStr">
        <is>
          <t>3</t>
        </is>
      </c>
      <c r="O515" t="inlineStr">
        <is>
          <t/>
        </is>
      </c>
      <c r="P515" t="inlineStr">
        <is>
          <t/>
        </is>
      </c>
      <c r="Q515" t="inlineStr">
        <is>
          <t/>
        </is>
      </c>
      <c r="R515" t="inlineStr">
        <is>
          <t/>
        </is>
      </c>
      <c r="S515" t="inlineStr">
        <is>
          <t>control</t>
        </is>
      </c>
      <c r="T515" t="inlineStr">
        <is>
          <t>1</t>
        </is>
      </c>
      <c r="U515" t="inlineStr">
        <is>
          <t/>
        </is>
      </c>
      <c r="V515" t="inlineStr">
        <is>
          <t/>
        </is>
      </c>
      <c r="W515" t="inlineStr">
        <is>
          <t/>
        </is>
      </c>
      <c r="X515" t="inlineStr">
        <is>
          <t/>
        </is>
      </c>
      <c r="Y515" t="inlineStr">
        <is>
          <t/>
        </is>
      </c>
      <c r="Z515" t="inlineStr">
        <is>
          <t/>
        </is>
      </c>
      <c r="AA515" t="inlineStr">
        <is>
          <t/>
        </is>
      </c>
      <c r="AB515" t="inlineStr">
        <is>
          <t/>
        </is>
      </c>
      <c r="AC515" t="inlineStr">
        <is>
          <t/>
        </is>
      </c>
      <c r="AD515" t="inlineStr">
        <is>
          <t/>
        </is>
      </c>
      <c r="AE515" t="inlineStr">
        <is>
          <t>contrôle</t>
        </is>
      </c>
      <c r="AF515" t="inlineStr">
        <is>
          <t>1</t>
        </is>
      </c>
      <c r="AG515" t="inlineStr">
        <is>
          <t/>
        </is>
      </c>
      <c r="AH515" t="inlineStr">
        <is>
          <t/>
        </is>
      </c>
      <c r="AI515" t="inlineStr">
        <is>
          <t/>
        </is>
      </c>
      <c r="AJ515" t="inlineStr">
        <is>
          <t/>
        </is>
      </c>
      <c r="AK515" t="inlineStr">
        <is>
          <t/>
        </is>
      </c>
      <c r="AL515" t="inlineStr">
        <is>
          <t/>
        </is>
      </c>
      <c r="AM515" t="inlineStr">
        <is>
          <t/>
        </is>
      </c>
      <c r="AN515" t="inlineStr">
        <is>
          <t/>
        </is>
      </c>
      <c r="AO515" t="inlineStr">
        <is>
          <t/>
        </is>
      </c>
      <c r="AP515" t="inlineStr">
        <is>
          <t/>
        </is>
      </c>
      <c r="AQ515" t="inlineStr">
        <is>
          <t/>
        </is>
      </c>
      <c r="AR515" t="inlineStr">
        <is>
          <t/>
        </is>
      </c>
      <c r="AS515" t="inlineStr">
        <is>
          <t/>
        </is>
      </c>
      <c r="AT515" t="inlineStr">
        <is>
          <t/>
        </is>
      </c>
      <c r="AU515" t="inlineStr">
        <is>
          <t/>
        </is>
      </c>
      <c r="AV515" t="inlineStr">
        <is>
          <t/>
        </is>
      </c>
      <c r="AW515" t="inlineStr">
        <is>
          <t/>
        </is>
      </c>
      <c r="AX515" t="inlineStr">
        <is>
          <t/>
        </is>
      </c>
      <c r="AY515" t="inlineStr">
        <is>
          <t/>
        </is>
      </c>
      <c r="AZ515" t="inlineStr">
        <is>
          <t/>
        </is>
      </c>
      <c r="BA515" t="inlineStr">
        <is>
          <t/>
        </is>
      </c>
      <c r="BB515" t="inlineStr">
        <is>
          <t/>
        </is>
      </c>
      <c r="BC515" t="inlineStr">
        <is>
          <t/>
        </is>
      </c>
      <c r="BD515" t="inlineStr">
        <is>
          <t/>
        </is>
      </c>
      <c r="BE515" t="inlineStr">
        <is>
          <t/>
        </is>
      </c>
      <c r="BF515" t="inlineStr">
        <is>
          <t/>
        </is>
      </c>
      <c r="BG515" t="inlineStr">
        <is>
          <t/>
        </is>
      </c>
      <c r="BH515" t="inlineStr">
        <is>
          <t/>
        </is>
      </c>
      <c r="BI515" t="inlineStr">
        <is>
          <t/>
        </is>
      </c>
      <c r="BJ515" t="inlineStr">
        <is>
          <t/>
        </is>
      </c>
      <c r="BK515" t="inlineStr">
        <is>
          <t/>
        </is>
      </c>
      <c r="BL515" t="inlineStr">
        <is>
          <t/>
        </is>
      </c>
      <c r="BM515" t="inlineStr">
        <is>
          <t/>
        </is>
      </c>
      <c r="BN515" t="inlineStr">
        <is>
          <t/>
        </is>
      </c>
      <c r="BO515" t="inlineStr">
        <is>
          <t/>
        </is>
      </c>
      <c r="BP515" t="inlineStr">
        <is>
          <t/>
        </is>
      </c>
      <c r="BQ515" t="inlineStr">
        <is>
          <t/>
        </is>
      </c>
      <c r="BR515" t="inlineStr">
        <is>
          <t/>
        </is>
      </c>
      <c r="BS515" t="inlineStr">
        <is>
          <t/>
        </is>
      </c>
      <c r="BT515" t="inlineStr">
        <is>
          <t/>
        </is>
      </c>
      <c r="BU515" t="inlineStr">
        <is>
          <t>ägarkontroll</t>
        </is>
      </c>
      <c r="BV515" t="inlineStr">
        <is>
          <t>2</t>
        </is>
      </c>
      <c r="BW515" t="inlineStr">
        <is>
          <t/>
        </is>
      </c>
      <c r="BX515" t="inlineStr">
        <is>
          <t/>
        </is>
      </c>
      <c r="BY515" t="inlineStr">
        <is>
          <t/>
        </is>
      </c>
      <c r="BZ515" t="inlineStr">
        <is>
          <t/>
        </is>
      </c>
      <c r="CA515" t="inlineStr">
        <is>
          <t>Verhältnis zwischen einer Muttergesellschaft und einer Tochtergesellschaft.</t>
        </is>
      </c>
      <c r="CB515" t="inlineStr">
        <is>
          <t/>
        </is>
      </c>
      <c r="CC515" t="inlineStr">
        <is>
          <t/>
        </is>
      </c>
      <c r="CD515" t="inlineStr">
        <is>
          <t/>
        </is>
      </c>
      <c r="CE515" t="inlineStr">
        <is>
          <t/>
        </is>
      </c>
      <c r="CF515" t="inlineStr">
        <is>
          <t/>
        </is>
      </c>
      <c r="CG515" t="inlineStr">
        <is>
          <t/>
        </is>
      </c>
      <c r="CH515" t="inlineStr">
        <is>
          <t/>
        </is>
      </c>
      <c r="CI515" t="inlineStr">
        <is>
          <t/>
        </is>
      </c>
      <c r="CJ515" t="inlineStr">
        <is>
          <t/>
        </is>
      </c>
      <c r="CK515" t="inlineStr">
        <is>
          <t/>
        </is>
      </c>
      <c r="CL515" t="inlineStr">
        <is>
          <t/>
        </is>
      </c>
      <c r="CM515" t="inlineStr">
        <is>
          <t/>
        </is>
      </c>
      <c r="CN515" t="inlineStr">
        <is>
          <t/>
        </is>
      </c>
      <c r="CO515" t="inlineStr">
        <is>
          <t/>
        </is>
      </c>
      <c r="CP515" t="inlineStr">
        <is>
          <t/>
        </is>
      </c>
      <c r="CQ515" t="inlineStr">
        <is>
          <t/>
        </is>
      </c>
      <c r="CR515" t="inlineStr">
        <is>
          <t/>
        </is>
      </c>
      <c r="CS515" t="inlineStr">
        <is>
          <t/>
        </is>
      </c>
      <c r="CT515" t="inlineStr">
        <is>
          <t/>
        </is>
      </c>
      <c r="CU515" t="inlineStr">
        <is>
          <t/>
        </is>
      </c>
    </row>
    <row r="516">
      <c r="A516" s="1" t="str">
        <f>HYPERLINK("https://iate.europa.eu/entry/result/891604/all", "891604")</f>
        <v>891604</v>
      </c>
      <c r="B516" t="inlineStr">
        <is>
          <t>FINANCE;LAW</t>
        </is>
      </c>
      <c r="C516" t="inlineStr">
        <is>
          <t>FINANCE|taxation;FINANCE;LAW</t>
        </is>
      </c>
      <c r="D516" t="inlineStr">
        <is>
          <t/>
        </is>
      </c>
      <c r="E516" t="inlineStr">
        <is>
          <t/>
        </is>
      </c>
      <c r="F516" t="inlineStr">
        <is>
          <t/>
        </is>
      </c>
      <c r="G516" t="inlineStr">
        <is>
          <t/>
        </is>
      </c>
      <c r="H516" t="inlineStr">
        <is>
          <t/>
        </is>
      </c>
      <c r="I516" t="inlineStr">
        <is>
          <t/>
        </is>
      </c>
      <c r="J516" t="inlineStr">
        <is>
          <t>hæleri</t>
        </is>
      </c>
      <c r="K516" t="inlineStr">
        <is>
          <t>4</t>
        </is>
      </c>
      <c r="L516" t="inlineStr">
        <is>
          <t/>
        </is>
      </c>
      <c r="M516" t="inlineStr">
        <is>
          <t>Hehlerei</t>
        </is>
      </c>
      <c r="N516" t="inlineStr">
        <is>
          <t>3</t>
        </is>
      </c>
      <c r="O516" t="inlineStr">
        <is>
          <t/>
        </is>
      </c>
      <c r="P516" t="inlineStr">
        <is>
          <t>αποδοχή προϊόντων εγκλήματος</t>
        </is>
      </c>
      <c r="Q516" t="inlineStr">
        <is>
          <t>2</t>
        </is>
      </c>
      <c r="R516" t="inlineStr">
        <is>
          <t/>
        </is>
      </c>
      <c r="S516" t="inlineStr">
        <is>
          <t>being in possession of stolen goods|handling stolen goods|receiving stolen goods|receiving|handling</t>
        </is>
      </c>
      <c r="T516" t="inlineStr">
        <is>
          <t>3|3|3|3|3</t>
        </is>
      </c>
      <c r="U516" t="inlineStr">
        <is>
          <t>||||</t>
        </is>
      </c>
      <c r="V516" t="inlineStr">
        <is>
          <t>receptación</t>
        </is>
      </c>
      <c r="W516" t="inlineStr">
        <is>
          <t>3</t>
        </is>
      </c>
      <c r="X516" t="inlineStr">
        <is>
          <t/>
        </is>
      </c>
      <c r="Y516" t="inlineStr">
        <is>
          <t/>
        </is>
      </c>
      <c r="Z516" t="inlineStr">
        <is>
          <t/>
        </is>
      </c>
      <c r="AA516" t="inlineStr">
        <is>
          <t/>
        </is>
      </c>
      <c r="AB516" t="inlineStr">
        <is>
          <t/>
        </is>
      </c>
      <c r="AC516" t="inlineStr">
        <is>
          <t/>
        </is>
      </c>
      <c r="AD516" t="inlineStr">
        <is>
          <t/>
        </is>
      </c>
      <c r="AE516" t="inlineStr">
        <is>
          <t>recel</t>
        </is>
      </c>
      <c r="AF516" t="inlineStr">
        <is>
          <t>2</t>
        </is>
      </c>
      <c r="AG516" t="inlineStr">
        <is>
          <t/>
        </is>
      </c>
      <c r="AH516" t="inlineStr">
        <is>
          <t/>
        </is>
      </c>
      <c r="AI516" t="inlineStr">
        <is>
          <t/>
        </is>
      </c>
      <c r="AJ516" t="inlineStr">
        <is>
          <t/>
        </is>
      </c>
      <c r="AK516" t="inlineStr">
        <is>
          <t/>
        </is>
      </c>
      <c r="AL516" t="inlineStr">
        <is>
          <t/>
        </is>
      </c>
      <c r="AM516" t="inlineStr">
        <is>
          <t/>
        </is>
      </c>
      <c r="AN516" t="inlineStr">
        <is>
          <t/>
        </is>
      </c>
      <c r="AO516" t="inlineStr">
        <is>
          <t/>
        </is>
      </c>
      <c r="AP516" t="inlineStr">
        <is>
          <t/>
        </is>
      </c>
      <c r="AQ516" t="inlineStr">
        <is>
          <t>ricettazione</t>
        </is>
      </c>
      <c r="AR516" t="inlineStr">
        <is>
          <t>3</t>
        </is>
      </c>
      <c r="AS516" t="inlineStr">
        <is>
          <t/>
        </is>
      </c>
      <c r="AT516" t="inlineStr">
        <is>
          <t/>
        </is>
      </c>
      <c r="AU516" t="inlineStr">
        <is>
          <t/>
        </is>
      </c>
      <c r="AV516" t="inlineStr">
        <is>
          <t/>
        </is>
      </c>
      <c r="AW516" t="inlineStr">
        <is>
          <t/>
        </is>
      </c>
      <c r="AX516" t="inlineStr">
        <is>
          <t/>
        </is>
      </c>
      <c r="AY516" t="inlineStr">
        <is>
          <t/>
        </is>
      </c>
      <c r="AZ516" t="inlineStr">
        <is>
          <t/>
        </is>
      </c>
      <c r="BA516" t="inlineStr">
        <is>
          <t/>
        </is>
      </c>
      <c r="BB516" t="inlineStr">
        <is>
          <t/>
        </is>
      </c>
      <c r="BC516" t="inlineStr">
        <is>
          <t>heling</t>
        </is>
      </c>
      <c r="BD516" t="inlineStr">
        <is>
          <t>3</t>
        </is>
      </c>
      <c r="BE516" t="inlineStr">
        <is>
          <t/>
        </is>
      </c>
      <c r="BF516" t="inlineStr">
        <is>
          <t/>
        </is>
      </c>
      <c r="BG516" t="inlineStr">
        <is>
          <t/>
        </is>
      </c>
      <c r="BH516" t="inlineStr">
        <is>
          <t/>
        </is>
      </c>
      <c r="BI516" t="inlineStr">
        <is>
          <t>recetação</t>
        </is>
      </c>
      <c r="BJ516" t="inlineStr">
        <is>
          <t>3</t>
        </is>
      </c>
      <c r="BK516" t="inlineStr">
        <is>
          <t/>
        </is>
      </c>
      <c r="BL516" t="inlineStr">
        <is>
          <t/>
        </is>
      </c>
      <c r="BM516" t="inlineStr">
        <is>
          <t/>
        </is>
      </c>
      <c r="BN516" t="inlineStr">
        <is>
          <t/>
        </is>
      </c>
      <c r="BO516" t="inlineStr">
        <is>
          <t>podielnictvo</t>
        </is>
      </c>
      <c r="BP516" t="inlineStr">
        <is>
          <t>3</t>
        </is>
      </c>
      <c r="BQ516" t="inlineStr">
        <is>
          <t/>
        </is>
      </c>
      <c r="BR516" t="inlineStr">
        <is>
          <t/>
        </is>
      </c>
      <c r="BS516" t="inlineStr">
        <is>
          <t/>
        </is>
      </c>
      <c r="BT516" t="inlineStr">
        <is>
          <t/>
        </is>
      </c>
      <c r="BU516" t="inlineStr">
        <is>
          <t/>
        </is>
      </c>
      <c r="BV516" t="inlineStr">
        <is>
          <t/>
        </is>
      </c>
      <c r="BW516" t="inlineStr">
        <is>
          <t/>
        </is>
      </c>
      <c r="BX516" t="inlineStr">
        <is>
          <t/>
        </is>
      </c>
      <c r="BY516" t="inlineStr">
        <is>
          <t/>
        </is>
      </c>
      <c r="BZ516" t="inlineStr">
        <is>
          <t>"En særlig berigelsesforbrydelse bestående i, at man modtager el. skaffer sig el. andre del i en ved berigelsesforbrydelse ... erhvervet vinding el. ved fordølgelse, hjælp til afhændelse el. lignende virker til at sikre en anden udbyttet af en sådan forbrydelse, jf. strfl. par. 284;" (Juridisk Ordbog, Gads forlag 1993) "Crime ou délit consistant à dissimuler, détenir, transmettre une chose en sachant qu'elle provient d'un crime ou d'un délit, à bénéficier en connaissance de cause du produit d'un crime ou d'un délit ou encore à soustraire à la justice des personnes responsables d'infractions (Lexique des termes juridiques, Dalloz 1993)</t>
        </is>
      </c>
      <c r="CA516" t="inlineStr">
        <is>
          <t>H. begeht, wer eine Sache die ein anderer gestohlen (...) hat, ankauft oder sonst sich (...) verschafft, (...) um sich (...) zu bereichern (Par.259 StGB); gewerbsmässige Hehlerei nach Par.260 StGB ist zwar eine qualifizierte Straftat, dies hängt jedoch nicht von der Qualifizierung der Vortat (Diebstahl usw.) als "einfach" oder "schwer" ab.</t>
        </is>
      </c>
      <c r="CB516" t="inlineStr">
        <is>
          <t>και συχνά ακόμη υπόθαλψη εγκληματίου ή καταζητουμένου</t>
        </is>
      </c>
      <c r="CC516" t="inlineStr">
        <is>
          <t>"Modes of handling are: receiving (taking into possession or control), removal (movement of goods), realisation (sale or exchange of goods), disposal (destroying or hiding) and retention (keeping not losing)."</t>
        </is>
      </c>
      <c r="CD516" t="inlineStr">
        <is>
          <t>"Receptación: El que con ánimo de lucro y con conocimiento de la comisión de un delito contra el patrimonio o el orden socioeconómico, en el que no haya intervenido ni como autor ni como cómplice, ayude a los responsables a aprovecharse de los efectos del mismo, o reciba, adquiera u oculte tales efectos." (Diccionario Trivium de Economía y Comercio, 1998).</t>
        </is>
      </c>
      <c r="CE516" t="inlineStr">
        <is>
          <t/>
        </is>
      </c>
      <c r="CF516" t="inlineStr">
        <is>
          <t/>
        </is>
      </c>
      <c r="CG516" t="inlineStr">
        <is>
          <t>Le recel est le fait de dissimuler, de détenir ou de transmettre une chose, ou de faire office d'intermédiaire afin de la transmettre, en sachant que cette chose provient d'un crime ou d'un délit. Constitue également un recel le fait, en connaissance de cause, de bénéficier par tout moyen, du produit d'un crime ou d'un délit.</t>
        </is>
      </c>
      <c r="CH516" t="inlineStr">
        <is>
          <t/>
        </is>
      </c>
      <c r="CI516" t="inlineStr">
        <is>
          <t/>
        </is>
      </c>
      <c r="CJ516" t="inlineStr">
        <is>
          <t/>
        </is>
      </c>
      <c r="CK516" t="inlineStr">
        <is>
          <t>Commette tale reato (art. 648 c.p. italiano) chiunque, al fine di procurare a sé o ad altri un profitto, acquista, riceve od occulta denaro o cose provenienti da un qualsiasi delitto, nel quale egli non sia concorso, o comunque si intromette nel farli acquistare, ricevere od occultare.</t>
        </is>
      </c>
      <c r="CL516" t="inlineStr">
        <is>
          <t/>
        </is>
      </c>
      <c r="CM516" t="inlineStr">
        <is>
          <t/>
        </is>
      </c>
      <c r="CN516" t="inlineStr">
        <is>
          <t/>
        </is>
      </c>
      <c r="CO516" t="inlineStr">
        <is>
          <t>Heling is het verwerven, voorhanden hebben of overdragen van enig door misdrijf verkregen goed, terwijl men wist, respectievelijk redelijkerwijs moest vermoeden dat het een door misdrijf verkregen goed betrof.(Fockema en Str. art. 416 e.v.).</t>
        </is>
      </c>
      <c r="CP516" t="inlineStr">
        <is>
          <t/>
        </is>
      </c>
      <c r="CQ516" t="inlineStr">
        <is>
          <t>Delito que consiste em dissimular, deter, conservar, transmitir ou contribuir para transmitir ou assegurar para si ou para outra pessoa a posse de coisa obtida por outrem mediante facto ilícito ou de que seja razoável suspeitar que provém de facto ilícito, com a intenção de obter para si ou para outra pessoa vantagem patrimonial.</t>
        </is>
      </c>
      <c r="CR516" t="inlineStr">
        <is>
          <t/>
        </is>
      </c>
      <c r="CS516" t="inlineStr">
        <is>
          <t>nadobudnutie, držba, užívanie, ukrytie, prevod na seba alebo iného, prenájom alebo prijatie ako zálohu veci, ktorá bola získaná trestným činom spáchaným inou osobou (a v slovenskom práve aj toho, čo za takú vec bolo zadovážené)</t>
        </is>
      </c>
      <c r="CT516" t="inlineStr">
        <is>
          <t/>
        </is>
      </c>
      <c r="CU516" t="inlineStr">
        <is>
          <t/>
        </is>
      </c>
    </row>
    <row r="517">
      <c r="A517" s="1" t="str">
        <f>HYPERLINK("https://iate.europa.eu/entry/result/1070651/all", "1070651")</f>
        <v>1070651</v>
      </c>
      <c r="B517" t="inlineStr">
        <is>
          <t>FINANCE</t>
        </is>
      </c>
      <c r="C517" t="inlineStr">
        <is>
          <t>FINANCE|insurance</t>
        </is>
      </c>
      <c r="D517" t="inlineStr">
        <is>
          <t/>
        </is>
      </c>
      <c r="E517" t="inlineStr">
        <is>
          <t/>
        </is>
      </c>
      <c r="F517" t="inlineStr">
        <is>
          <t/>
        </is>
      </c>
      <c r="G517" t="inlineStr">
        <is>
          <t/>
        </is>
      </c>
      <c r="H517" t="inlineStr">
        <is>
          <t/>
        </is>
      </c>
      <c r="I517" t="inlineStr">
        <is>
          <t/>
        </is>
      </c>
      <c r="J517" t="inlineStr">
        <is>
          <t>skade</t>
        </is>
      </c>
      <c r="K517" t="inlineStr">
        <is>
          <t>3</t>
        </is>
      </c>
      <c r="L517" t="inlineStr">
        <is>
          <t/>
        </is>
      </c>
      <c r="M517" t="inlineStr">
        <is>
          <t>Schaden</t>
        </is>
      </c>
      <c r="N517" t="inlineStr">
        <is>
          <t>3</t>
        </is>
      </c>
      <c r="O517" t="inlineStr">
        <is>
          <t/>
        </is>
      </c>
      <c r="P517" t="inlineStr">
        <is>
          <t>ζημία</t>
        </is>
      </c>
      <c r="Q517" t="inlineStr">
        <is>
          <t>3</t>
        </is>
      </c>
      <c r="R517" t="inlineStr">
        <is>
          <t/>
        </is>
      </c>
      <c r="S517" t="inlineStr">
        <is>
          <t>loss</t>
        </is>
      </c>
      <c r="T517" t="inlineStr">
        <is>
          <t>3</t>
        </is>
      </c>
      <c r="U517" t="inlineStr">
        <is>
          <t/>
        </is>
      </c>
      <c r="V517" t="inlineStr">
        <is>
          <t/>
        </is>
      </c>
      <c r="W517" t="inlineStr">
        <is>
          <t/>
        </is>
      </c>
      <c r="X517" t="inlineStr">
        <is>
          <t/>
        </is>
      </c>
      <c r="Y517" t="inlineStr">
        <is>
          <t>kahjum</t>
        </is>
      </c>
      <c r="Z517" t="inlineStr">
        <is>
          <t>3</t>
        </is>
      </c>
      <c r="AA517" t="inlineStr">
        <is>
          <t/>
        </is>
      </c>
      <c r="AB517" t="inlineStr">
        <is>
          <t/>
        </is>
      </c>
      <c r="AC517" t="inlineStr">
        <is>
          <t/>
        </is>
      </c>
      <c r="AD517" t="inlineStr">
        <is>
          <t/>
        </is>
      </c>
      <c r="AE517" t="inlineStr">
        <is>
          <t>sinistre</t>
        </is>
      </c>
      <c r="AF517" t="inlineStr">
        <is>
          <t>3</t>
        </is>
      </c>
      <c r="AG517" t="inlineStr">
        <is>
          <t/>
        </is>
      </c>
      <c r="AH517" t="inlineStr">
        <is>
          <t/>
        </is>
      </c>
      <c r="AI517" t="inlineStr">
        <is>
          <t/>
        </is>
      </c>
      <c r="AJ517" t="inlineStr">
        <is>
          <t/>
        </is>
      </c>
      <c r="AK517" t="inlineStr">
        <is>
          <t/>
        </is>
      </c>
      <c r="AL517" t="inlineStr">
        <is>
          <t/>
        </is>
      </c>
      <c r="AM517" t="inlineStr">
        <is>
          <t/>
        </is>
      </c>
      <c r="AN517" t="inlineStr">
        <is>
          <t/>
        </is>
      </c>
      <c r="AO517" t="inlineStr">
        <is>
          <t/>
        </is>
      </c>
      <c r="AP517" t="inlineStr">
        <is>
          <t/>
        </is>
      </c>
      <c r="AQ517" t="inlineStr">
        <is>
          <t>sinistro</t>
        </is>
      </c>
      <c r="AR517" t="inlineStr">
        <is>
          <t>3</t>
        </is>
      </c>
      <c r="AS517" t="inlineStr">
        <is>
          <t/>
        </is>
      </c>
      <c r="AT517" t="inlineStr">
        <is>
          <t/>
        </is>
      </c>
      <c r="AU517" t="inlineStr">
        <is>
          <t/>
        </is>
      </c>
      <c r="AV517" t="inlineStr">
        <is>
          <t/>
        </is>
      </c>
      <c r="AW517" t="inlineStr">
        <is>
          <t/>
        </is>
      </c>
      <c r="AX517" t="inlineStr">
        <is>
          <t/>
        </is>
      </c>
      <c r="AY517" t="inlineStr">
        <is>
          <t/>
        </is>
      </c>
      <c r="AZ517" t="inlineStr">
        <is>
          <t/>
        </is>
      </c>
      <c r="BA517" t="inlineStr">
        <is>
          <t/>
        </is>
      </c>
      <c r="BB517" t="inlineStr">
        <is>
          <t/>
        </is>
      </c>
      <c r="BC517" t="inlineStr">
        <is>
          <t>schadeveroorzakende gebeurtenis</t>
        </is>
      </c>
      <c r="BD517" t="inlineStr">
        <is>
          <t>3</t>
        </is>
      </c>
      <c r="BE517" t="inlineStr">
        <is>
          <t/>
        </is>
      </c>
      <c r="BF517" t="inlineStr">
        <is>
          <t/>
        </is>
      </c>
      <c r="BG517" t="inlineStr">
        <is>
          <t/>
        </is>
      </c>
      <c r="BH517" t="inlineStr">
        <is>
          <t/>
        </is>
      </c>
      <c r="BI517" t="inlineStr">
        <is>
          <t/>
        </is>
      </c>
      <c r="BJ517" t="inlineStr">
        <is>
          <t/>
        </is>
      </c>
      <c r="BK517" t="inlineStr">
        <is>
          <t/>
        </is>
      </c>
      <c r="BL517" t="inlineStr">
        <is>
          <t/>
        </is>
      </c>
      <c r="BM517" t="inlineStr">
        <is>
          <t/>
        </is>
      </c>
      <c r="BN517" t="inlineStr">
        <is>
          <t/>
        </is>
      </c>
      <c r="BO517" t="inlineStr">
        <is>
          <t/>
        </is>
      </c>
      <c r="BP517" t="inlineStr">
        <is>
          <t/>
        </is>
      </c>
      <c r="BQ517" t="inlineStr">
        <is>
          <t/>
        </is>
      </c>
      <c r="BR517" t="inlineStr">
        <is>
          <t/>
        </is>
      </c>
      <c r="BS517" t="inlineStr">
        <is>
          <t/>
        </is>
      </c>
      <c r="BT517" t="inlineStr">
        <is>
          <t/>
        </is>
      </c>
      <c r="BU517" t="inlineStr">
        <is>
          <t/>
        </is>
      </c>
      <c r="BV517" t="inlineStr">
        <is>
          <t/>
        </is>
      </c>
      <c r="BW517" t="inlineStr">
        <is>
          <t/>
        </is>
      </c>
      <c r="BX517" t="inlineStr">
        <is>
          <t/>
        </is>
      </c>
      <c r="BY517" t="inlineStr">
        <is>
          <t/>
        </is>
      </c>
      <c r="BZ517" t="inlineStr">
        <is>
          <t/>
        </is>
      </c>
      <c r="CA517" t="inlineStr">
        <is>
          <t>Eintritt des im Vertrag umschriebenen befuerchteten Ereignisses</t>
        </is>
      </c>
      <c r="CB517" t="inlineStr">
        <is>
          <t/>
        </is>
      </c>
      <c r="CC517" t="inlineStr">
        <is>
          <t>the happening of the event specified in the policy</t>
        </is>
      </c>
      <c r="CD517" t="inlineStr">
        <is>
          <t/>
        </is>
      </c>
      <c r="CE517" t="inlineStr">
        <is>
          <t/>
        </is>
      </c>
      <c r="CF517" t="inlineStr">
        <is>
          <t/>
        </is>
      </c>
      <c r="CG517" t="inlineStr">
        <is>
          <t>survenance de l'évènement qui réalise le risque décrit dans le contrat</t>
        </is>
      </c>
      <c r="CH517" t="inlineStr">
        <is>
          <t/>
        </is>
      </c>
      <c r="CI517" t="inlineStr">
        <is>
          <t/>
        </is>
      </c>
      <c r="CJ517" t="inlineStr">
        <is>
          <t/>
        </is>
      </c>
      <c r="CK517" t="inlineStr">
        <is>
          <t/>
        </is>
      </c>
      <c r="CL517" t="inlineStr">
        <is>
          <t/>
        </is>
      </c>
      <c r="CM517" t="inlineStr">
        <is>
          <t/>
        </is>
      </c>
      <c r="CN517" t="inlineStr">
        <is>
          <t/>
        </is>
      </c>
      <c r="CO517" t="inlineStr">
        <is>
          <t/>
        </is>
      </c>
      <c r="CP517" t="inlineStr">
        <is>
          <t/>
        </is>
      </c>
      <c r="CQ517" t="inlineStr">
        <is>
          <t/>
        </is>
      </c>
      <c r="CR517" t="inlineStr">
        <is>
          <t/>
        </is>
      </c>
      <c r="CS517" t="inlineStr">
        <is>
          <t/>
        </is>
      </c>
      <c r="CT517" t="inlineStr">
        <is>
          <t/>
        </is>
      </c>
      <c r="CU517" t="inlineStr">
        <is>
          <t/>
        </is>
      </c>
    </row>
    <row r="518">
      <c r="A518" s="1" t="str">
        <f>HYPERLINK("https://iate.europa.eu/entry/result/1070663/all", "1070663")</f>
        <v>1070663</v>
      </c>
      <c r="B518" t="inlineStr">
        <is>
          <t>FINANCE</t>
        </is>
      </c>
      <c r="C518" t="inlineStr">
        <is>
          <t>FINANCE|insurance</t>
        </is>
      </c>
      <c r="D518" t="inlineStr">
        <is>
          <t/>
        </is>
      </c>
      <c r="E518" t="inlineStr">
        <is>
          <t/>
        </is>
      </c>
      <c r="F518" t="inlineStr">
        <is>
          <t/>
        </is>
      </c>
      <c r="G518" t="inlineStr">
        <is>
          <t/>
        </is>
      </c>
      <c r="H518" t="inlineStr">
        <is>
          <t/>
        </is>
      </c>
      <c r="I518" t="inlineStr">
        <is>
          <t/>
        </is>
      </c>
      <c r="J518" t="inlineStr">
        <is>
          <t>afgang</t>
        </is>
      </c>
      <c r="K518" t="inlineStr">
        <is>
          <t>3</t>
        </is>
      </c>
      <c r="L518" t="inlineStr">
        <is>
          <t/>
        </is>
      </c>
      <c r="M518" t="inlineStr">
        <is>
          <t>Austritt</t>
        </is>
      </c>
      <c r="N518" t="inlineStr">
        <is>
          <t>3</t>
        </is>
      </c>
      <c r="O518" t="inlineStr">
        <is>
          <t/>
        </is>
      </c>
      <c r="P518" t="inlineStr">
        <is>
          <t>αποχώρησις|παραίτησις</t>
        </is>
      </c>
      <c r="Q518" t="inlineStr">
        <is>
          <t>3|3</t>
        </is>
      </c>
      <c r="R518" t="inlineStr">
        <is>
          <t>|</t>
        </is>
      </c>
      <c r="S518" t="inlineStr">
        <is>
          <t>withdrawal</t>
        </is>
      </c>
      <c r="T518" t="inlineStr">
        <is>
          <t>3</t>
        </is>
      </c>
      <c r="U518" t="inlineStr">
        <is>
          <t/>
        </is>
      </c>
      <c r="V518" t="inlineStr">
        <is>
          <t>baja</t>
        </is>
      </c>
      <c r="W518" t="inlineStr">
        <is>
          <t>3</t>
        </is>
      </c>
      <c r="X518" t="inlineStr">
        <is>
          <t/>
        </is>
      </c>
      <c r="Y518" t="inlineStr">
        <is>
          <t/>
        </is>
      </c>
      <c r="Z518" t="inlineStr">
        <is>
          <t/>
        </is>
      </c>
      <c r="AA518" t="inlineStr">
        <is>
          <t/>
        </is>
      </c>
      <c r="AB518" t="inlineStr">
        <is>
          <t/>
        </is>
      </c>
      <c r="AC518" t="inlineStr">
        <is>
          <t/>
        </is>
      </c>
      <c r="AD518" t="inlineStr">
        <is>
          <t/>
        </is>
      </c>
      <c r="AE518" t="inlineStr">
        <is>
          <t>sortie</t>
        </is>
      </c>
      <c r="AF518" t="inlineStr">
        <is>
          <t>3</t>
        </is>
      </c>
      <c r="AG518" t="inlineStr">
        <is>
          <t/>
        </is>
      </c>
      <c r="AH518" t="inlineStr">
        <is>
          <t/>
        </is>
      </c>
      <c r="AI518" t="inlineStr">
        <is>
          <t/>
        </is>
      </c>
      <c r="AJ518" t="inlineStr">
        <is>
          <t/>
        </is>
      </c>
      <c r="AK518" t="inlineStr">
        <is>
          <t/>
        </is>
      </c>
      <c r="AL518" t="inlineStr">
        <is>
          <t/>
        </is>
      </c>
      <c r="AM518" t="inlineStr">
        <is>
          <t/>
        </is>
      </c>
      <c r="AN518" t="inlineStr">
        <is>
          <t/>
        </is>
      </c>
      <c r="AO518" t="inlineStr">
        <is>
          <t/>
        </is>
      </c>
      <c r="AP518" t="inlineStr">
        <is>
          <t/>
        </is>
      </c>
      <c r="AQ518" t="inlineStr">
        <is>
          <t>dimissione</t>
        </is>
      </c>
      <c r="AR518" t="inlineStr">
        <is>
          <t>3</t>
        </is>
      </c>
      <c r="AS518" t="inlineStr">
        <is>
          <t/>
        </is>
      </c>
      <c r="AT518" t="inlineStr">
        <is>
          <t/>
        </is>
      </c>
      <c r="AU518" t="inlineStr">
        <is>
          <t/>
        </is>
      </c>
      <c r="AV518" t="inlineStr">
        <is>
          <t/>
        </is>
      </c>
      <c r="AW518" t="inlineStr">
        <is>
          <t/>
        </is>
      </c>
      <c r="AX518" t="inlineStr">
        <is>
          <t/>
        </is>
      </c>
      <c r="AY518" t="inlineStr">
        <is>
          <t/>
        </is>
      </c>
      <c r="AZ518" t="inlineStr">
        <is>
          <t/>
        </is>
      </c>
      <c r="BA518" t="inlineStr">
        <is>
          <t/>
        </is>
      </c>
      <c r="BB518" t="inlineStr">
        <is>
          <t/>
        </is>
      </c>
      <c r="BC518" t="inlineStr">
        <is>
          <t>uittreden</t>
        </is>
      </c>
      <c r="BD518" t="inlineStr">
        <is>
          <t>3</t>
        </is>
      </c>
      <c r="BE518" t="inlineStr">
        <is>
          <t/>
        </is>
      </c>
      <c r="BF518" t="inlineStr">
        <is>
          <t/>
        </is>
      </c>
      <c r="BG518" t="inlineStr">
        <is>
          <t/>
        </is>
      </c>
      <c r="BH518" t="inlineStr">
        <is>
          <t/>
        </is>
      </c>
      <c r="BI518" t="inlineStr">
        <is>
          <t/>
        </is>
      </c>
      <c r="BJ518" t="inlineStr">
        <is>
          <t/>
        </is>
      </c>
      <c r="BK518" t="inlineStr">
        <is>
          <t/>
        </is>
      </c>
      <c r="BL518" t="inlineStr">
        <is>
          <t/>
        </is>
      </c>
      <c r="BM518" t="inlineStr">
        <is>
          <t/>
        </is>
      </c>
      <c r="BN518" t="inlineStr">
        <is>
          <t/>
        </is>
      </c>
      <c r="BO518" t="inlineStr">
        <is>
          <t/>
        </is>
      </c>
      <c r="BP518" t="inlineStr">
        <is>
          <t/>
        </is>
      </c>
      <c r="BQ518" t="inlineStr">
        <is>
          <t/>
        </is>
      </c>
      <c r="BR518" t="inlineStr">
        <is>
          <t/>
        </is>
      </c>
      <c r="BS518" t="inlineStr">
        <is>
          <t/>
        </is>
      </c>
      <c r="BT518" t="inlineStr">
        <is>
          <t/>
        </is>
      </c>
      <c r="BU518" t="inlineStr">
        <is>
          <t/>
        </is>
      </c>
      <c r="BV518" t="inlineStr">
        <is>
          <t/>
        </is>
      </c>
      <c r="BW518" t="inlineStr">
        <is>
          <t/>
        </is>
      </c>
      <c r="BX518" t="inlineStr">
        <is>
          <t/>
        </is>
      </c>
      <c r="BY518" t="inlineStr">
        <is>
          <t/>
        </is>
      </c>
      <c r="BZ518" t="inlineStr">
        <is>
          <t/>
        </is>
      </c>
      <c r="CA518" t="inlineStr">
        <is>
          <t>freiwillige Aufgabe der Mitgliedschaft durch ein Mitglied</t>
        </is>
      </c>
      <c r="CB518" t="inlineStr">
        <is>
          <t/>
        </is>
      </c>
      <c r="CC518" t="inlineStr">
        <is>
          <t>a member's voluntary renunciation of membership</t>
        </is>
      </c>
      <c r="CD518" t="inlineStr">
        <is>
          <t/>
        </is>
      </c>
      <c r="CE518" t="inlineStr">
        <is>
          <t/>
        </is>
      </c>
      <c r="CF518" t="inlineStr">
        <is>
          <t/>
        </is>
      </c>
      <c r="CG518" t="inlineStr">
        <is>
          <t>abandon volontaire par un membre de sa qualité de sociétaire</t>
        </is>
      </c>
      <c r="CH518" t="inlineStr">
        <is>
          <t/>
        </is>
      </c>
      <c r="CI518" t="inlineStr">
        <is>
          <t/>
        </is>
      </c>
      <c r="CJ518" t="inlineStr">
        <is>
          <t/>
        </is>
      </c>
      <c r="CK518" t="inlineStr">
        <is>
          <t/>
        </is>
      </c>
      <c r="CL518" t="inlineStr">
        <is>
          <t/>
        </is>
      </c>
      <c r="CM518" t="inlineStr">
        <is>
          <t/>
        </is>
      </c>
      <c r="CN518" t="inlineStr">
        <is>
          <t/>
        </is>
      </c>
      <c r="CO518" t="inlineStr">
        <is>
          <t/>
        </is>
      </c>
      <c r="CP518" t="inlineStr">
        <is>
          <t/>
        </is>
      </c>
      <c r="CQ518" t="inlineStr">
        <is>
          <t/>
        </is>
      </c>
      <c r="CR518" t="inlineStr">
        <is>
          <t/>
        </is>
      </c>
      <c r="CS518" t="inlineStr">
        <is>
          <t/>
        </is>
      </c>
      <c r="CT518" t="inlineStr">
        <is>
          <t/>
        </is>
      </c>
      <c r="CU518" t="inlineStr">
        <is>
          <t/>
        </is>
      </c>
    </row>
    <row r="519">
      <c r="A519" s="1" t="str">
        <f>HYPERLINK("https://iate.europa.eu/entry/result/851380/all", "851380")</f>
        <v>851380</v>
      </c>
      <c r="B519" t="inlineStr">
        <is>
          <t>FINANCE</t>
        </is>
      </c>
      <c r="C519" t="inlineStr">
        <is>
          <t>FINANCE|insurance|insurance</t>
        </is>
      </c>
      <c r="D519" t="inlineStr">
        <is>
          <t/>
        </is>
      </c>
      <c r="E519" t="inlineStr">
        <is>
          <t/>
        </is>
      </c>
      <c r="F519" t="inlineStr">
        <is>
          <t/>
        </is>
      </c>
      <c r="G519" t="inlineStr">
        <is>
          <t/>
        </is>
      </c>
      <c r="H519" t="inlineStr">
        <is>
          <t/>
        </is>
      </c>
      <c r="I519" t="inlineStr">
        <is>
          <t/>
        </is>
      </c>
      <c r="J519" t="inlineStr">
        <is>
          <t/>
        </is>
      </c>
      <c r="K519" t="inlineStr">
        <is>
          <t/>
        </is>
      </c>
      <c r="L519" t="inlineStr">
        <is>
          <t/>
        </is>
      </c>
      <c r="M519" t="inlineStr">
        <is>
          <t>Geschäft</t>
        </is>
      </c>
      <c r="N519" t="inlineStr">
        <is>
          <t>3</t>
        </is>
      </c>
      <c r="O519" t="inlineStr">
        <is>
          <t/>
        </is>
      </c>
      <c r="P519" t="inlineStr">
        <is>
          <t/>
        </is>
      </c>
      <c r="Q519" t="inlineStr">
        <is>
          <t/>
        </is>
      </c>
      <c r="R519" t="inlineStr">
        <is>
          <t/>
        </is>
      </c>
      <c r="S519" t="inlineStr">
        <is>
          <t>market</t>
        </is>
      </c>
      <c r="T519" t="inlineStr">
        <is>
          <t>1</t>
        </is>
      </c>
      <c r="U519" t="inlineStr">
        <is>
          <t/>
        </is>
      </c>
      <c r="V519" t="inlineStr">
        <is>
          <t/>
        </is>
      </c>
      <c r="W519" t="inlineStr">
        <is>
          <t/>
        </is>
      </c>
      <c r="X519" t="inlineStr">
        <is>
          <t/>
        </is>
      </c>
      <c r="Y519" t="inlineStr">
        <is>
          <t/>
        </is>
      </c>
      <c r="Z519" t="inlineStr">
        <is>
          <t/>
        </is>
      </c>
      <c r="AA519" t="inlineStr">
        <is>
          <t/>
        </is>
      </c>
      <c r="AB519" t="inlineStr">
        <is>
          <t/>
        </is>
      </c>
      <c r="AC519" t="inlineStr">
        <is>
          <t/>
        </is>
      </c>
      <c r="AD519" t="inlineStr">
        <is>
          <t/>
        </is>
      </c>
      <c r="AE519" t="inlineStr">
        <is>
          <t>marché</t>
        </is>
      </c>
      <c r="AF519" t="inlineStr">
        <is>
          <t>1</t>
        </is>
      </c>
      <c r="AG519" t="inlineStr">
        <is>
          <t/>
        </is>
      </c>
      <c r="AH519" t="inlineStr">
        <is>
          <t/>
        </is>
      </c>
      <c r="AI519" t="inlineStr">
        <is>
          <t/>
        </is>
      </c>
      <c r="AJ519" t="inlineStr">
        <is>
          <t/>
        </is>
      </c>
      <c r="AK519" t="inlineStr">
        <is>
          <t/>
        </is>
      </c>
      <c r="AL519" t="inlineStr">
        <is>
          <t/>
        </is>
      </c>
      <c r="AM519" t="inlineStr">
        <is>
          <t/>
        </is>
      </c>
      <c r="AN519" t="inlineStr">
        <is>
          <t/>
        </is>
      </c>
      <c r="AO519" t="inlineStr">
        <is>
          <t/>
        </is>
      </c>
      <c r="AP519" t="inlineStr">
        <is>
          <t/>
        </is>
      </c>
      <c r="AQ519" t="inlineStr">
        <is>
          <t/>
        </is>
      </c>
      <c r="AR519" t="inlineStr">
        <is>
          <t/>
        </is>
      </c>
      <c r="AS519" t="inlineStr">
        <is>
          <t/>
        </is>
      </c>
      <c r="AT519" t="inlineStr">
        <is>
          <t/>
        </is>
      </c>
      <c r="AU519" t="inlineStr">
        <is>
          <t/>
        </is>
      </c>
      <c r="AV519" t="inlineStr">
        <is>
          <t/>
        </is>
      </c>
      <c r="AW519" t="inlineStr">
        <is>
          <t/>
        </is>
      </c>
      <c r="AX519" t="inlineStr">
        <is>
          <t/>
        </is>
      </c>
      <c r="AY519" t="inlineStr">
        <is>
          <t/>
        </is>
      </c>
      <c r="AZ519" t="inlineStr">
        <is>
          <t/>
        </is>
      </c>
      <c r="BA519" t="inlineStr">
        <is>
          <t/>
        </is>
      </c>
      <c r="BB519" t="inlineStr">
        <is>
          <t/>
        </is>
      </c>
      <c r="BC519" t="inlineStr">
        <is>
          <t/>
        </is>
      </c>
      <c r="BD519" t="inlineStr">
        <is>
          <t/>
        </is>
      </c>
      <c r="BE519" t="inlineStr">
        <is>
          <t/>
        </is>
      </c>
      <c r="BF519" t="inlineStr">
        <is>
          <t/>
        </is>
      </c>
      <c r="BG519" t="inlineStr">
        <is>
          <t/>
        </is>
      </c>
      <c r="BH519" t="inlineStr">
        <is>
          <t/>
        </is>
      </c>
      <c r="BI519" t="inlineStr">
        <is>
          <t/>
        </is>
      </c>
      <c r="BJ519" t="inlineStr">
        <is>
          <t/>
        </is>
      </c>
      <c r="BK519" t="inlineStr">
        <is>
          <t/>
        </is>
      </c>
      <c r="BL519" t="inlineStr">
        <is>
          <t/>
        </is>
      </c>
      <c r="BM519" t="inlineStr">
        <is>
          <t/>
        </is>
      </c>
      <c r="BN519" t="inlineStr">
        <is>
          <t/>
        </is>
      </c>
      <c r="BO519" t="inlineStr">
        <is>
          <t/>
        </is>
      </c>
      <c r="BP519" t="inlineStr">
        <is>
          <t/>
        </is>
      </c>
      <c r="BQ519" t="inlineStr">
        <is>
          <t/>
        </is>
      </c>
      <c r="BR519" t="inlineStr">
        <is>
          <t/>
        </is>
      </c>
      <c r="BS519" t="inlineStr">
        <is>
          <t/>
        </is>
      </c>
      <c r="BT519" t="inlineStr">
        <is>
          <t/>
        </is>
      </c>
      <c r="BU519" t="inlineStr">
        <is>
          <t/>
        </is>
      </c>
      <c r="BV519" t="inlineStr">
        <is>
          <t/>
        </is>
      </c>
      <c r="BW519" t="inlineStr">
        <is>
          <t/>
        </is>
      </c>
      <c r="BX519" t="inlineStr">
        <is>
          <t/>
        </is>
      </c>
      <c r="BY519" t="inlineStr">
        <is>
          <t/>
        </is>
      </c>
      <c r="BZ519" t="inlineStr">
        <is>
          <t/>
        </is>
      </c>
      <c r="CA519" t="inlineStr">
        <is>
          <t/>
        </is>
      </c>
      <c r="CB519" t="inlineStr">
        <is>
          <t/>
        </is>
      </c>
      <c r="CC519" t="inlineStr">
        <is>
          <t/>
        </is>
      </c>
      <c r="CD519" t="inlineStr">
        <is>
          <t/>
        </is>
      </c>
      <c r="CE519" t="inlineStr">
        <is>
          <t/>
        </is>
      </c>
      <c r="CF519" t="inlineStr">
        <is>
          <t/>
        </is>
      </c>
      <c r="CG519" t="inlineStr">
        <is>
          <t/>
        </is>
      </c>
      <c r="CH519" t="inlineStr">
        <is>
          <t/>
        </is>
      </c>
      <c r="CI519" t="inlineStr">
        <is>
          <t/>
        </is>
      </c>
      <c r="CJ519" t="inlineStr">
        <is>
          <t/>
        </is>
      </c>
      <c r="CK519" t="inlineStr">
        <is>
          <t/>
        </is>
      </c>
      <c r="CL519" t="inlineStr">
        <is>
          <t/>
        </is>
      </c>
      <c r="CM519" t="inlineStr">
        <is>
          <t/>
        </is>
      </c>
      <c r="CN519" t="inlineStr">
        <is>
          <t/>
        </is>
      </c>
      <c r="CO519" t="inlineStr">
        <is>
          <t/>
        </is>
      </c>
      <c r="CP519" t="inlineStr">
        <is>
          <t/>
        </is>
      </c>
      <c r="CQ519" t="inlineStr">
        <is>
          <t/>
        </is>
      </c>
      <c r="CR519" t="inlineStr">
        <is>
          <t/>
        </is>
      </c>
      <c r="CS519" t="inlineStr">
        <is>
          <t/>
        </is>
      </c>
      <c r="CT519" t="inlineStr">
        <is>
          <t/>
        </is>
      </c>
      <c r="CU519" t="inlineStr">
        <is>
          <t/>
        </is>
      </c>
    </row>
    <row r="520">
      <c r="A520" s="1" t="str">
        <f>HYPERLINK("https://iate.europa.eu/entry/result/834391/all", "834391")</f>
        <v>834391</v>
      </c>
      <c r="B520" t="inlineStr">
        <is>
          <t>ECONOMICS;FINANCE</t>
        </is>
      </c>
      <c r="C520" t="inlineStr">
        <is>
          <t>ECONOMICS;FINANCE|monetary relations;FINANCE|monetary economics;FINANCE</t>
        </is>
      </c>
      <c r="D520" t="inlineStr">
        <is>
          <t/>
        </is>
      </c>
      <c r="E520" t="inlineStr">
        <is>
          <t/>
        </is>
      </c>
      <c r="F520" t="inlineStr">
        <is>
          <t/>
        </is>
      </c>
      <c r="G520" t="inlineStr">
        <is>
          <t/>
        </is>
      </c>
      <c r="H520" t="inlineStr">
        <is>
          <t/>
        </is>
      </c>
      <c r="I520" t="inlineStr">
        <is>
          <t/>
        </is>
      </c>
      <c r="J520" t="inlineStr">
        <is>
          <t/>
        </is>
      </c>
      <c r="K520" t="inlineStr">
        <is>
          <t/>
        </is>
      </c>
      <c r="L520" t="inlineStr">
        <is>
          <t/>
        </is>
      </c>
      <c r="M520" t="inlineStr">
        <is>
          <t>Anlegerpublikum, Anlegerkreise (pl.)</t>
        </is>
      </c>
      <c r="N520" t="inlineStr">
        <is>
          <t>3</t>
        </is>
      </c>
      <c r="O520" t="inlineStr">
        <is>
          <t/>
        </is>
      </c>
      <c r="P520" t="inlineStr">
        <is>
          <t/>
        </is>
      </c>
      <c r="Q520" t="inlineStr">
        <is>
          <t/>
        </is>
      </c>
      <c r="R520" t="inlineStr">
        <is>
          <t/>
        </is>
      </c>
      <c r="S520" t="inlineStr">
        <is>
          <t>investors</t>
        </is>
      </c>
      <c r="T520" t="inlineStr">
        <is>
          <t>1</t>
        </is>
      </c>
      <c r="U520" t="inlineStr">
        <is>
          <t/>
        </is>
      </c>
      <c r="V520" t="inlineStr">
        <is>
          <t/>
        </is>
      </c>
      <c r="W520" t="inlineStr">
        <is>
          <t/>
        </is>
      </c>
      <c r="X520" t="inlineStr">
        <is>
          <t/>
        </is>
      </c>
      <c r="Y520" t="inlineStr">
        <is>
          <t/>
        </is>
      </c>
      <c r="Z520" t="inlineStr">
        <is>
          <t/>
        </is>
      </c>
      <c r="AA520" t="inlineStr">
        <is>
          <t/>
        </is>
      </c>
      <c r="AB520" t="inlineStr">
        <is>
          <t/>
        </is>
      </c>
      <c r="AC520" t="inlineStr">
        <is>
          <t/>
        </is>
      </c>
      <c r="AD520" t="inlineStr">
        <is>
          <t/>
        </is>
      </c>
      <c r="AE520" t="inlineStr">
        <is>
          <t/>
        </is>
      </c>
      <c r="AF520" t="inlineStr">
        <is>
          <t/>
        </is>
      </c>
      <c r="AG520" t="inlineStr">
        <is>
          <t/>
        </is>
      </c>
      <c r="AH520" t="inlineStr">
        <is>
          <t/>
        </is>
      </c>
      <c r="AI520" t="inlineStr">
        <is>
          <t/>
        </is>
      </c>
      <c r="AJ520" t="inlineStr">
        <is>
          <t/>
        </is>
      </c>
      <c r="AK520" t="inlineStr">
        <is>
          <t/>
        </is>
      </c>
      <c r="AL520" t="inlineStr">
        <is>
          <t/>
        </is>
      </c>
      <c r="AM520" t="inlineStr">
        <is>
          <t/>
        </is>
      </c>
      <c r="AN520" t="inlineStr">
        <is>
          <t/>
        </is>
      </c>
      <c r="AO520" t="inlineStr">
        <is>
          <t/>
        </is>
      </c>
      <c r="AP520" t="inlineStr">
        <is>
          <t/>
        </is>
      </c>
      <c r="AQ520" t="inlineStr">
        <is>
          <t>investitore</t>
        </is>
      </c>
      <c r="AR520" t="inlineStr">
        <is>
          <t>2</t>
        </is>
      </c>
      <c r="AS520" t="inlineStr">
        <is>
          <t/>
        </is>
      </c>
      <c r="AT520" t="inlineStr">
        <is>
          <t/>
        </is>
      </c>
      <c r="AU520" t="inlineStr">
        <is>
          <t/>
        </is>
      </c>
      <c r="AV520" t="inlineStr">
        <is>
          <t/>
        </is>
      </c>
      <c r="AW520" t="inlineStr">
        <is>
          <t/>
        </is>
      </c>
      <c r="AX520" t="inlineStr">
        <is>
          <t/>
        </is>
      </c>
      <c r="AY520" t="inlineStr">
        <is>
          <t/>
        </is>
      </c>
      <c r="AZ520" t="inlineStr">
        <is>
          <t/>
        </is>
      </c>
      <c r="BA520" t="inlineStr">
        <is>
          <t/>
        </is>
      </c>
      <c r="BB520" t="inlineStr">
        <is>
          <t/>
        </is>
      </c>
      <c r="BC520" t="inlineStr">
        <is>
          <t/>
        </is>
      </c>
      <c r="BD520" t="inlineStr">
        <is>
          <t/>
        </is>
      </c>
      <c r="BE520" t="inlineStr">
        <is>
          <t/>
        </is>
      </c>
      <c r="BF520" t="inlineStr">
        <is>
          <t/>
        </is>
      </c>
      <c r="BG520" t="inlineStr">
        <is>
          <t/>
        </is>
      </c>
      <c r="BH520" t="inlineStr">
        <is>
          <t/>
        </is>
      </c>
      <c r="BI520" t="inlineStr">
        <is>
          <t/>
        </is>
      </c>
      <c r="BJ520" t="inlineStr">
        <is>
          <t/>
        </is>
      </c>
      <c r="BK520" t="inlineStr">
        <is>
          <t/>
        </is>
      </c>
      <c r="BL520" t="inlineStr">
        <is>
          <t/>
        </is>
      </c>
      <c r="BM520" t="inlineStr">
        <is>
          <t/>
        </is>
      </c>
      <c r="BN520" t="inlineStr">
        <is>
          <t/>
        </is>
      </c>
      <c r="BO520" t="inlineStr">
        <is>
          <t/>
        </is>
      </c>
      <c r="BP520" t="inlineStr">
        <is>
          <t/>
        </is>
      </c>
      <c r="BQ520" t="inlineStr">
        <is>
          <t/>
        </is>
      </c>
      <c r="BR520" t="inlineStr">
        <is>
          <t/>
        </is>
      </c>
      <c r="BS520" t="inlineStr">
        <is>
          <t/>
        </is>
      </c>
      <c r="BT520" t="inlineStr">
        <is>
          <t/>
        </is>
      </c>
      <c r="BU520" t="inlineStr">
        <is>
          <t/>
        </is>
      </c>
      <c r="BV520" t="inlineStr">
        <is>
          <t/>
        </is>
      </c>
      <c r="BW520" t="inlineStr">
        <is>
          <t/>
        </is>
      </c>
      <c r="BX520" t="inlineStr">
        <is>
          <t/>
        </is>
      </c>
      <c r="BY520" t="inlineStr">
        <is>
          <t/>
        </is>
      </c>
      <c r="BZ520" t="inlineStr">
        <is>
          <t/>
        </is>
      </c>
      <c r="CA520" t="inlineStr">
        <is>
          <t/>
        </is>
      </c>
      <c r="CB520" t="inlineStr">
        <is>
          <t/>
        </is>
      </c>
      <c r="CC520" t="inlineStr">
        <is>
          <t/>
        </is>
      </c>
      <c r="CD520" t="inlineStr">
        <is>
          <t/>
        </is>
      </c>
      <c r="CE520" t="inlineStr">
        <is>
          <t/>
        </is>
      </c>
      <c r="CF520" t="inlineStr">
        <is>
          <t/>
        </is>
      </c>
      <c r="CG520" t="inlineStr">
        <is>
          <t/>
        </is>
      </c>
      <c r="CH520" t="inlineStr">
        <is>
          <t/>
        </is>
      </c>
      <c r="CI520" t="inlineStr">
        <is>
          <t/>
        </is>
      </c>
      <c r="CJ520" t="inlineStr">
        <is>
          <t/>
        </is>
      </c>
      <c r="CK520" t="inlineStr">
        <is>
          <t/>
        </is>
      </c>
      <c r="CL520" t="inlineStr">
        <is>
          <t/>
        </is>
      </c>
      <c r="CM520" t="inlineStr">
        <is>
          <t/>
        </is>
      </c>
      <c r="CN520" t="inlineStr">
        <is>
          <t/>
        </is>
      </c>
      <c r="CO520" t="inlineStr">
        <is>
          <t/>
        </is>
      </c>
      <c r="CP520" t="inlineStr">
        <is>
          <t/>
        </is>
      </c>
      <c r="CQ520" t="inlineStr">
        <is>
          <t/>
        </is>
      </c>
      <c r="CR520" t="inlineStr">
        <is>
          <t/>
        </is>
      </c>
      <c r="CS520" t="inlineStr">
        <is>
          <t/>
        </is>
      </c>
      <c r="CT520" t="inlineStr">
        <is>
          <t/>
        </is>
      </c>
      <c r="CU520" t="inlineStr">
        <is>
          <t/>
        </is>
      </c>
    </row>
    <row r="521">
      <c r="A521" s="1" t="str">
        <f>HYPERLINK("https://iate.europa.eu/entry/result/870431/all", "870431")</f>
        <v>870431</v>
      </c>
      <c r="B521" t="inlineStr">
        <is>
          <t>FINANCE</t>
        </is>
      </c>
      <c r="C521" t="inlineStr">
        <is>
          <t>FINANCE|budget;FINANCE|insurance|insurance</t>
        </is>
      </c>
      <c r="D521" t="inlineStr">
        <is>
          <t/>
        </is>
      </c>
      <c r="E521" t="inlineStr">
        <is>
          <t/>
        </is>
      </c>
      <c r="F521" t="inlineStr">
        <is>
          <t/>
        </is>
      </c>
      <c r="G521" t="inlineStr">
        <is>
          <t/>
        </is>
      </c>
      <c r="H521" t="inlineStr">
        <is>
          <t/>
        </is>
      </c>
      <c r="I521" t="inlineStr">
        <is>
          <t/>
        </is>
      </c>
      <c r="J521" t="inlineStr">
        <is>
          <t/>
        </is>
      </c>
      <c r="K521" t="inlineStr">
        <is>
          <t/>
        </is>
      </c>
      <c r="L521" t="inlineStr">
        <is>
          <t/>
        </is>
      </c>
      <c r="M521" t="inlineStr">
        <is>
          <t>Garantiequalität</t>
        </is>
      </c>
      <c r="N521" t="inlineStr">
        <is>
          <t>3</t>
        </is>
      </c>
      <c r="O521" t="inlineStr">
        <is>
          <t/>
        </is>
      </c>
      <c r="P521" t="inlineStr">
        <is>
          <t/>
        </is>
      </c>
      <c r="Q521" t="inlineStr">
        <is>
          <t/>
        </is>
      </c>
      <c r="R521" t="inlineStr">
        <is>
          <t/>
        </is>
      </c>
      <c r="S521" t="inlineStr">
        <is>
          <t>credibility</t>
        </is>
      </c>
      <c r="T521" t="inlineStr">
        <is>
          <t>1</t>
        </is>
      </c>
      <c r="U521" t="inlineStr">
        <is>
          <t/>
        </is>
      </c>
      <c r="V521" t="inlineStr">
        <is>
          <t/>
        </is>
      </c>
      <c r="W521" t="inlineStr">
        <is>
          <t/>
        </is>
      </c>
      <c r="X521" t="inlineStr">
        <is>
          <t/>
        </is>
      </c>
      <c r="Y521" t="inlineStr">
        <is>
          <t/>
        </is>
      </c>
      <c r="Z521" t="inlineStr">
        <is>
          <t/>
        </is>
      </c>
      <c r="AA521" t="inlineStr">
        <is>
          <t/>
        </is>
      </c>
      <c r="AB521" t="inlineStr">
        <is>
          <t/>
        </is>
      </c>
      <c r="AC521" t="inlineStr">
        <is>
          <t/>
        </is>
      </c>
      <c r="AD521" t="inlineStr">
        <is>
          <t/>
        </is>
      </c>
      <c r="AE521" t="inlineStr">
        <is>
          <t>crédibilité</t>
        </is>
      </c>
      <c r="AF521" t="inlineStr">
        <is>
          <t>1</t>
        </is>
      </c>
      <c r="AG521" t="inlineStr">
        <is>
          <t/>
        </is>
      </c>
      <c r="AH521" t="inlineStr">
        <is>
          <t/>
        </is>
      </c>
      <c r="AI521" t="inlineStr">
        <is>
          <t/>
        </is>
      </c>
      <c r="AJ521" t="inlineStr">
        <is>
          <t/>
        </is>
      </c>
      <c r="AK521" t="inlineStr">
        <is>
          <t/>
        </is>
      </c>
      <c r="AL521" t="inlineStr">
        <is>
          <t/>
        </is>
      </c>
      <c r="AM521" t="inlineStr">
        <is>
          <t/>
        </is>
      </c>
      <c r="AN521" t="inlineStr">
        <is>
          <t/>
        </is>
      </c>
      <c r="AO521" t="inlineStr">
        <is>
          <t/>
        </is>
      </c>
      <c r="AP521" t="inlineStr">
        <is>
          <t/>
        </is>
      </c>
      <c r="AQ521" t="inlineStr">
        <is>
          <t/>
        </is>
      </c>
      <c r="AR521" t="inlineStr">
        <is>
          <t/>
        </is>
      </c>
      <c r="AS521" t="inlineStr">
        <is>
          <t/>
        </is>
      </c>
      <c r="AT521" t="inlineStr">
        <is>
          <t/>
        </is>
      </c>
      <c r="AU521" t="inlineStr">
        <is>
          <t/>
        </is>
      </c>
      <c r="AV521" t="inlineStr">
        <is>
          <t/>
        </is>
      </c>
      <c r="AW521" t="inlineStr">
        <is>
          <t/>
        </is>
      </c>
      <c r="AX521" t="inlineStr">
        <is>
          <t/>
        </is>
      </c>
      <c r="AY521" t="inlineStr">
        <is>
          <t/>
        </is>
      </c>
      <c r="AZ521" t="inlineStr">
        <is>
          <t/>
        </is>
      </c>
      <c r="BA521" t="inlineStr">
        <is>
          <t/>
        </is>
      </c>
      <c r="BB521" t="inlineStr">
        <is>
          <t/>
        </is>
      </c>
      <c r="BC521" t="inlineStr">
        <is>
          <t/>
        </is>
      </c>
      <c r="BD521" t="inlineStr">
        <is>
          <t/>
        </is>
      </c>
      <c r="BE521" t="inlineStr">
        <is>
          <t/>
        </is>
      </c>
      <c r="BF521" t="inlineStr">
        <is>
          <t/>
        </is>
      </c>
      <c r="BG521" t="inlineStr">
        <is>
          <t/>
        </is>
      </c>
      <c r="BH521" t="inlineStr">
        <is>
          <t/>
        </is>
      </c>
      <c r="BI521" t="inlineStr">
        <is>
          <t/>
        </is>
      </c>
      <c r="BJ521" t="inlineStr">
        <is>
          <t/>
        </is>
      </c>
      <c r="BK521" t="inlineStr">
        <is>
          <t/>
        </is>
      </c>
      <c r="BL521" t="inlineStr">
        <is>
          <t/>
        </is>
      </c>
      <c r="BM521" t="inlineStr">
        <is>
          <t/>
        </is>
      </c>
      <c r="BN521" t="inlineStr">
        <is>
          <t/>
        </is>
      </c>
      <c r="BO521" t="inlineStr">
        <is>
          <t/>
        </is>
      </c>
      <c r="BP521" t="inlineStr">
        <is>
          <t/>
        </is>
      </c>
      <c r="BQ521" t="inlineStr">
        <is>
          <t/>
        </is>
      </c>
      <c r="BR521" t="inlineStr">
        <is>
          <t/>
        </is>
      </c>
      <c r="BS521" t="inlineStr">
        <is>
          <t/>
        </is>
      </c>
      <c r="BT521" t="inlineStr">
        <is>
          <t/>
        </is>
      </c>
      <c r="BU521" t="inlineStr">
        <is>
          <t/>
        </is>
      </c>
      <c r="BV521" t="inlineStr">
        <is>
          <t/>
        </is>
      </c>
      <c r="BW521" t="inlineStr">
        <is>
          <t/>
        </is>
      </c>
      <c r="BX521" t="inlineStr">
        <is>
          <t/>
        </is>
      </c>
      <c r="BY521" t="inlineStr">
        <is>
          <t/>
        </is>
      </c>
      <c r="BZ521" t="inlineStr">
        <is>
          <t/>
        </is>
      </c>
      <c r="CA521" t="inlineStr">
        <is>
          <t>Behandlung der Rückstellungen für Kredite und Kreditgarantien der Gemeinschaft zugunsten von dritten Ländern im Rahmen des Haushalts</t>
        </is>
      </c>
      <c r="CB521" t="inlineStr">
        <is>
          <t/>
        </is>
      </c>
      <c r="CC521" t="inlineStr">
        <is>
          <t/>
        </is>
      </c>
      <c r="CD521" t="inlineStr">
        <is>
          <t/>
        </is>
      </c>
      <c r="CE521" t="inlineStr">
        <is>
          <t/>
        </is>
      </c>
      <c r="CF521" t="inlineStr">
        <is>
          <t/>
        </is>
      </c>
      <c r="CG521" t="inlineStr">
        <is>
          <t/>
        </is>
      </c>
      <c r="CH521" t="inlineStr">
        <is>
          <t/>
        </is>
      </c>
      <c r="CI521" t="inlineStr">
        <is>
          <t/>
        </is>
      </c>
      <c r="CJ521" t="inlineStr">
        <is>
          <t/>
        </is>
      </c>
      <c r="CK521" t="inlineStr">
        <is>
          <t/>
        </is>
      </c>
      <c r="CL521" t="inlineStr">
        <is>
          <t/>
        </is>
      </c>
      <c r="CM521" t="inlineStr">
        <is>
          <t/>
        </is>
      </c>
      <c r="CN521" t="inlineStr">
        <is>
          <t/>
        </is>
      </c>
      <c r="CO521" t="inlineStr">
        <is>
          <t/>
        </is>
      </c>
      <c r="CP521" t="inlineStr">
        <is>
          <t/>
        </is>
      </c>
      <c r="CQ521" t="inlineStr">
        <is>
          <t/>
        </is>
      </c>
      <c r="CR521" t="inlineStr">
        <is>
          <t/>
        </is>
      </c>
      <c r="CS521" t="inlineStr">
        <is>
          <t/>
        </is>
      </c>
      <c r="CT521" t="inlineStr">
        <is>
          <t/>
        </is>
      </c>
      <c r="CU521" t="inlineStr">
        <is>
          <t/>
        </is>
      </c>
    </row>
    <row r="522">
      <c r="A522" s="1" t="str">
        <f>HYPERLINK("https://iate.europa.eu/entry/result/1070622/all", "1070622")</f>
        <v>1070622</v>
      </c>
      <c r="B522" t="inlineStr">
        <is>
          <t>FINANCE</t>
        </is>
      </c>
      <c r="C522" t="inlineStr">
        <is>
          <t>FINANCE|insurance</t>
        </is>
      </c>
      <c r="D522" t="inlineStr">
        <is>
          <t/>
        </is>
      </c>
      <c r="E522" t="inlineStr">
        <is>
          <t/>
        </is>
      </c>
      <c r="F522" t="inlineStr">
        <is>
          <t/>
        </is>
      </c>
      <c r="G522" t="inlineStr">
        <is>
          <t/>
        </is>
      </c>
      <c r="H522" t="inlineStr">
        <is>
          <t/>
        </is>
      </c>
      <c r="I522" t="inlineStr">
        <is>
          <t/>
        </is>
      </c>
      <c r="J522" t="inlineStr">
        <is>
          <t>vedtægter</t>
        </is>
      </c>
      <c r="K522" t="inlineStr">
        <is>
          <t>3</t>
        </is>
      </c>
      <c r="L522" t="inlineStr">
        <is>
          <t/>
        </is>
      </c>
      <c r="M522" t="inlineStr">
        <is>
          <t>Statuten</t>
        </is>
      </c>
      <c r="N522" t="inlineStr">
        <is>
          <t>3</t>
        </is>
      </c>
      <c r="O522" t="inlineStr">
        <is>
          <t/>
        </is>
      </c>
      <c r="P522" t="inlineStr">
        <is>
          <t>εσωτερικοί κανονισμοί</t>
        </is>
      </c>
      <c r="Q522" t="inlineStr">
        <is>
          <t>3</t>
        </is>
      </c>
      <c r="R522" t="inlineStr">
        <is>
          <t/>
        </is>
      </c>
      <c r="S522" t="inlineStr">
        <is>
          <t>by-laws</t>
        </is>
      </c>
      <c r="T522" t="inlineStr">
        <is>
          <t>3</t>
        </is>
      </c>
      <c r="U522" t="inlineStr">
        <is>
          <t/>
        </is>
      </c>
      <c r="V522" t="inlineStr">
        <is>
          <t>estatutos</t>
        </is>
      </c>
      <c r="W522" t="inlineStr">
        <is>
          <t>3</t>
        </is>
      </c>
      <c r="X522" t="inlineStr">
        <is>
          <t/>
        </is>
      </c>
      <c r="Y522" t="inlineStr">
        <is>
          <t/>
        </is>
      </c>
      <c r="Z522" t="inlineStr">
        <is>
          <t/>
        </is>
      </c>
      <c r="AA522" t="inlineStr">
        <is>
          <t/>
        </is>
      </c>
      <c r="AB522" t="inlineStr">
        <is>
          <t/>
        </is>
      </c>
      <c r="AC522" t="inlineStr">
        <is>
          <t/>
        </is>
      </c>
      <c r="AD522" t="inlineStr">
        <is>
          <t/>
        </is>
      </c>
      <c r="AE522" t="inlineStr">
        <is>
          <t>statuts</t>
        </is>
      </c>
      <c r="AF522" t="inlineStr">
        <is>
          <t>3</t>
        </is>
      </c>
      <c r="AG522" t="inlineStr">
        <is>
          <t/>
        </is>
      </c>
      <c r="AH522" t="inlineStr">
        <is>
          <t/>
        </is>
      </c>
      <c r="AI522" t="inlineStr">
        <is>
          <t/>
        </is>
      </c>
      <c r="AJ522" t="inlineStr">
        <is>
          <t/>
        </is>
      </c>
      <c r="AK522" t="inlineStr">
        <is>
          <t/>
        </is>
      </c>
      <c r="AL522" t="inlineStr">
        <is>
          <t/>
        </is>
      </c>
      <c r="AM522" t="inlineStr">
        <is>
          <t/>
        </is>
      </c>
      <c r="AN522" t="inlineStr">
        <is>
          <t/>
        </is>
      </c>
      <c r="AO522" t="inlineStr">
        <is>
          <t/>
        </is>
      </c>
      <c r="AP522" t="inlineStr">
        <is>
          <t/>
        </is>
      </c>
      <c r="AQ522" t="inlineStr">
        <is>
          <t>statuto sociale</t>
        </is>
      </c>
      <c r="AR522" t="inlineStr">
        <is>
          <t>3</t>
        </is>
      </c>
      <c r="AS522" t="inlineStr">
        <is>
          <t/>
        </is>
      </c>
      <c r="AT522" t="inlineStr">
        <is>
          <t/>
        </is>
      </c>
      <c r="AU522" t="inlineStr">
        <is>
          <t/>
        </is>
      </c>
      <c r="AV522" t="inlineStr">
        <is>
          <t/>
        </is>
      </c>
      <c r="AW522" t="inlineStr">
        <is>
          <t/>
        </is>
      </c>
      <c r="AX522" t="inlineStr">
        <is>
          <t/>
        </is>
      </c>
      <c r="AY522" t="inlineStr">
        <is>
          <t/>
        </is>
      </c>
      <c r="AZ522" t="inlineStr">
        <is>
          <t/>
        </is>
      </c>
      <c r="BA522" t="inlineStr">
        <is>
          <t/>
        </is>
      </c>
      <c r="BB522" t="inlineStr">
        <is>
          <t/>
        </is>
      </c>
      <c r="BC522" t="inlineStr">
        <is>
          <t>statuten</t>
        </is>
      </c>
      <c r="BD522" t="inlineStr">
        <is>
          <t>3</t>
        </is>
      </c>
      <c r="BE522" t="inlineStr">
        <is>
          <t/>
        </is>
      </c>
      <c r="BF522" t="inlineStr">
        <is>
          <t/>
        </is>
      </c>
      <c r="BG522" t="inlineStr">
        <is>
          <t/>
        </is>
      </c>
      <c r="BH522" t="inlineStr">
        <is>
          <t/>
        </is>
      </c>
      <c r="BI522" t="inlineStr">
        <is>
          <t/>
        </is>
      </c>
      <c r="BJ522" t="inlineStr">
        <is>
          <t/>
        </is>
      </c>
      <c r="BK522" t="inlineStr">
        <is>
          <t/>
        </is>
      </c>
      <c r="BL522" t="inlineStr">
        <is>
          <t/>
        </is>
      </c>
      <c r="BM522" t="inlineStr">
        <is>
          <t/>
        </is>
      </c>
      <c r="BN522" t="inlineStr">
        <is>
          <t/>
        </is>
      </c>
      <c r="BO522" t="inlineStr">
        <is>
          <t/>
        </is>
      </c>
      <c r="BP522" t="inlineStr">
        <is>
          <t/>
        </is>
      </c>
      <c r="BQ522" t="inlineStr">
        <is>
          <t/>
        </is>
      </c>
      <c r="BR522" t="inlineStr">
        <is>
          <t/>
        </is>
      </c>
      <c r="BS522" t="inlineStr">
        <is>
          <t/>
        </is>
      </c>
      <c r="BT522" t="inlineStr">
        <is>
          <t/>
        </is>
      </c>
      <c r="BU522" t="inlineStr">
        <is>
          <t/>
        </is>
      </c>
      <c r="BV522" t="inlineStr">
        <is>
          <t/>
        </is>
      </c>
      <c r="BW522" t="inlineStr">
        <is>
          <t/>
        </is>
      </c>
      <c r="BX522" t="inlineStr">
        <is>
          <t/>
        </is>
      </c>
      <c r="BY522" t="inlineStr">
        <is>
          <t/>
        </is>
      </c>
      <c r="BZ522" t="inlineStr">
        <is>
          <t>de grundlæggende regler for et forsikringsselskab som skal tilvejebringes ved stiftelsen</t>
        </is>
      </c>
      <c r="CA522" t="inlineStr">
        <is>
          <t>die Grundbestimmungen einer Versicherungsgesellschaft, die bei der Gruendung aufgestellt werden muessen</t>
        </is>
      </c>
      <c r="CB522" t="inlineStr">
        <is>
          <t>οι βασικές αρχές κάθε ασφαλιστικής επιχείρισης που πρέπει να καθορίζονται από την ίδρυσή της</t>
        </is>
      </c>
      <c r="CC522" t="inlineStr">
        <is>
          <t>the fundamental rules of an insurance company which must be drawn up on the establishment</t>
        </is>
      </c>
      <c r="CD522" t="inlineStr">
        <is>
          <t/>
        </is>
      </c>
      <c r="CE522" t="inlineStr">
        <is>
          <t/>
        </is>
      </c>
      <c r="CF522" t="inlineStr">
        <is>
          <t/>
        </is>
      </c>
      <c r="CG522" t="inlineStr">
        <is>
          <t>règles fondamentales d'une compagnie d'assurance qui doivent être établies au moment de sa constitution</t>
        </is>
      </c>
      <c r="CH522" t="inlineStr">
        <is>
          <t/>
        </is>
      </c>
      <c r="CI522" t="inlineStr">
        <is>
          <t/>
        </is>
      </c>
      <c r="CJ522" t="inlineStr">
        <is>
          <t/>
        </is>
      </c>
      <c r="CK522" t="inlineStr">
        <is>
          <t/>
        </is>
      </c>
      <c r="CL522" t="inlineStr">
        <is>
          <t/>
        </is>
      </c>
      <c r="CM522" t="inlineStr">
        <is>
          <t/>
        </is>
      </c>
      <c r="CN522" t="inlineStr">
        <is>
          <t/>
        </is>
      </c>
      <c r="CO522" t="inlineStr">
        <is>
          <t/>
        </is>
      </c>
      <c r="CP522" t="inlineStr">
        <is>
          <t/>
        </is>
      </c>
      <c r="CQ522" t="inlineStr">
        <is>
          <t/>
        </is>
      </c>
      <c r="CR522" t="inlineStr">
        <is>
          <t/>
        </is>
      </c>
      <c r="CS522" t="inlineStr">
        <is>
          <t/>
        </is>
      </c>
      <c r="CT522" t="inlineStr">
        <is>
          <t/>
        </is>
      </c>
      <c r="CU522" t="inlineStr">
        <is>
          <t/>
        </is>
      </c>
    </row>
    <row r="523">
      <c r="A523" s="1" t="str">
        <f>HYPERLINK("https://iate.europa.eu/entry/result/820867/all", "820867")</f>
        <v>820867</v>
      </c>
      <c r="B523" t="inlineStr">
        <is>
          <t>FINANCE</t>
        </is>
      </c>
      <c r="C523" t="inlineStr">
        <is>
          <t>FINANCE</t>
        </is>
      </c>
      <c r="D523" t="inlineStr">
        <is>
          <t/>
        </is>
      </c>
      <c r="E523" t="inlineStr">
        <is>
          <t/>
        </is>
      </c>
      <c r="F523" t="inlineStr">
        <is>
          <t/>
        </is>
      </c>
      <c r="G523" t="inlineStr">
        <is>
          <t/>
        </is>
      </c>
      <c r="H523" t="inlineStr">
        <is>
          <t/>
        </is>
      </c>
      <c r="I523" t="inlineStr">
        <is>
          <t/>
        </is>
      </c>
      <c r="J523" t="inlineStr">
        <is>
          <t/>
        </is>
      </c>
      <c r="K523" t="inlineStr">
        <is>
          <t/>
        </is>
      </c>
      <c r="L523" t="inlineStr">
        <is>
          <t/>
        </is>
      </c>
      <c r="M523" t="inlineStr">
        <is>
          <t>Mittelaufbringung</t>
        </is>
      </c>
      <c r="N523" t="inlineStr">
        <is>
          <t>3</t>
        </is>
      </c>
      <c r="O523" t="inlineStr">
        <is>
          <t/>
        </is>
      </c>
      <c r="P523" t="inlineStr">
        <is>
          <t/>
        </is>
      </c>
      <c r="Q523" t="inlineStr">
        <is>
          <t/>
        </is>
      </c>
      <c r="R523" t="inlineStr">
        <is>
          <t/>
        </is>
      </c>
      <c r="S523" t="inlineStr">
        <is>
          <t>financing</t>
        </is>
      </c>
      <c r="T523" t="inlineStr">
        <is>
          <t>1</t>
        </is>
      </c>
      <c r="U523" t="inlineStr">
        <is>
          <t/>
        </is>
      </c>
      <c r="V523" t="inlineStr">
        <is>
          <t/>
        </is>
      </c>
      <c r="W523" t="inlineStr">
        <is>
          <t/>
        </is>
      </c>
      <c r="X523" t="inlineStr">
        <is>
          <t/>
        </is>
      </c>
      <c r="Y523" t="inlineStr">
        <is>
          <t/>
        </is>
      </c>
      <c r="Z523" t="inlineStr">
        <is>
          <t/>
        </is>
      </c>
      <c r="AA523" t="inlineStr">
        <is>
          <t/>
        </is>
      </c>
      <c r="AB523" t="inlineStr">
        <is>
          <t/>
        </is>
      </c>
      <c r="AC523" t="inlineStr">
        <is>
          <t/>
        </is>
      </c>
      <c r="AD523" t="inlineStr">
        <is>
          <t/>
        </is>
      </c>
      <c r="AE523" t="inlineStr">
        <is>
          <t>financement</t>
        </is>
      </c>
      <c r="AF523" t="inlineStr">
        <is>
          <t>1</t>
        </is>
      </c>
      <c r="AG523" t="inlineStr">
        <is>
          <t/>
        </is>
      </c>
      <c r="AH523" t="inlineStr">
        <is>
          <t/>
        </is>
      </c>
      <c r="AI523" t="inlineStr">
        <is>
          <t/>
        </is>
      </c>
      <c r="AJ523" t="inlineStr">
        <is>
          <t/>
        </is>
      </c>
      <c r="AK523" t="inlineStr">
        <is>
          <t/>
        </is>
      </c>
      <c r="AL523" t="inlineStr">
        <is>
          <t/>
        </is>
      </c>
      <c r="AM523" t="inlineStr">
        <is>
          <t/>
        </is>
      </c>
      <c r="AN523" t="inlineStr">
        <is>
          <t/>
        </is>
      </c>
      <c r="AO523" t="inlineStr">
        <is>
          <t/>
        </is>
      </c>
      <c r="AP523" t="inlineStr">
        <is>
          <t/>
        </is>
      </c>
      <c r="AQ523" t="inlineStr">
        <is>
          <t/>
        </is>
      </c>
      <c r="AR523" t="inlineStr">
        <is>
          <t/>
        </is>
      </c>
      <c r="AS523" t="inlineStr">
        <is>
          <t/>
        </is>
      </c>
      <c r="AT523" t="inlineStr">
        <is>
          <t/>
        </is>
      </c>
      <c r="AU523" t="inlineStr">
        <is>
          <t/>
        </is>
      </c>
      <c r="AV523" t="inlineStr">
        <is>
          <t/>
        </is>
      </c>
      <c r="AW523" t="inlineStr">
        <is>
          <t/>
        </is>
      </c>
      <c r="AX523" t="inlineStr">
        <is>
          <t/>
        </is>
      </c>
      <c r="AY523" t="inlineStr">
        <is>
          <t/>
        </is>
      </c>
      <c r="AZ523" t="inlineStr">
        <is>
          <t/>
        </is>
      </c>
      <c r="BA523" t="inlineStr">
        <is>
          <t/>
        </is>
      </c>
      <c r="BB523" t="inlineStr">
        <is>
          <t/>
        </is>
      </c>
      <c r="BC523" t="inlineStr">
        <is>
          <t/>
        </is>
      </c>
      <c r="BD523" t="inlineStr">
        <is>
          <t/>
        </is>
      </c>
      <c r="BE523" t="inlineStr">
        <is>
          <t/>
        </is>
      </c>
      <c r="BF523" t="inlineStr">
        <is>
          <t/>
        </is>
      </c>
      <c r="BG523" t="inlineStr">
        <is>
          <t/>
        </is>
      </c>
      <c r="BH523" t="inlineStr">
        <is>
          <t/>
        </is>
      </c>
      <c r="BI523" t="inlineStr">
        <is>
          <t/>
        </is>
      </c>
      <c r="BJ523" t="inlineStr">
        <is>
          <t/>
        </is>
      </c>
      <c r="BK523" t="inlineStr">
        <is>
          <t/>
        </is>
      </c>
      <c r="BL523" t="inlineStr">
        <is>
          <t/>
        </is>
      </c>
      <c r="BM523" t="inlineStr">
        <is>
          <t/>
        </is>
      </c>
      <c r="BN523" t="inlineStr">
        <is>
          <t/>
        </is>
      </c>
      <c r="BO523" t="inlineStr">
        <is>
          <t/>
        </is>
      </c>
      <c r="BP523" t="inlineStr">
        <is>
          <t/>
        </is>
      </c>
      <c r="BQ523" t="inlineStr">
        <is>
          <t/>
        </is>
      </c>
      <c r="BR523" t="inlineStr">
        <is>
          <t/>
        </is>
      </c>
      <c r="BS523" t="inlineStr">
        <is>
          <t/>
        </is>
      </c>
      <c r="BT523" t="inlineStr">
        <is>
          <t/>
        </is>
      </c>
      <c r="BU523" t="inlineStr">
        <is>
          <t/>
        </is>
      </c>
      <c r="BV523" t="inlineStr">
        <is>
          <t/>
        </is>
      </c>
      <c r="BW523" t="inlineStr">
        <is>
          <t/>
        </is>
      </c>
      <c r="BX523" t="inlineStr">
        <is>
          <t/>
        </is>
      </c>
      <c r="BY523" t="inlineStr">
        <is>
          <t/>
        </is>
      </c>
      <c r="BZ523" t="inlineStr">
        <is>
          <t/>
        </is>
      </c>
      <c r="CA523" t="inlineStr">
        <is>
          <t/>
        </is>
      </c>
      <c r="CB523" t="inlineStr">
        <is>
          <t/>
        </is>
      </c>
      <c r="CC523" t="inlineStr">
        <is>
          <t/>
        </is>
      </c>
      <c r="CD523" t="inlineStr">
        <is>
          <t/>
        </is>
      </c>
      <c r="CE523" t="inlineStr">
        <is>
          <t/>
        </is>
      </c>
      <c r="CF523" t="inlineStr">
        <is>
          <t/>
        </is>
      </c>
      <c r="CG523" t="inlineStr">
        <is>
          <t/>
        </is>
      </c>
      <c r="CH523" t="inlineStr">
        <is>
          <t/>
        </is>
      </c>
      <c r="CI523" t="inlineStr">
        <is>
          <t/>
        </is>
      </c>
      <c r="CJ523" t="inlineStr">
        <is>
          <t/>
        </is>
      </c>
      <c r="CK523" t="inlineStr">
        <is>
          <t/>
        </is>
      </c>
      <c r="CL523" t="inlineStr">
        <is>
          <t/>
        </is>
      </c>
      <c r="CM523" t="inlineStr">
        <is>
          <t/>
        </is>
      </c>
      <c r="CN523" t="inlineStr">
        <is>
          <t/>
        </is>
      </c>
      <c r="CO523" t="inlineStr">
        <is>
          <t/>
        </is>
      </c>
      <c r="CP523" t="inlineStr">
        <is>
          <t/>
        </is>
      </c>
      <c r="CQ523" t="inlineStr">
        <is>
          <t/>
        </is>
      </c>
      <c r="CR523" t="inlineStr">
        <is>
          <t/>
        </is>
      </c>
      <c r="CS523" t="inlineStr">
        <is>
          <t/>
        </is>
      </c>
      <c r="CT523" t="inlineStr">
        <is>
          <t/>
        </is>
      </c>
      <c r="CU523" t="inlineStr">
        <is>
          <t/>
        </is>
      </c>
    </row>
    <row r="524">
      <c r="A524" s="1" t="str">
        <f>HYPERLINK("https://iate.europa.eu/entry/result/842821/all", "842821")</f>
        <v>842821</v>
      </c>
      <c r="B524" t="inlineStr">
        <is>
          <t>INDUSTRY;ECONOMICS;FINANCE;BUSINESS AND COMPETITION</t>
        </is>
      </c>
      <c r="C524" t="inlineStr">
        <is>
          <t>INDUSTRY|industrial structures and policy;ECONOMICS;ECONOMICS|economic analysis|statistics;FINANCE;BUSINESS AND COMPETITION|accounting</t>
        </is>
      </c>
      <c r="D524" t="inlineStr">
        <is>
          <t/>
        </is>
      </c>
      <c r="E524" t="inlineStr">
        <is>
          <t/>
        </is>
      </c>
      <c r="F524" t="inlineStr">
        <is>
          <t/>
        </is>
      </c>
      <c r="G524" t="inlineStr">
        <is>
          <t/>
        </is>
      </c>
      <c r="H524" t="inlineStr">
        <is>
          <t/>
        </is>
      </c>
      <c r="I524" t="inlineStr">
        <is>
          <t/>
        </is>
      </c>
      <c r="J524" t="inlineStr">
        <is>
          <t/>
        </is>
      </c>
      <c r="K524" t="inlineStr">
        <is>
          <t/>
        </is>
      </c>
      <c r="L524" t="inlineStr">
        <is>
          <t/>
        </is>
      </c>
      <c r="M524" t="inlineStr">
        <is>
          <t>produzierender Bereich|produzierendes Gewerbe|warenproduzierendes Gewerbe</t>
        </is>
      </c>
      <c r="N524" t="inlineStr">
        <is>
          <t>2|2|2</t>
        </is>
      </c>
      <c r="O524" t="inlineStr">
        <is>
          <t>||</t>
        </is>
      </c>
      <c r="P524" t="inlineStr">
        <is>
          <t/>
        </is>
      </c>
      <c r="Q524" t="inlineStr">
        <is>
          <t/>
        </is>
      </c>
      <c r="R524" t="inlineStr">
        <is>
          <t/>
        </is>
      </c>
      <c r="S524" t="inlineStr">
        <is>
          <t>industry|producing sector|producing industry|producing industries</t>
        </is>
      </c>
      <c r="T524" t="inlineStr">
        <is>
          <t>1|1|1|1</t>
        </is>
      </c>
      <c r="U524" t="inlineStr">
        <is>
          <t>|||</t>
        </is>
      </c>
      <c r="V524" t="inlineStr">
        <is>
          <t/>
        </is>
      </c>
      <c r="W524" t="inlineStr">
        <is>
          <t/>
        </is>
      </c>
      <c r="X524" t="inlineStr">
        <is>
          <t/>
        </is>
      </c>
      <c r="Y524" t="inlineStr">
        <is>
          <t/>
        </is>
      </c>
      <c r="Z524" t="inlineStr">
        <is>
          <t/>
        </is>
      </c>
      <c r="AA524" t="inlineStr">
        <is>
          <t/>
        </is>
      </c>
      <c r="AB524" t="inlineStr">
        <is>
          <t/>
        </is>
      </c>
      <c r="AC524" t="inlineStr">
        <is>
          <t/>
        </is>
      </c>
      <c r="AD524" t="inlineStr">
        <is>
          <t/>
        </is>
      </c>
      <c r="AE524" t="inlineStr">
        <is>
          <t>industrie|production industrielle et artisanale|industries productrices</t>
        </is>
      </c>
      <c r="AF524" t="inlineStr">
        <is>
          <t>2|2|2</t>
        </is>
      </c>
      <c r="AG524" t="inlineStr">
        <is>
          <t>||</t>
        </is>
      </c>
      <c r="AH524" t="inlineStr">
        <is>
          <t/>
        </is>
      </c>
      <c r="AI524" t="inlineStr">
        <is>
          <t/>
        </is>
      </c>
      <c r="AJ524" t="inlineStr">
        <is>
          <t/>
        </is>
      </c>
      <c r="AK524" t="inlineStr">
        <is>
          <t/>
        </is>
      </c>
      <c r="AL524" t="inlineStr">
        <is>
          <t/>
        </is>
      </c>
      <c r="AM524" t="inlineStr">
        <is>
          <t/>
        </is>
      </c>
      <c r="AN524" t="inlineStr">
        <is>
          <t/>
        </is>
      </c>
      <c r="AO524" t="inlineStr">
        <is>
          <t/>
        </is>
      </c>
      <c r="AP524" t="inlineStr">
        <is>
          <t/>
        </is>
      </c>
      <c r="AQ524" t="inlineStr">
        <is>
          <t/>
        </is>
      </c>
      <c r="AR524" t="inlineStr">
        <is>
          <t/>
        </is>
      </c>
      <c r="AS524" t="inlineStr">
        <is>
          <t/>
        </is>
      </c>
      <c r="AT524" t="inlineStr">
        <is>
          <t/>
        </is>
      </c>
      <c r="AU524" t="inlineStr">
        <is>
          <t/>
        </is>
      </c>
      <c r="AV524" t="inlineStr">
        <is>
          <t/>
        </is>
      </c>
      <c r="AW524" t="inlineStr">
        <is>
          <t/>
        </is>
      </c>
      <c r="AX524" t="inlineStr">
        <is>
          <t/>
        </is>
      </c>
      <c r="AY524" t="inlineStr">
        <is>
          <t/>
        </is>
      </c>
      <c r="AZ524" t="inlineStr">
        <is>
          <t/>
        </is>
      </c>
      <c r="BA524" t="inlineStr">
        <is>
          <t/>
        </is>
      </c>
      <c r="BB524" t="inlineStr">
        <is>
          <t/>
        </is>
      </c>
      <c r="BC524" t="inlineStr">
        <is>
          <t/>
        </is>
      </c>
      <c r="BD524" t="inlineStr">
        <is>
          <t/>
        </is>
      </c>
      <c r="BE524" t="inlineStr">
        <is>
          <t/>
        </is>
      </c>
      <c r="BF524" t="inlineStr">
        <is>
          <t/>
        </is>
      </c>
      <c r="BG524" t="inlineStr">
        <is>
          <t/>
        </is>
      </c>
      <c r="BH524" t="inlineStr">
        <is>
          <t/>
        </is>
      </c>
      <c r="BI524" t="inlineStr">
        <is>
          <t/>
        </is>
      </c>
      <c r="BJ524" t="inlineStr">
        <is>
          <t/>
        </is>
      </c>
      <c r="BK524" t="inlineStr">
        <is>
          <t/>
        </is>
      </c>
      <c r="BL524" t="inlineStr">
        <is>
          <t/>
        </is>
      </c>
      <c r="BM524" t="inlineStr">
        <is>
          <t/>
        </is>
      </c>
      <c r="BN524" t="inlineStr">
        <is>
          <t/>
        </is>
      </c>
      <c r="BO524" t="inlineStr">
        <is>
          <t/>
        </is>
      </c>
      <c r="BP524" t="inlineStr">
        <is>
          <t/>
        </is>
      </c>
      <c r="BQ524" t="inlineStr">
        <is>
          <t/>
        </is>
      </c>
      <c r="BR524" t="inlineStr">
        <is>
          <t/>
        </is>
      </c>
      <c r="BS524" t="inlineStr">
        <is>
          <t/>
        </is>
      </c>
      <c r="BT524" t="inlineStr">
        <is>
          <t/>
        </is>
      </c>
      <c r="BU524" t="inlineStr">
        <is>
          <t/>
        </is>
      </c>
      <c r="BV524" t="inlineStr">
        <is>
          <t/>
        </is>
      </c>
      <c r="BW524" t="inlineStr">
        <is>
          <t/>
        </is>
      </c>
      <c r="BX524" t="inlineStr">
        <is>
          <t/>
        </is>
      </c>
      <c r="BY524" t="inlineStr">
        <is>
          <t/>
        </is>
      </c>
      <c r="BZ524" t="inlineStr">
        <is>
          <t/>
        </is>
      </c>
      <c r="CA524" t="inlineStr">
        <is>
          <t>umfasst die Wirtschaftsabteilungen 1 Energie- und Wasserversorgung, 2 Bergbau und verarbeitendes Gewerbe und 3 Baugewerbe; erwirtschaften zus. mit Landwirtschaft, Handel u. Verkehr und dem Dienstleistungssektor sowie der Bruttowertschöpfung des Staates, der privaten Haushalte und der nichtgewerblichen Organisationen das Bruttoinlandsprodukt</t>
        </is>
      </c>
      <c r="CB524" t="inlineStr">
        <is>
          <t/>
        </is>
      </c>
      <c r="CC524" t="inlineStr">
        <is>
          <t/>
        </is>
      </c>
      <c r="CD524" t="inlineStr">
        <is>
          <t/>
        </is>
      </c>
      <c r="CE524" t="inlineStr">
        <is>
          <t/>
        </is>
      </c>
      <c r="CF524" t="inlineStr">
        <is>
          <t/>
        </is>
      </c>
      <c r="CG524" t="inlineStr">
        <is>
          <t/>
        </is>
      </c>
      <c r="CH524" t="inlineStr">
        <is>
          <t/>
        </is>
      </c>
      <c r="CI524" t="inlineStr">
        <is>
          <t/>
        </is>
      </c>
      <c r="CJ524" t="inlineStr">
        <is>
          <t/>
        </is>
      </c>
      <c r="CK524" t="inlineStr">
        <is>
          <t/>
        </is>
      </c>
      <c r="CL524" t="inlineStr">
        <is>
          <t/>
        </is>
      </c>
      <c r="CM524" t="inlineStr">
        <is>
          <t/>
        </is>
      </c>
      <c r="CN524" t="inlineStr">
        <is>
          <t/>
        </is>
      </c>
      <c r="CO524" t="inlineStr">
        <is>
          <t/>
        </is>
      </c>
      <c r="CP524" t="inlineStr">
        <is>
          <t/>
        </is>
      </c>
      <c r="CQ524" t="inlineStr">
        <is>
          <t/>
        </is>
      </c>
      <c r="CR524" t="inlineStr">
        <is>
          <t/>
        </is>
      </c>
      <c r="CS524" t="inlineStr">
        <is>
          <t/>
        </is>
      </c>
      <c r="CT524" t="inlineStr">
        <is>
          <t/>
        </is>
      </c>
      <c r="CU524" t="inlineStr">
        <is>
          <t/>
        </is>
      </c>
    </row>
    <row r="525">
      <c r="A525" s="1" t="str">
        <f>HYPERLINK("https://iate.europa.eu/entry/result/913392/all", "913392")</f>
        <v>913392</v>
      </c>
      <c r="B525" t="inlineStr">
        <is>
          <t>FINANCE</t>
        </is>
      </c>
      <c r="C525" t="inlineStr">
        <is>
          <t>FINANCE|financial institutions and credit;FINANCE|monetary relations;FINANCE|monetary economics;FINANCE|free movement of capital|financial market</t>
        </is>
      </c>
      <c r="D525" t="inlineStr">
        <is>
          <t/>
        </is>
      </c>
      <c r="E525" t="inlineStr">
        <is>
          <t/>
        </is>
      </c>
      <c r="F525" t="inlineStr">
        <is>
          <t/>
        </is>
      </c>
      <c r="G525" t="inlineStr">
        <is>
          <t/>
        </is>
      </c>
      <c r="H525" t="inlineStr">
        <is>
          <t/>
        </is>
      </c>
      <c r="I525" t="inlineStr">
        <is>
          <t/>
        </is>
      </c>
      <c r="J525" t="inlineStr">
        <is>
          <t/>
        </is>
      </c>
      <c r="K525" t="inlineStr">
        <is>
          <t/>
        </is>
      </c>
      <c r="L525" t="inlineStr">
        <is>
          <t/>
        </is>
      </c>
      <c r="M525" t="inlineStr">
        <is>
          <t>öffentliches Angebot von Wertpapieren|öffentliches Angebot</t>
        </is>
      </c>
      <c r="N525" t="inlineStr">
        <is>
          <t>3|3</t>
        </is>
      </c>
      <c r="O525" t="inlineStr">
        <is>
          <t>|</t>
        </is>
      </c>
      <c r="P525" t="inlineStr">
        <is>
          <t>διάθεση τίτλων στο κοινό|προσφορά με δημόσια εγγραφή</t>
        </is>
      </c>
      <c r="Q525" t="inlineStr">
        <is>
          <t>3|3</t>
        </is>
      </c>
      <c r="R525" t="inlineStr">
        <is>
          <t>|</t>
        </is>
      </c>
      <c r="S525" t="inlineStr">
        <is>
          <t>issue for general subscription|public offer</t>
        </is>
      </c>
      <c r="T525" t="inlineStr">
        <is>
          <t>1|1</t>
        </is>
      </c>
      <c r="U525" t="inlineStr">
        <is>
          <t>|</t>
        </is>
      </c>
      <c r="V525" t="inlineStr">
        <is>
          <t/>
        </is>
      </c>
      <c r="W525" t="inlineStr">
        <is>
          <t/>
        </is>
      </c>
      <c r="X525" t="inlineStr">
        <is>
          <t/>
        </is>
      </c>
      <c r="Y525" t="inlineStr">
        <is>
          <t/>
        </is>
      </c>
      <c r="Z525" t="inlineStr">
        <is>
          <t/>
        </is>
      </c>
      <c r="AA525" t="inlineStr">
        <is>
          <t/>
        </is>
      </c>
      <c r="AB525" t="inlineStr">
        <is>
          <t>yleisölle tehtävä tarjous</t>
        </is>
      </c>
      <c r="AC525" t="inlineStr">
        <is>
          <t>1</t>
        </is>
      </c>
      <c r="AD525" t="inlineStr">
        <is>
          <t/>
        </is>
      </c>
      <c r="AE525" t="inlineStr">
        <is>
          <t>offre publique|titres offerts au public</t>
        </is>
      </c>
      <c r="AF525" t="inlineStr">
        <is>
          <t>1|1</t>
        </is>
      </c>
      <c r="AG525" t="inlineStr">
        <is>
          <t>|</t>
        </is>
      </c>
      <c r="AH525" t="inlineStr">
        <is>
          <t/>
        </is>
      </c>
      <c r="AI525" t="inlineStr">
        <is>
          <t/>
        </is>
      </c>
      <c r="AJ525" t="inlineStr">
        <is>
          <t/>
        </is>
      </c>
      <c r="AK525" t="inlineStr">
        <is>
          <t/>
        </is>
      </c>
      <c r="AL525" t="inlineStr">
        <is>
          <t/>
        </is>
      </c>
      <c r="AM525" t="inlineStr">
        <is>
          <t/>
        </is>
      </c>
      <c r="AN525" t="inlineStr">
        <is>
          <t/>
        </is>
      </c>
      <c r="AO525" t="inlineStr">
        <is>
          <t/>
        </is>
      </c>
      <c r="AP525" t="inlineStr">
        <is>
          <t/>
        </is>
      </c>
      <c r="AQ525" t="inlineStr">
        <is>
          <t/>
        </is>
      </c>
      <c r="AR525" t="inlineStr">
        <is>
          <t/>
        </is>
      </c>
      <c r="AS525" t="inlineStr">
        <is>
          <t/>
        </is>
      </c>
      <c r="AT525" t="inlineStr">
        <is>
          <t/>
        </is>
      </c>
      <c r="AU525" t="inlineStr">
        <is>
          <t/>
        </is>
      </c>
      <c r="AV525" t="inlineStr">
        <is>
          <t/>
        </is>
      </c>
      <c r="AW525" t="inlineStr">
        <is>
          <t/>
        </is>
      </c>
      <c r="AX525" t="inlineStr">
        <is>
          <t/>
        </is>
      </c>
      <c r="AY525" t="inlineStr">
        <is>
          <t/>
        </is>
      </c>
      <c r="AZ525" t="inlineStr">
        <is>
          <t/>
        </is>
      </c>
      <c r="BA525" t="inlineStr">
        <is>
          <t/>
        </is>
      </c>
      <c r="BB525" t="inlineStr">
        <is>
          <t/>
        </is>
      </c>
      <c r="BC525" t="inlineStr">
        <is>
          <t/>
        </is>
      </c>
      <c r="BD525" t="inlineStr">
        <is>
          <t/>
        </is>
      </c>
      <c r="BE525" t="inlineStr">
        <is>
          <t/>
        </is>
      </c>
      <c r="BF525" t="inlineStr">
        <is>
          <t/>
        </is>
      </c>
      <c r="BG525" t="inlineStr">
        <is>
          <t/>
        </is>
      </c>
      <c r="BH525" t="inlineStr">
        <is>
          <t/>
        </is>
      </c>
      <c r="BI525" t="inlineStr">
        <is>
          <t/>
        </is>
      </c>
      <c r="BJ525" t="inlineStr">
        <is>
          <t/>
        </is>
      </c>
      <c r="BK525" t="inlineStr">
        <is>
          <t/>
        </is>
      </c>
      <c r="BL525" t="inlineStr">
        <is>
          <t/>
        </is>
      </c>
      <c r="BM525" t="inlineStr">
        <is>
          <t/>
        </is>
      </c>
      <c r="BN525" t="inlineStr">
        <is>
          <t/>
        </is>
      </c>
      <c r="BO525" t="inlineStr">
        <is>
          <t/>
        </is>
      </c>
      <c r="BP525" t="inlineStr">
        <is>
          <t/>
        </is>
      </c>
      <c r="BQ525" t="inlineStr">
        <is>
          <t/>
        </is>
      </c>
      <c r="BR525" t="inlineStr">
        <is>
          <t/>
        </is>
      </c>
      <c r="BS525" t="inlineStr">
        <is>
          <t/>
        </is>
      </c>
      <c r="BT525" t="inlineStr">
        <is>
          <t/>
        </is>
      </c>
      <c r="BU525" t="inlineStr">
        <is>
          <t/>
        </is>
      </c>
      <c r="BV525" t="inlineStr">
        <is>
          <t/>
        </is>
      </c>
      <c r="BW525" t="inlineStr">
        <is>
          <t/>
        </is>
      </c>
      <c r="BX525" t="inlineStr">
        <is>
          <t/>
        </is>
      </c>
      <c r="BY525" t="inlineStr">
        <is>
          <t/>
        </is>
      </c>
      <c r="BZ525" t="inlineStr">
        <is>
          <t/>
        </is>
      </c>
      <c r="CA525" t="inlineStr">
        <is>
          <t>Mitteilung an das Publikum, die ausreichende Informationen über die Angebotsbedingungen und die anzubietenden Wertpapiere enthält, um einen Anleger in die Lage zu versetzen, sich für den Kauf oder die Zeichnung dieser Wertpapiere zu entscheiden</t>
        </is>
      </c>
      <c r="CB525" t="inlineStr">
        <is>
          <t/>
        </is>
      </c>
      <c r="CC525" t="inlineStr">
        <is>
          <t/>
        </is>
      </c>
      <c r="CD525" t="inlineStr">
        <is>
          <t/>
        </is>
      </c>
      <c r="CE525" t="inlineStr">
        <is>
          <t/>
        </is>
      </c>
      <c r="CF525" t="inlineStr">
        <is>
          <t/>
        </is>
      </c>
      <c r="CG525" t="inlineStr">
        <is>
          <t/>
        </is>
      </c>
      <c r="CH525" t="inlineStr">
        <is>
          <t/>
        </is>
      </c>
      <c r="CI525" t="inlineStr">
        <is>
          <t/>
        </is>
      </c>
      <c r="CJ525" t="inlineStr">
        <is>
          <t/>
        </is>
      </c>
      <c r="CK525" t="inlineStr">
        <is>
          <t/>
        </is>
      </c>
      <c r="CL525" t="inlineStr">
        <is>
          <t/>
        </is>
      </c>
      <c r="CM525" t="inlineStr">
        <is>
          <t/>
        </is>
      </c>
      <c r="CN525" t="inlineStr">
        <is>
          <t/>
        </is>
      </c>
      <c r="CO525" t="inlineStr">
        <is>
          <t/>
        </is>
      </c>
      <c r="CP525" t="inlineStr">
        <is>
          <t/>
        </is>
      </c>
      <c r="CQ525" t="inlineStr">
        <is>
          <t/>
        </is>
      </c>
      <c r="CR525" t="inlineStr">
        <is>
          <t/>
        </is>
      </c>
      <c r="CS525" t="inlineStr">
        <is>
          <t/>
        </is>
      </c>
      <c r="CT525" t="inlineStr">
        <is>
          <t/>
        </is>
      </c>
      <c r="CU525" t="inlineStr">
        <is>
          <t/>
        </is>
      </c>
    </row>
    <row r="526">
      <c r="A526" s="1" t="str">
        <f>HYPERLINK("https://iate.europa.eu/entry/result/874936/all", "874936")</f>
        <v>874936</v>
      </c>
      <c r="B526" t="inlineStr">
        <is>
          <t>FINANCE;BUSINESS AND COMPETITION</t>
        </is>
      </c>
      <c r="C526" t="inlineStr">
        <is>
          <t>FINANCE|financial institutions and credit;BUSINESS AND COMPETITION|legal form of organisations</t>
        </is>
      </c>
      <c r="D526" t="inlineStr">
        <is>
          <t/>
        </is>
      </c>
      <c r="E526" t="inlineStr">
        <is>
          <t/>
        </is>
      </c>
      <c r="F526" t="inlineStr">
        <is>
          <t/>
        </is>
      </c>
      <c r="G526" t="inlineStr">
        <is>
          <t/>
        </is>
      </c>
      <c r="H526" t="inlineStr">
        <is>
          <t/>
        </is>
      </c>
      <c r="I526" t="inlineStr">
        <is>
          <t/>
        </is>
      </c>
      <c r="J526" t="inlineStr">
        <is>
          <t/>
        </is>
      </c>
      <c r="K526" t="inlineStr">
        <is>
          <t/>
        </is>
      </c>
      <c r="L526" t="inlineStr">
        <is>
          <t/>
        </is>
      </c>
      <c r="M526" t="inlineStr">
        <is>
          <t>zugelassene Wertpapierfirma</t>
        </is>
      </c>
      <c r="N526" t="inlineStr">
        <is>
          <t>3</t>
        </is>
      </c>
      <c r="O526" t="inlineStr">
        <is>
          <t/>
        </is>
      </c>
      <c r="P526" t="inlineStr">
        <is>
          <t/>
        </is>
      </c>
      <c r="Q526" t="inlineStr">
        <is>
          <t/>
        </is>
      </c>
      <c r="R526" t="inlineStr">
        <is>
          <t/>
        </is>
      </c>
      <c r="S526" t="inlineStr">
        <is>
          <t>authorised investment firm</t>
        </is>
      </c>
      <c r="T526" t="inlineStr">
        <is>
          <t>1</t>
        </is>
      </c>
      <c r="U526" t="inlineStr">
        <is>
          <t/>
        </is>
      </c>
      <c r="V526" t="inlineStr">
        <is>
          <t>sociedad de inversión autorizada</t>
        </is>
      </c>
      <c r="W526" t="inlineStr">
        <is>
          <t>3</t>
        </is>
      </c>
      <c r="X526" t="inlineStr">
        <is>
          <t/>
        </is>
      </c>
      <c r="Y526" t="inlineStr">
        <is>
          <t/>
        </is>
      </c>
      <c r="Z526" t="inlineStr">
        <is>
          <t/>
        </is>
      </c>
      <c r="AA526" t="inlineStr">
        <is>
          <t/>
        </is>
      </c>
      <c r="AB526" t="inlineStr">
        <is>
          <t>toimiluvan saanut sijoituspalveluyritys</t>
        </is>
      </c>
      <c r="AC526" t="inlineStr">
        <is>
          <t>2</t>
        </is>
      </c>
      <c r="AD526" t="inlineStr">
        <is>
          <t/>
        </is>
      </c>
      <c r="AE526" t="inlineStr">
        <is>
          <t>entreprise d'investissement agréée</t>
        </is>
      </c>
      <c r="AF526" t="inlineStr">
        <is>
          <t>1</t>
        </is>
      </c>
      <c r="AG526" t="inlineStr">
        <is>
          <t/>
        </is>
      </c>
      <c r="AH526" t="inlineStr">
        <is>
          <t/>
        </is>
      </c>
      <c r="AI526" t="inlineStr">
        <is>
          <t/>
        </is>
      </c>
      <c r="AJ526" t="inlineStr">
        <is>
          <t/>
        </is>
      </c>
      <c r="AK526" t="inlineStr">
        <is>
          <t/>
        </is>
      </c>
      <c r="AL526" t="inlineStr">
        <is>
          <t/>
        </is>
      </c>
      <c r="AM526" t="inlineStr">
        <is>
          <t/>
        </is>
      </c>
      <c r="AN526" t="inlineStr">
        <is>
          <t/>
        </is>
      </c>
      <c r="AO526" t="inlineStr">
        <is>
          <t/>
        </is>
      </c>
      <c r="AP526" t="inlineStr">
        <is>
          <t/>
        </is>
      </c>
      <c r="AQ526" t="inlineStr">
        <is>
          <t/>
        </is>
      </c>
      <c r="AR526" t="inlineStr">
        <is>
          <t/>
        </is>
      </c>
      <c r="AS526" t="inlineStr">
        <is>
          <t/>
        </is>
      </c>
      <c r="AT526" t="inlineStr">
        <is>
          <t/>
        </is>
      </c>
      <c r="AU526" t="inlineStr">
        <is>
          <t/>
        </is>
      </c>
      <c r="AV526" t="inlineStr">
        <is>
          <t/>
        </is>
      </c>
      <c r="AW526" t="inlineStr">
        <is>
          <t/>
        </is>
      </c>
      <c r="AX526" t="inlineStr">
        <is>
          <t/>
        </is>
      </c>
      <c r="AY526" t="inlineStr">
        <is>
          <t/>
        </is>
      </c>
      <c r="AZ526" t="inlineStr">
        <is>
          <t/>
        </is>
      </c>
      <c r="BA526" t="inlineStr">
        <is>
          <t/>
        </is>
      </c>
      <c r="BB526" t="inlineStr">
        <is>
          <t/>
        </is>
      </c>
      <c r="BC526" t="inlineStr">
        <is>
          <t>vergunninghoudende beleggingsonderneming</t>
        </is>
      </c>
      <c r="BD526" t="inlineStr">
        <is>
          <t>2</t>
        </is>
      </c>
      <c r="BE526" t="inlineStr">
        <is>
          <t/>
        </is>
      </c>
      <c r="BF526" t="inlineStr">
        <is>
          <t/>
        </is>
      </c>
      <c r="BG526" t="inlineStr">
        <is>
          <t/>
        </is>
      </c>
      <c r="BH526" t="inlineStr">
        <is>
          <t/>
        </is>
      </c>
      <c r="BI526" t="inlineStr">
        <is>
          <t/>
        </is>
      </c>
      <c r="BJ526" t="inlineStr">
        <is>
          <t/>
        </is>
      </c>
      <c r="BK526" t="inlineStr">
        <is>
          <t/>
        </is>
      </c>
      <c r="BL526" t="inlineStr">
        <is>
          <t/>
        </is>
      </c>
      <c r="BM526" t="inlineStr">
        <is>
          <t/>
        </is>
      </c>
      <c r="BN526" t="inlineStr">
        <is>
          <t/>
        </is>
      </c>
      <c r="BO526" t="inlineStr">
        <is>
          <t/>
        </is>
      </c>
      <c r="BP526" t="inlineStr">
        <is>
          <t/>
        </is>
      </c>
      <c r="BQ526" t="inlineStr">
        <is>
          <t/>
        </is>
      </c>
      <c r="BR526" t="inlineStr">
        <is>
          <t/>
        </is>
      </c>
      <c r="BS526" t="inlineStr">
        <is>
          <t/>
        </is>
      </c>
      <c r="BT526" t="inlineStr">
        <is>
          <t/>
        </is>
      </c>
      <c r="BU526" t="inlineStr">
        <is>
          <t/>
        </is>
      </c>
      <c r="BV526" t="inlineStr">
        <is>
          <t/>
        </is>
      </c>
      <c r="BW526" t="inlineStr">
        <is>
          <t/>
        </is>
      </c>
      <c r="BX526" t="inlineStr">
        <is>
          <t/>
        </is>
      </c>
      <c r="BY526" t="inlineStr">
        <is>
          <t/>
        </is>
      </c>
      <c r="BZ526" t="inlineStr">
        <is>
          <t/>
        </is>
      </c>
      <c r="CA526" t="inlineStr">
        <is>
          <t/>
        </is>
      </c>
      <c r="CB526" t="inlineStr">
        <is>
          <t/>
        </is>
      </c>
      <c r="CC526" t="inlineStr">
        <is>
          <t/>
        </is>
      </c>
      <c r="CD526" t="inlineStr">
        <is>
          <t/>
        </is>
      </c>
      <c r="CE526" t="inlineStr">
        <is>
          <t/>
        </is>
      </c>
      <c r="CF526" t="inlineStr">
        <is>
          <t/>
        </is>
      </c>
      <c r="CG526" t="inlineStr">
        <is>
          <t/>
        </is>
      </c>
      <c r="CH526" t="inlineStr">
        <is>
          <t/>
        </is>
      </c>
      <c r="CI526" t="inlineStr">
        <is>
          <t/>
        </is>
      </c>
      <c r="CJ526" t="inlineStr">
        <is>
          <t/>
        </is>
      </c>
      <c r="CK526" t="inlineStr">
        <is>
          <t/>
        </is>
      </c>
      <c r="CL526" t="inlineStr">
        <is>
          <t/>
        </is>
      </c>
      <c r="CM526" t="inlineStr">
        <is>
          <t/>
        </is>
      </c>
      <c r="CN526" t="inlineStr">
        <is>
          <t/>
        </is>
      </c>
      <c r="CO526" t="inlineStr">
        <is>
          <t/>
        </is>
      </c>
      <c r="CP526" t="inlineStr">
        <is>
          <t/>
        </is>
      </c>
      <c r="CQ526" t="inlineStr">
        <is>
          <t/>
        </is>
      </c>
      <c r="CR526" t="inlineStr">
        <is>
          <t/>
        </is>
      </c>
      <c r="CS526" t="inlineStr">
        <is>
          <t/>
        </is>
      </c>
      <c r="CT526" t="inlineStr">
        <is>
          <t/>
        </is>
      </c>
      <c r="CU526" t="inlineStr">
        <is>
          <t/>
        </is>
      </c>
    </row>
    <row r="527">
      <c r="A527" s="1" t="str">
        <f>HYPERLINK("https://iate.europa.eu/entry/result/893355/all", "893355")</f>
        <v>893355</v>
      </c>
      <c r="B527" t="inlineStr">
        <is>
          <t>ENERGY;EDUCATION AND COMMUNICATIONS;FINANCE</t>
        </is>
      </c>
      <c r="C527" t="inlineStr">
        <is>
          <t>ENERGY|electrical and nuclear industries|nuclear energy;EDUCATION AND COMMUNICATIONS|communications|communications systems;EDUCATION AND COMMUNICATIONS|information technology and data processing;FINANCE|insurance|insurance</t>
        </is>
      </c>
      <c r="D527" t="inlineStr">
        <is>
          <t/>
        </is>
      </c>
      <c r="E527" t="inlineStr">
        <is>
          <t/>
        </is>
      </c>
      <c r="F527" t="inlineStr">
        <is>
          <t/>
        </is>
      </c>
      <c r="G527" t="inlineStr">
        <is>
          <t/>
        </is>
      </c>
      <c r="H527" t="inlineStr">
        <is>
          <t/>
        </is>
      </c>
      <c r="I527" t="inlineStr">
        <is>
          <t/>
        </is>
      </c>
      <c r="J527" t="inlineStr">
        <is>
          <t/>
        </is>
      </c>
      <c r="K527" t="inlineStr">
        <is>
          <t/>
        </is>
      </c>
      <c r="L527" t="inlineStr">
        <is>
          <t/>
        </is>
      </c>
      <c r="M527" t="inlineStr">
        <is>
          <t>Empfänger</t>
        </is>
      </c>
      <c r="N527" t="inlineStr">
        <is>
          <t>2</t>
        </is>
      </c>
      <c r="O527" t="inlineStr">
        <is>
          <t/>
        </is>
      </c>
      <c r="P527" t="inlineStr">
        <is>
          <t>παραλήπτης</t>
        </is>
      </c>
      <c r="Q527" t="inlineStr">
        <is>
          <t>3</t>
        </is>
      </c>
      <c r="R527" t="inlineStr">
        <is>
          <t/>
        </is>
      </c>
      <c r="S527" t="inlineStr">
        <is>
          <t>recipient</t>
        </is>
      </c>
      <c r="T527" t="inlineStr">
        <is>
          <t>1</t>
        </is>
      </c>
      <c r="U527" t="inlineStr">
        <is>
          <t/>
        </is>
      </c>
      <c r="V527" t="inlineStr">
        <is>
          <t>destinatario</t>
        </is>
      </c>
      <c r="W527" t="inlineStr">
        <is>
          <t>2</t>
        </is>
      </c>
      <c r="X527" t="inlineStr">
        <is>
          <t/>
        </is>
      </c>
      <c r="Y527" t="inlineStr">
        <is>
          <t/>
        </is>
      </c>
      <c r="Z527" t="inlineStr">
        <is>
          <t/>
        </is>
      </c>
      <c r="AA527" t="inlineStr">
        <is>
          <t/>
        </is>
      </c>
      <c r="AB527" t="inlineStr">
        <is>
          <t>vastaanottaja</t>
        </is>
      </c>
      <c r="AC527" t="inlineStr">
        <is>
          <t>1</t>
        </is>
      </c>
      <c r="AD527" t="inlineStr">
        <is>
          <t/>
        </is>
      </c>
      <c r="AE527" t="inlineStr">
        <is>
          <t>destinataire</t>
        </is>
      </c>
      <c r="AF527" t="inlineStr">
        <is>
          <t>1</t>
        </is>
      </c>
      <c r="AG527" t="inlineStr">
        <is>
          <t/>
        </is>
      </c>
      <c r="AH527" t="inlineStr">
        <is>
          <t/>
        </is>
      </c>
      <c r="AI527" t="inlineStr">
        <is>
          <t/>
        </is>
      </c>
      <c r="AJ527" t="inlineStr">
        <is>
          <t/>
        </is>
      </c>
      <c r="AK527" t="inlineStr">
        <is>
          <t/>
        </is>
      </c>
      <c r="AL527" t="inlineStr">
        <is>
          <t/>
        </is>
      </c>
      <c r="AM527" t="inlineStr">
        <is>
          <t/>
        </is>
      </c>
      <c r="AN527" t="inlineStr">
        <is>
          <t/>
        </is>
      </c>
      <c r="AO527" t="inlineStr">
        <is>
          <t/>
        </is>
      </c>
      <c r="AP527" t="inlineStr">
        <is>
          <t/>
        </is>
      </c>
      <c r="AQ527" t="inlineStr">
        <is>
          <t>destinatario</t>
        </is>
      </c>
      <c r="AR527" t="inlineStr">
        <is>
          <t>2</t>
        </is>
      </c>
      <c r="AS527" t="inlineStr">
        <is>
          <t/>
        </is>
      </c>
      <c r="AT527" t="inlineStr">
        <is>
          <t/>
        </is>
      </c>
      <c r="AU527" t="inlineStr">
        <is>
          <t/>
        </is>
      </c>
      <c r="AV527" t="inlineStr">
        <is>
          <t/>
        </is>
      </c>
      <c r="AW527" t="inlineStr">
        <is>
          <t/>
        </is>
      </c>
      <c r="AX527" t="inlineStr">
        <is>
          <t/>
        </is>
      </c>
      <c r="AY527" t="inlineStr">
        <is>
          <t/>
        </is>
      </c>
      <c r="AZ527" t="inlineStr">
        <is>
          <t/>
        </is>
      </c>
      <c r="BA527" t="inlineStr">
        <is>
          <t/>
        </is>
      </c>
      <c r="BB527" t="inlineStr">
        <is>
          <t/>
        </is>
      </c>
      <c r="BC527" t="inlineStr">
        <is>
          <t>ontvanger</t>
        </is>
      </c>
      <c r="BD527" t="inlineStr">
        <is>
          <t>3</t>
        </is>
      </c>
      <c r="BE527" t="inlineStr">
        <is>
          <t/>
        </is>
      </c>
      <c r="BF527" t="inlineStr">
        <is>
          <t/>
        </is>
      </c>
      <c r="BG527" t="inlineStr">
        <is>
          <t/>
        </is>
      </c>
      <c r="BH527" t="inlineStr">
        <is>
          <t/>
        </is>
      </c>
      <c r="BI527" t="inlineStr">
        <is>
          <t/>
        </is>
      </c>
      <c r="BJ527" t="inlineStr">
        <is>
          <t/>
        </is>
      </c>
      <c r="BK527" t="inlineStr">
        <is>
          <t/>
        </is>
      </c>
      <c r="BL527" t="inlineStr">
        <is>
          <t/>
        </is>
      </c>
      <c r="BM527" t="inlineStr">
        <is>
          <t/>
        </is>
      </c>
      <c r="BN527" t="inlineStr">
        <is>
          <t/>
        </is>
      </c>
      <c r="BO527" t="inlineStr">
        <is>
          <t/>
        </is>
      </c>
      <c r="BP527" t="inlineStr">
        <is>
          <t/>
        </is>
      </c>
      <c r="BQ527" t="inlineStr">
        <is>
          <t/>
        </is>
      </c>
      <c r="BR527" t="inlineStr">
        <is>
          <t/>
        </is>
      </c>
      <c r="BS527" t="inlineStr">
        <is>
          <t/>
        </is>
      </c>
      <c r="BT527" t="inlineStr">
        <is>
          <t/>
        </is>
      </c>
      <c r="BU527" t="inlineStr">
        <is>
          <t>mottagare</t>
        </is>
      </c>
      <c r="BV527" t="inlineStr">
        <is>
          <t>2</t>
        </is>
      </c>
      <c r="BW527" t="inlineStr">
        <is>
          <t/>
        </is>
      </c>
      <c r="BX527" t="inlineStr">
        <is>
          <t/>
        </is>
      </c>
      <c r="BY527" t="inlineStr">
        <is>
          <t/>
        </is>
      </c>
      <c r="BZ527" t="inlineStr">
        <is>
          <t/>
        </is>
      </c>
      <c r="CA527" t="inlineStr">
        <is>
          <t/>
        </is>
      </c>
      <c r="CB527" t="inlineStr">
        <is>
          <t/>
        </is>
      </c>
      <c r="CC527" t="inlineStr">
        <is>
          <t/>
        </is>
      </c>
      <c r="CD527" t="inlineStr">
        <is>
          <t/>
        </is>
      </c>
      <c r="CE527" t="inlineStr">
        <is>
          <t/>
        </is>
      </c>
      <c r="CF527" t="inlineStr">
        <is>
          <t/>
        </is>
      </c>
      <c r="CG527" t="inlineStr">
        <is>
          <t/>
        </is>
      </c>
      <c r="CH527" t="inlineStr">
        <is>
          <t/>
        </is>
      </c>
      <c r="CI527" t="inlineStr">
        <is>
          <t/>
        </is>
      </c>
      <c r="CJ527" t="inlineStr">
        <is>
          <t/>
        </is>
      </c>
      <c r="CK527" t="inlineStr">
        <is>
          <t/>
        </is>
      </c>
      <c r="CL527" t="inlineStr">
        <is>
          <t/>
        </is>
      </c>
      <c r="CM527" t="inlineStr">
        <is>
          <t/>
        </is>
      </c>
      <c r="CN527" t="inlineStr">
        <is>
          <t/>
        </is>
      </c>
      <c r="CO527" t="inlineStr">
        <is>
          <t>(1) Iedereen of elke lokatie die gegevens ontvangt; (2) Bij het beveiligen van gegevens is dit de persoon of instelling die gemachtigd is een bericht te ontvangen.</t>
        </is>
      </c>
      <c r="CP527" t="inlineStr">
        <is>
          <t/>
        </is>
      </c>
      <c r="CQ527" t="inlineStr">
        <is>
          <t/>
        </is>
      </c>
      <c r="CR527" t="inlineStr">
        <is>
          <t/>
        </is>
      </c>
      <c r="CS527" t="inlineStr">
        <is>
          <t/>
        </is>
      </c>
      <c r="CT527" t="inlineStr">
        <is>
          <t/>
        </is>
      </c>
      <c r="CU527" t="inlineStr">
        <is>
          <t/>
        </is>
      </c>
    </row>
    <row r="528">
      <c r="A528" s="1" t="str">
        <f>HYPERLINK("https://iate.europa.eu/entry/result/857581/all", "857581")</f>
        <v>857581</v>
      </c>
      <c r="B528" t="inlineStr">
        <is>
          <t>FINANCE;EUROPEAN UNION</t>
        </is>
      </c>
      <c r="C528" t="inlineStr">
        <is>
          <t>FINANCE|monetary relations;FINANCE|monetary economics;EUROPEAN UNION|European construction|European Union</t>
        </is>
      </c>
      <c r="D528" t="inlineStr">
        <is>
          <t/>
        </is>
      </c>
      <c r="E528" t="inlineStr">
        <is>
          <t/>
        </is>
      </c>
      <c r="F528" t="inlineStr">
        <is>
          <t/>
        </is>
      </c>
      <c r="G528" t="inlineStr">
        <is>
          <t/>
        </is>
      </c>
      <c r="H528" t="inlineStr">
        <is>
          <t/>
        </is>
      </c>
      <c r="I528" t="inlineStr">
        <is>
          <t/>
        </is>
      </c>
      <c r="J528" t="inlineStr">
        <is>
          <t>"anden indehaver"</t>
        </is>
      </c>
      <c r="K528" t="inlineStr">
        <is>
          <t>4</t>
        </is>
      </c>
      <c r="L528" t="inlineStr">
        <is>
          <t/>
        </is>
      </c>
      <c r="M528" t="inlineStr">
        <is>
          <t>sonstiger Halter</t>
        </is>
      </c>
      <c r="N528" t="inlineStr">
        <is>
          <t>3</t>
        </is>
      </c>
      <c r="O528" t="inlineStr">
        <is>
          <t/>
        </is>
      </c>
      <c r="P528" t="inlineStr">
        <is>
          <t/>
        </is>
      </c>
      <c r="Q528" t="inlineStr">
        <is>
          <t/>
        </is>
      </c>
      <c r="R528" t="inlineStr">
        <is>
          <t/>
        </is>
      </c>
      <c r="S528" t="inlineStr">
        <is>
          <t>other holder</t>
        </is>
      </c>
      <c r="T528" t="inlineStr">
        <is>
          <t>2</t>
        </is>
      </c>
      <c r="U528" t="inlineStr">
        <is>
          <t/>
        </is>
      </c>
      <c r="V528" t="inlineStr">
        <is>
          <t/>
        </is>
      </c>
      <c r="W528" t="inlineStr">
        <is>
          <t/>
        </is>
      </c>
      <c r="X528" t="inlineStr">
        <is>
          <t/>
        </is>
      </c>
      <c r="Y528" t="inlineStr">
        <is>
          <t/>
        </is>
      </c>
      <c r="Z528" t="inlineStr">
        <is>
          <t/>
        </is>
      </c>
      <c r="AA528" t="inlineStr">
        <is>
          <t/>
        </is>
      </c>
      <c r="AB528" t="inlineStr">
        <is>
          <t>muu haltija</t>
        </is>
      </c>
      <c r="AC528" t="inlineStr">
        <is>
          <t>2</t>
        </is>
      </c>
      <c r="AD528" t="inlineStr">
        <is>
          <t/>
        </is>
      </c>
      <c r="AE528" t="inlineStr">
        <is>
          <t>tiers détenteur</t>
        </is>
      </c>
      <c r="AF528" t="inlineStr">
        <is>
          <t>2</t>
        </is>
      </c>
      <c r="AG528" t="inlineStr">
        <is>
          <t/>
        </is>
      </c>
      <c r="AH528" t="inlineStr">
        <is>
          <t/>
        </is>
      </c>
      <c r="AI528" t="inlineStr">
        <is>
          <t/>
        </is>
      </c>
      <c r="AJ528" t="inlineStr">
        <is>
          <t/>
        </is>
      </c>
      <c r="AK528" t="inlineStr">
        <is>
          <t/>
        </is>
      </c>
      <c r="AL528" t="inlineStr">
        <is>
          <t/>
        </is>
      </c>
      <c r="AM528" t="inlineStr">
        <is>
          <t/>
        </is>
      </c>
      <c r="AN528" t="inlineStr">
        <is>
          <t/>
        </is>
      </c>
      <c r="AO528" t="inlineStr">
        <is>
          <t/>
        </is>
      </c>
      <c r="AP528" t="inlineStr">
        <is>
          <t/>
        </is>
      </c>
      <c r="AQ528" t="inlineStr">
        <is>
          <t>altro detentore</t>
        </is>
      </c>
      <c r="AR528" t="inlineStr">
        <is>
          <t>2</t>
        </is>
      </c>
      <c r="AS528" t="inlineStr">
        <is>
          <t/>
        </is>
      </c>
      <c r="AT528" t="inlineStr">
        <is>
          <t/>
        </is>
      </c>
      <c r="AU528" t="inlineStr">
        <is>
          <t/>
        </is>
      </c>
      <c r="AV528" t="inlineStr">
        <is>
          <t/>
        </is>
      </c>
      <c r="AW528" t="inlineStr">
        <is>
          <t/>
        </is>
      </c>
      <c r="AX528" t="inlineStr">
        <is>
          <t/>
        </is>
      </c>
      <c r="AY528" t="inlineStr">
        <is>
          <t/>
        </is>
      </c>
      <c r="AZ528" t="inlineStr">
        <is>
          <t/>
        </is>
      </c>
      <c r="BA528" t="inlineStr">
        <is>
          <t/>
        </is>
      </c>
      <c r="BB528" t="inlineStr">
        <is>
          <t/>
        </is>
      </c>
      <c r="BC528" t="inlineStr">
        <is>
          <t>andere houder</t>
        </is>
      </c>
      <c r="BD528" t="inlineStr">
        <is>
          <t>3</t>
        </is>
      </c>
      <c r="BE528" t="inlineStr">
        <is>
          <t/>
        </is>
      </c>
      <c r="BF528" t="inlineStr">
        <is>
          <t/>
        </is>
      </c>
      <c r="BG528" t="inlineStr">
        <is>
          <t/>
        </is>
      </c>
      <c r="BH528" t="inlineStr">
        <is>
          <t/>
        </is>
      </c>
      <c r="BI528" t="inlineStr">
        <is>
          <t/>
        </is>
      </c>
      <c r="BJ528" t="inlineStr">
        <is>
          <t/>
        </is>
      </c>
      <c r="BK528" t="inlineStr">
        <is>
          <t/>
        </is>
      </c>
      <c r="BL528" t="inlineStr">
        <is>
          <t/>
        </is>
      </c>
      <c r="BM528" t="inlineStr">
        <is>
          <t/>
        </is>
      </c>
      <c r="BN528" t="inlineStr">
        <is>
          <t/>
        </is>
      </c>
      <c r="BO528" t="inlineStr">
        <is>
          <t/>
        </is>
      </c>
      <c r="BP528" t="inlineStr">
        <is>
          <t/>
        </is>
      </c>
      <c r="BQ528" t="inlineStr">
        <is>
          <t/>
        </is>
      </c>
      <c r="BR528" t="inlineStr">
        <is>
          <t/>
        </is>
      </c>
      <c r="BS528" t="inlineStr">
        <is>
          <t/>
        </is>
      </c>
      <c r="BT528" t="inlineStr">
        <is>
          <t/>
        </is>
      </c>
      <c r="BU528" t="inlineStr">
        <is>
          <t>"annan innehavare" av ecu</t>
        </is>
      </c>
      <c r="BV528" t="inlineStr">
        <is>
          <t>2</t>
        </is>
      </c>
      <c r="BW528" t="inlineStr">
        <is>
          <t/>
        </is>
      </c>
      <c r="BX528" t="inlineStr">
        <is>
          <t/>
        </is>
      </c>
      <c r="BY528" t="inlineStr">
        <is>
          <t/>
        </is>
      </c>
      <c r="BZ528" t="inlineStr">
        <is>
          <t/>
        </is>
      </c>
      <c r="CA528" t="inlineStr">
        <is>
          <t/>
        </is>
      </c>
      <c r="CB528" t="inlineStr">
        <is>
          <t/>
        </is>
      </c>
      <c r="CC528" t="inlineStr">
        <is>
          <t/>
        </is>
      </c>
      <c r="CD528" t="inlineStr">
        <is>
          <t/>
        </is>
      </c>
      <c r="CE528" t="inlineStr">
        <is>
          <t/>
        </is>
      </c>
      <c r="CF528" t="inlineStr">
        <is>
          <t/>
        </is>
      </c>
      <c r="CG528" t="inlineStr">
        <is>
          <t/>
        </is>
      </c>
      <c r="CH528" t="inlineStr">
        <is>
          <t/>
        </is>
      </c>
      <c r="CI528" t="inlineStr">
        <is>
          <t/>
        </is>
      </c>
      <c r="CJ528" t="inlineStr">
        <is>
          <t/>
        </is>
      </c>
      <c r="CK528" t="inlineStr">
        <is>
          <t/>
        </is>
      </c>
      <c r="CL528" t="inlineStr">
        <is>
          <t/>
        </is>
      </c>
      <c r="CM528" t="inlineStr">
        <is>
          <t/>
        </is>
      </c>
      <c r="CN528" t="inlineStr">
        <is>
          <t/>
        </is>
      </c>
      <c r="CO528" t="inlineStr">
        <is>
          <t/>
        </is>
      </c>
      <c r="CP528" t="inlineStr">
        <is>
          <t/>
        </is>
      </c>
      <c r="CQ528" t="inlineStr">
        <is>
          <t/>
        </is>
      </c>
      <c r="CR528" t="inlineStr">
        <is>
          <t/>
        </is>
      </c>
      <c r="CS528" t="inlineStr">
        <is>
          <t/>
        </is>
      </c>
      <c r="CT528" t="inlineStr">
        <is>
          <t/>
        </is>
      </c>
      <c r="CU528" t="inlineStr">
        <is>
          <t/>
        </is>
      </c>
    </row>
    <row r="529">
      <c r="A529" s="1" t="str">
        <f>HYPERLINK("https://iate.europa.eu/entry/result/837014/all", "837014")</f>
        <v>837014</v>
      </c>
      <c r="B529" t="inlineStr">
        <is>
          <t>FINANCE</t>
        </is>
      </c>
      <c r="C529" t="inlineStr">
        <is>
          <t>FINANCE</t>
        </is>
      </c>
      <c r="D529" t="inlineStr">
        <is>
          <t/>
        </is>
      </c>
      <c r="E529" t="inlineStr">
        <is>
          <t/>
        </is>
      </c>
      <c r="F529" t="inlineStr">
        <is>
          <t/>
        </is>
      </c>
      <c r="G529" t="inlineStr">
        <is>
          <t/>
        </is>
      </c>
      <c r="H529" t="inlineStr">
        <is>
          <t/>
        </is>
      </c>
      <c r="I529" t="inlineStr">
        <is>
          <t/>
        </is>
      </c>
      <c r="J529" t="inlineStr">
        <is>
          <t/>
        </is>
      </c>
      <c r="K529" t="inlineStr">
        <is>
          <t/>
        </is>
      </c>
      <c r="L529" t="inlineStr">
        <is>
          <t/>
        </is>
      </c>
      <c r="M529" t="inlineStr">
        <is>
          <t>Gebühren (pl.)</t>
        </is>
      </c>
      <c r="N529" t="inlineStr">
        <is>
          <t>3</t>
        </is>
      </c>
      <c r="O529" t="inlineStr">
        <is>
          <t/>
        </is>
      </c>
      <c r="P529" t="inlineStr">
        <is>
          <t/>
        </is>
      </c>
      <c r="Q529" t="inlineStr">
        <is>
          <t/>
        </is>
      </c>
      <c r="R529" t="inlineStr">
        <is>
          <t/>
        </is>
      </c>
      <c r="S529" t="inlineStr">
        <is>
          <t>fee</t>
        </is>
      </c>
      <c r="T529" t="inlineStr">
        <is>
          <t>1</t>
        </is>
      </c>
      <c r="U529" t="inlineStr">
        <is>
          <t/>
        </is>
      </c>
      <c r="V529" t="inlineStr">
        <is>
          <t/>
        </is>
      </c>
      <c r="W529" t="inlineStr">
        <is>
          <t/>
        </is>
      </c>
      <c r="X529" t="inlineStr">
        <is>
          <t/>
        </is>
      </c>
      <c r="Y529" t="inlineStr">
        <is>
          <t/>
        </is>
      </c>
      <c r="Z529" t="inlineStr">
        <is>
          <t/>
        </is>
      </c>
      <c r="AA529" t="inlineStr">
        <is>
          <t/>
        </is>
      </c>
      <c r="AB529" t="inlineStr">
        <is>
          <t/>
        </is>
      </c>
      <c r="AC529" t="inlineStr">
        <is>
          <t/>
        </is>
      </c>
      <c r="AD529" t="inlineStr">
        <is>
          <t/>
        </is>
      </c>
      <c r="AE529" t="inlineStr">
        <is>
          <t/>
        </is>
      </c>
      <c r="AF529" t="inlineStr">
        <is>
          <t/>
        </is>
      </c>
      <c r="AG529" t="inlineStr">
        <is>
          <t/>
        </is>
      </c>
      <c r="AH529" t="inlineStr">
        <is>
          <t/>
        </is>
      </c>
      <c r="AI529" t="inlineStr">
        <is>
          <t/>
        </is>
      </c>
      <c r="AJ529" t="inlineStr">
        <is>
          <t/>
        </is>
      </c>
      <c r="AK529" t="inlineStr">
        <is>
          <t/>
        </is>
      </c>
      <c r="AL529" t="inlineStr">
        <is>
          <t/>
        </is>
      </c>
      <c r="AM529" t="inlineStr">
        <is>
          <t/>
        </is>
      </c>
      <c r="AN529" t="inlineStr">
        <is>
          <t/>
        </is>
      </c>
      <c r="AO529" t="inlineStr">
        <is>
          <t/>
        </is>
      </c>
      <c r="AP529" t="inlineStr">
        <is>
          <t/>
        </is>
      </c>
      <c r="AQ529" t="inlineStr">
        <is>
          <t>spesa|onere|tassa</t>
        </is>
      </c>
      <c r="AR529" t="inlineStr">
        <is>
          <t>2|2|2</t>
        </is>
      </c>
      <c r="AS529" t="inlineStr">
        <is>
          <t>||</t>
        </is>
      </c>
      <c r="AT529" t="inlineStr">
        <is>
          <t/>
        </is>
      </c>
      <c r="AU529" t="inlineStr">
        <is>
          <t/>
        </is>
      </c>
      <c r="AV529" t="inlineStr">
        <is>
          <t/>
        </is>
      </c>
      <c r="AW529" t="inlineStr">
        <is>
          <t/>
        </is>
      </c>
      <c r="AX529" t="inlineStr">
        <is>
          <t/>
        </is>
      </c>
      <c r="AY529" t="inlineStr">
        <is>
          <t/>
        </is>
      </c>
      <c r="AZ529" t="inlineStr">
        <is>
          <t/>
        </is>
      </c>
      <c r="BA529" t="inlineStr">
        <is>
          <t/>
        </is>
      </c>
      <c r="BB529" t="inlineStr">
        <is>
          <t/>
        </is>
      </c>
      <c r="BC529" t="inlineStr">
        <is>
          <t/>
        </is>
      </c>
      <c r="BD529" t="inlineStr">
        <is>
          <t/>
        </is>
      </c>
      <c r="BE529" t="inlineStr">
        <is>
          <t/>
        </is>
      </c>
      <c r="BF529" t="inlineStr">
        <is>
          <t/>
        </is>
      </c>
      <c r="BG529" t="inlineStr">
        <is>
          <t/>
        </is>
      </c>
      <c r="BH529" t="inlineStr">
        <is>
          <t/>
        </is>
      </c>
      <c r="BI529" t="inlineStr">
        <is>
          <t/>
        </is>
      </c>
      <c r="BJ529" t="inlineStr">
        <is>
          <t/>
        </is>
      </c>
      <c r="BK529" t="inlineStr">
        <is>
          <t/>
        </is>
      </c>
      <c r="BL529" t="inlineStr">
        <is>
          <t/>
        </is>
      </c>
      <c r="BM529" t="inlineStr">
        <is>
          <t/>
        </is>
      </c>
      <c r="BN529" t="inlineStr">
        <is>
          <t/>
        </is>
      </c>
      <c r="BO529" t="inlineStr">
        <is>
          <t/>
        </is>
      </c>
      <c r="BP529" t="inlineStr">
        <is>
          <t/>
        </is>
      </c>
      <c r="BQ529" t="inlineStr">
        <is>
          <t/>
        </is>
      </c>
      <c r="BR529" t="inlineStr">
        <is>
          <t/>
        </is>
      </c>
      <c r="BS529" t="inlineStr">
        <is>
          <t/>
        </is>
      </c>
      <c r="BT529" t="inlineStr">
        <is>
          <t/>
        </is>
      </c>
      <c r="BU529" t="inlineStr">
        <is>
          <t/>
        </is>
      </c>
      <c r="BV529" t="inlineStr">
        <is>
          <t/>
        </is>
      </c>
      <c r="BW529" t="inlineStr">
        <is>
          <t/>
        </is>
      </c>
      <c r="BX529" t="inlineStr">
        <is>
          <t/>
        </is>
      </c>
      <c r="BY529" t="inlineStr">
        <is>
          <t/>
        </is>
      </c>
      <c r="BZ529" t="inlineStr">
        <is>
          <t/>
        </is>
      </c>
      <c r="CA529" t="inlineStr">
        <is>
          <t/>
        </is>
      </c>
      <c r="CB529" t="inlineStr">
        <is>
          <t/>
        </is>
      </c>
      <c r="CC529" t="inlineStr">
        <is>
          <t/>
        </is>
      </c>
      <c r="CD529" t="inlineStr">
        <is>
          <t/>
        </is>
      </c>
      <c r="CE529" t="inlineStr">
        <is>
          <t/>
        </is>
      </c>
      <c r="CF529" t="inlineStr">
        <is>
          <t/>
        </is>
      </c>
      <c r="CG529" t="inlineStr">
        <is>
          <t/>
        </is>
      </c>
      <c r="CH529" t="inlineStr">
        <is>
          <t/>
        </is>
      </c>
      <c r="CI529" t="inlineStr">
        <is>
          <t/>
        </is>
      </c>
      <c r="CJ529" t="inlineStr">
        <is>
          <t/>
        </is>
      </c>
      <c r="CK529" t="inlineStr">
        <is>
          <t/>
        </is>
      </c>
      <c r="CL529" t="inlineStr">
        <is>
          <t/>
        </is>
      </c>
      <c r="CM529" t="inlineStr">
        <is>
          <t/>
        </is>
      </c>
      <c r="CN529" t="inlineStr">
        <is>
          <t/>
        </is>
      </c>
      <c r="CO529" t="inlineStr">
        <is>
          <t/>
        </is>
      </c>
      <c r="CP529" t="inlineStr">
        <is>
          <t/>
        </is>
      </c>
      <c r="CQ529" t="inlineStr">
        <is>
          <t/>
        </is>
      </c>
      <c r="CR529" t="inlineStr">
        <is>
          <t/>
        </is>
      </c>
      <c r="CS529" t="inlineStr">
        <is>
          <t/>
        </is>
      </c>
      <c r="CT529" t="inlineStr">
        <is>
          <t/>
        </is>
      </c>
      <c r="CU529" t="inlineStr">
        <is>
          <t/>
        </is>
      </c>
    </row>
    <row r="530">
      <c r="A530" s="1" t="str">
        <f>HYPERLINK("https://iate.europa.eu/entry/result/1070652/all", "1070652")</f>
        <v>1070652</v>
      </c>
      <c r="B530" t="inlineStr">
        <is>
          <t>FINANCE</t>
        </is>
      </c>
      <c r="C530" t="inlineStr">
        <is>
          <t>FINANCE|insurance</t>
        </is>
      </c>
      <c r="D530" t="inlineStr">
        <is>
          <t/>
        </is>
      </c>
      <c r="E530" t="inlineStr">
        <is>
          <t/>
        </is>
      </c>
      <c r="F530" t="inlineStr">
        <is>
          <t/>
        </is>
      </c>
      <c r="G530" t="inlineStr">
        <is>
          <t/>
        </is>
      </c>
      <c r="H530" t="inlineStr">
        <is>
          <t/>
        </is>
      </c>
      <c r="I530" t="inlineStr">
        <is>
          <t/>
        </is>
      </c>
      <c r="J530" t="inlineStr">
        <is>
          <t>medlem</t>
        </is>
      </c>
      <c r="K530" t="inlineStr">
        <is>
          <t>3</t>
        </is>
      </c>
      <c r="L530" t="inlineStr">
        <is>
          <t/>
        </is>
      </c>
      <c r="M530" t="inlineStr">
        <is>
          <t>Genossenschafter</t>
        </is>
      </c>
      <c r="N530" t="inlineStr">
        <is>
          <t>3</t>
        </is>
      </c>
      <c r="O530" t="inlineStr">
        <is>
          <t/>
        </is>
      </c>
      <c r="P530" t="inlineStr">
        <is>
          <t>μέτοχος|μέλος εταίρος</t>
        </is>
      </c>
      <c r="Q530" t="inlineStr">
        <is>
          <t>3|3</t>
        </is>
      </c>
      <c r="R530" t="inlineStr">
        <is>
          <t>|</t>
        </is>
      </c>
      <c r="S530" t="inlineStr">
        <is>
          <t>member</t>
        </is>
      </c>
      <c r="T530" t="inlineStr">
        <is>
          <t>3</t>
        </is>
      </c>
      <c r="U530" t="inlineStr">
        <is>
          <t/>
        </is>
      </c>
      <c r="V530" t="inlineStr">
        <is>
          <t>socio</t>
        </is>
      </c>
      <c r="W530" t="inlineStr">
        <is>
          <t>3</t>
        </is>
      </c>
      <c r="X530" t="inlineStr">
        <is>
          <t/>
        </is>
      </c>
      <c r="Y530" t="inlineStr">
        <is>
          <t/>
        </is>
      </c>
      <c r="Z530" t="inlineStr">
        <is>
          <t/>
        </is>
      </c>
      <c r="AA530" t="inlineStr">
        <is>
          <t/>
        </is>
      </c>
      <c r="AB530" t="inlineStr">
        <is>
          <t/>
        </is>
      </c>
      <c r="AC530" t="inlineStr">
        <is>
          <t/>
        </is>
      </c>
      <c r="AD530" t="inlineStr">
        <is>
          <t/>
        </is>
      </c>
      <c r="AE530" t="inlineStr">
        <is>
          <t>sociétaire</t>
        </is>
      </c>
      <c r="AF530" t="inlineStr">
        <is>
          <t>3</t>
        </is>
      </c>
      <c r="AG530" t="inlineStr">
        <is>
          <t/>
        </is>
      </c>
      <c r="AH530" t="inlineStr">
        <is>
          <t/>
        </is>
      </c>
      <c r="AI530" t="inlineStr">
        <is>
          <t/>
        </is>
      </c>
      <c r="AJ530" t="inlineStr">
        <is>
          <t/>
        </is>
      </c>
      <c r="AK530" t="inlineStr">
        <is>
          <t/>
        </is>
      </c>
      <c r="AL530" t="inlineStr">
        <is>
          <t/>
        </is>
      </c>
      <c r="AM530" t="inlineStr">
        <is>
          <t/>
        </is>
      </c>
      <c r="AN530" t="inlineStr">
        <is>
          <t/>
        </is>
      </c>
      <c r="AO530" t="inlineStr">
        <is>
          <t/>
        </is>
      </c>
      <c r="AP530" t="inlineStr">
        <is>
          <t/>
        </is>
      </c>
      <c r="AQ530" t="inlineStr">
        <is>
          <t>socio</t>
        </is>
      </c>
      <c r="AR530" t="inlineStr">
        <is>
          <t>3</t>
        </is>
      </c>
      <c r="AS530" t="inlineStr">
        <is>
          <t/>
        </is>
      </c>
      <c r="AT530" t="inlineStr">
        <is>
          <t/>
        </is>
      </c>
      <c r="AU530" t="inlineStr">
        <is>
          <t/>
        </is>
      </c>
      <c r="AV530" t="inlineStr">
        <is>
          <t/>
        </is>
      </c>
      <c r="AW530" t="inlineStr">
        <is>
          <t/>
        </is>
      </c>
      <c r="AX530" t="inlineStr">
        <is>
          <t/>
        </is>
      </c>
      <c r="AY530" t="inlineStr">
        <is>
          <t/>
        </is>
      </c>
      <c r="AZ530" t="inlineStr">
        <is>
          <t/>
        </is>
      </c>
      <c r="BA530" t="inlineStr">
        <is>
          <t/>
        </is>
      </c>
      <c r="BB530" t="inlineStr">
        <is>
          <t/>
        </is>
      </c>
      <c r="BC530" t="inlineStr">
        <is>
          <t>deelgenoot</t>
        </is>
      </c>
      <c r="BD530" t="inlineStr">
        <is>
          <t>3</t>
        </is>
      </c>
      <c r="BE530" t="inlineStr">
        <is>
          <t/>
        </is>
      </c>
      <c r="BF530" t="inlineStr">
        <is>
          <t/>
        </is>
      </c>
      <c r="BG530" t="inlineStr">
        <is>
          <t/>
        </is>
      </c>
      <c r="BH530" t="inlineStr">
        <is>
          <t/>
        </is>
      </c>
      <c r="BI530" t="inlineStr">
        <is>
          <t/>
        </is>
      </c>
      <c r="BJ530" t="inlineStr">
        <is>
          <t/>
        </is>
      </c>
      <c r="BK530" t="inlineStr">
        <is>
          <t/>
        </is>
      </c>
      <c r="BL530" t="inlineStr">
        <is>
          <t/>
        </is>
      </c>
      <c r="BM530" t="inlineStr">
        <is>
          <t/>
        </is>
      </c>
      <c r="BN530" t="inlineStr">
        <is>
          <t/>
        </is>
      </c>
      <c r="BO530" t="inlineStr">
        <is>
          <t/>
        </is>
      </c>
      <c r="BP530" t="inlineStr">
        <is>
          <t/>
        </is>
      </c>
      <c r="BQ530" t="inlineStr">
        <is>
          <t/>
        </is>
      </c>
      <c r="BR530" t="inlineStr">
        <is>
          <t/>
        </is>
      </c>
      <c r="BS530" t="inlineStr">
        <is>
          <t/>
        </is>
      </c>
      <c r="BT530" t="inlineStr">
        <is>
          <t/>
        </is>
      </c>
      <c r="BU530" t="inlineStr">
        <is>
          <t/>
        </is>
      </c>
      <c r="BV530" t="inlineStr">
        <is>
          <t/>
        </is>
      </c>
      <c r="BW530" t="inlineStr">
        <is>
          <t/>
        </is>
      </c>
      <c r="BX530" t="inlineStr">
        <is>
          <t/>
        </is>
      </c>
      <c r="BY530" t="inlineStr">
        <is>
          <t/>
        </is>
      </c>
      <c r="BZ530" t="inlineStr">
        <is>
          <t/>
        </is>
      </c>
      <c r="CA530" t="inlineStr">
        <is>
          <t>die natuerliche oder juristische Person, die bereit ist, sich gemaess den Statuten einer Gegenseitigkeitsgesellschaft zu verhalten, und die bei dieser Gesellschaft einen Versiche rungsvertrag abgeschlossen hat, wird durch die Gesellschaft ermaechtigt, an ihren Geschaeften gleichzeitig als Versicherter und als Versicherer teilzunehmen</t>
        </is>
      </c>
      <c r="CB530" t="inlineStr">
        <is>
          <t/>
        </is>
      </c>
      <c r="CC530" t="inlineStr">
        <is>
          <t>the individual or corporate body which,having agreed to conform to the rules laid down in the articles of association of the pure mutual or mutual-type insurance company,and having tak en out insurance with the latter,obtains the agreement of the mutual to share in the activities thereof both as insured and as insurer</t>
        </is>
      </c>
      <c r="CD530" t="inlineStr">
        <is>
          <t/>
        </is>
      </c>
      <c r="CE530" t="inlineStr">
        <is>
          <t/>
        </is>
      </c>
      <c r="CF530" t="inlineStr">
        <is>
          <t/>
        </is>
      </c>
      <c r="CG530" t="inlineStr">
        <is>
          <t>personne physique ou morale qui, ayant accepté de se conformer aux statuts d'une société d'assurance mutuelle ou à forme mutuelle et ayant souscrit auprès d'elle un contrat d'assurance, a été admise par la société à participer à ses opérations à la fois comme assuré et comme assureur</t>
        </is>
      </c>
      <c r="CH530" t="inlineStr">
        <is>
          <t/>
        </is>
      </c>
      <c r="CI530" t="inlineStr">
        <is>
          <t/>
        </is>
      </c>
      <c r="CJ530" t="inlineStr">
        <is>
          <t/>
        </is>
      </c>
      <c r="CK530" t="inlineStr">
        <is>
          <t/>
        </is>
      </c>
      <c r="CL530" t="inlineStr">
        <is>
          <t/>
        </is>
      </c>
      <c r="CM530" t="inlineStr">
        <is>
          <t/>
        </is>
      </c>
      <c r="CN530" t="inlineStr">
        <is>
          <t/>
        </is>
      </c>
      <c r="CO530" t="inlineStr">
        <is>
          <t/>
        </is>
      </c>
      <c r="CP530" t="inlineStr">
        <is>
          <t/>
        </is>
      </c>
      <c r="CQ530" t="inlineStr">
        <is>
          <t/>
        </is>
      </c>
      <c r="CR530" t="inlineStr">
        <is>
          <t/>
        </is>
      </c>
      <c r="CS530" t="inlineStr">
        <is>
          <t/>
        </is>
      </c>
      <c r="CT530" t="inlineStr">
        <is>
          <t/>
        </is>
      </c>
      <c r="CU530" t="inlineStr">
        <is>
          <t/>
        </is>
      </c>
    </row>
    <row r="531">
      <c r="A531" s="1" t="str">
        <f>HYPERLINK("https://iate.europa.eu/entry/result/841224/all", "841224")</f>
        <v>841224</v>
      </c>
      <c r="B531" t="inlineStr">
        <is>
          <t>FINANCE</t>
        </is>
      </c>
      <c r="C531" t="inlineStr">
        <is>
          <t>FINANCE</t>
        </is>
      </c>
      <c r="D531" t="inlineStr">
        <is>
          <t/>
        </is>
      </c>
      <c r="E531" t="inlineStr">
        <is>
          <t/>
        </is>
      </c>
      <c r="F531" t="inlineStr">
        <is>
          <t/>
        </is>
      </c>
      <c r="G531" t="inlineStr">
        <is>
          <t/>
        </is>
      </c>
      <c r="H531" t="inlineStr">
        <is>
          <t/>
        </is>
      </c>
      <c r="I531" t="inlineStr">
        <is>
          <t/>
        </is>
      </c>
      <c r="J531" t="inlineStr">
        <is>
          <t/>
        </is>
      </c>
      <c r="K531" t="inlineStr">
        <is>
          <t/>
        </is>
      </c>
      <c r="L531" t="inlineStr">
        <is>
          <t/>
        </is>
      </c>
      <c r="M531" t="inlineStr">
        <is>
          <t>Vermögenswerte</t>
        </is>
      </c>
      <c r="N531" t="inlineStr">
        <is>
          <t>3</t>
        </is>
      </c>
      <c r="O531" t="inlineStr">
        <is>
          <t/>
        </is>
      </c>
      <c r="P531" t="inlineStr">
        <is>
          <t/>
        </is>
      </c>
      <c r="Q531" t="inlineStr">
        <is>
          <t/>
        </is>
      </c>
      <c r="R531" t="inlineStr">
        <is>
          <t/>
        </is>
      </c>
      <c r="S531" t="inlineStr">
        <is>
          <t>property</t>
        </is>
      </c>
      <c r="T531" t="inlineStr">
        <is>
          <t>1</t>
        </is>
      </c>
      <c r="U531" t="inlineStr">
        <is>
          <t/>
        </is>
      </c>
      <c r="V531" t="inlineStr">
        <is>
          <t/>
        </is>
      </c>
      <c r="W531" t="inlineStr">
        <is>
          <t/>
        </is>
      </c>
      <c r="X531" t="inlineStr">
        <is>
          <t/>
        </is>
      </c>
      <c r="Y531" t="inlineStr">
        <is>
          <t/>
        </is>
      </c>
      <c r="Z531" t="inlineStr">
        <is>
          <t/>
        </is>
      </c>
      <c r="AA531" t="inlineStr">
        <is>
          <t/>
        </is>
      </c>
      <c r="AB531" t="inlineStr">
        <is>
          <t/>
        </is>
      </c>
      <c r="AC531" t="inlineStr">
        <is>
          <t/>
        </is>
      </c>
      <c r="AD531" t="inlineStr">
        <is>
          <t/>
        </is>
      </c>
      <c r="AE531" t="inlineStr">
        <is>
          <t>valeurs patrimoniales|biens patrimoniaux</t>
        </is>
      </c>
      <c r="AF531" t="inlineStr">
        <is>
          <t>1|1</t>
        </is>
      </c>
      <c r="AG531" t="inlineStr">
        <is>
          <t>|</t>
        </is>
      </c>
      <c r="AH531" t="inlineStr">
        <is>
          <t/>
        </is>
      </c>
      <c r="AI531" t="inlineStr">
        <is>
          <t/>
        </is>
      </c>
      <c r="AJ531" t="inlineStr">
        <is>
          <t/>
        </is>
      </c>
      <c r="AK531" t="inlineStr">
        <is>
          <t/>
        </is>
      </c>
      <c r="AL531" t="inlineStr">
        <is>
          <t/>
        </is>
      </c>
      <c r="AM531" t="inlineStr">
        <is>
          <t/>
        </is>
      </c>
      <c r="AN531" t="inlineStr">
        <is>
          <t/>
        </is>
      </c>
      <c r="AO531" t="inlineStr">
        <is>
          <t/>
        </is>
      </c>
      <c r="AP531" t="inlineStr">
        <is>
          <t/>
        </is>
      </c>
      <c r="AQ531" t="inlineStr">
        <is>
          <t/>
        </is>
      </c>
      <c r="AR531" t="inlineStr">
        <is>
          <t/>
        </is>
      </c>
      <c r="AS531" t="inlineStr">
        <is>
          <t/>
        </is>
      </c>
      <c r="AT531" t="inlineStr">
        <is>
          <t/>
        </is>
      </c>
      <c r="AU531" t="inlineStr">
        <is>
          <t/>
        </is>
      </c>
      <c r="AV531" t="inlineStr">
        <is>
          <t/>
        </is>
      </c>
      <c r="AW531" t="inlineStr">
        <is>
          <t/>
        </is>
      </c>
      <c r="AX531" t="inlineStr">
        <is>
          <t/>
        </is>
      </c>
      <c r="AY531" t="inlineStr">
        <is>
          <t/>
        </is>
      </c>
      <c r="AZ531" t="inlineStr">
        <is>
          <t/>
        </is>
      </c>
      <c r="BA531" t="inlineStr">
        <is>
          <t/>
        </is>
      </c>
      <c r="BB531" t="inlineStr">
        <is>
          <t/>
        </is>
      </c>
      <c r="BC531" t="inlineStr">
        <is>
          <t/>
        </is>
      </c>
      <c r="BD531" t="inlineStr">
        <is>
          <t/>
        </is>
      </c>
      <c r="BE531" t="inlineStr">
        <is>
          <t/>
        </is>
      </c>
      <c r="BF531" t="inlineStr">
        <is>
          <t/>
        </is>
      </c>
      <c r="BG531" t="inlineStr">
        <is>
          <t/>
        </is>
      </c>
      <c r="BH531" t="inlineStr">
        <is>
          <t/>
        </is>
      </c>
      <c r="BI531" t="inlineStr">
        <is>
          <t/>
        </is>
      </c>
      <c r="BJ531" t="inlineStr">
        <is>
          <t/>
        </is>
      </c>
      <c r="BK531" t="inlineStr">
        <is>
          <t/>
        </is>
      </c>
      <c r="BL531" t="inlineStr">
        <is>
          <t/>
        </is>
      </c>
      <c r="BM531" t="inlineStr">
        <is>
          <t/>
        </is>
      </c>
      <c r="BN531" t="inlineStr">
        <is>
          <t/>
        </is>
      </c>
      <c r="BO531" t="inlineStr">
        <is>
          <t/>
        </is>
      </c>
      <c r="BP531" t="inlineStr">
        <is>
          <t/>
        </is>
      </c>
      <c r="BQ531" t="inlineStr">
        <is>
          <t/>
        </is>
      </c>
      <c r="BR531" t="inlineStr">
        <is>
          <t/>
        </is>
      </c>
      <c r="BS531" t="inlineStr">
        <is>
          <t/>
        </is>
      </c>
      <c r="BT531" t="inlineStr">
        <is>
          <t/>
        </is>
      </c>
      <c r="BU531" t="inlineStr">
        <is>
          <t/>
        </is>
      </c>
      <c r="BV531" t="inlineStr">
        <is>
          <t/>
        </is>
      </c>
      <c r="BW531" t="inlineStr">
        <is>
          <t/>
        </is>
      </c>
      <c r="BX531" t="inlineStr">
        <is>
          <t/>
        </is>
      </c>
      <c r="BY531" t="inlineStr">
        <is>
          <t/>
        </is>
      </c>
      <c r="BZ531" t="inlineStr">
        <is>
          <t/>
        </is>
      </c>
      <c r="CA531" t="inlineStr">
        <is>
          <t/>
        </is>
      </c>
      <c r="CB531" t="inlineStr">
        <is>
          <t/>
        </is>
      </c>
      <c r="CC531" t="inlineStr">
        <is>
          <t/>
        </is>
      </c>
      <c r="CD531" t="inlineStr">
        <is>
          <t/>
        </is>
      </c>
      <c r="CE531" t="inlineStr">
        <is>
          <t/>
        </is>
      </c>
      <c r="CF531" t="inlineStr">
        <is>
          <t/>
        </is>
      </c>
      <c r="CG531" t="inlineStr">
        <is>
          <t/>
        </is>
      </c>
      <c r="CH531" t="inlineStr">
        <is>
          <t/>
        </is>
      </c>
      <c r="CI531" t="inlineStr">
        <is>
          <t/>
        </is>
      </c>
      <c r="CJ531" t="inlineStr">
        <is>
          <t/>
        </is>
      </c>
      <c r="CK531" t="inlineStr">
        <is>
          <t/>
        </is>
      </c>
      <c r="CL531" t="inlineStr">
        <is>
          <t/>
        </is>
      </c>
      <c r="CM531" t="inlineStr">
        <is>
          <t/>
        </is>
      </c>
      <c r="CN531" t="inlineStr">
        <is>
          <t/>
        </is>
      </c>
      <c r="CO531" t="inlineStr">
        <is>
          <t/>
        </is>
      </c>
      <c r="CP531" t="inlineStr">
        <is>
          <t/>
        </is>
      </c>
      <c r="CQ531" t="inlineStr">
        <is>
          <t/>
        </is>
      </c>
      <c r="CR531" t="inlineStr">
        <is>
          <t/>
        </is>
      </c>
      <c r="CS531" t="inlineStr">
        <is>
          <t/>
        </is>
      </c>
      <c r="CT531" t="inlineStr">
        <is>
          <t/>
        </is>
      </c>
      <c r="CU531" t="inlineStr">
        <is>
          <t/>
        </is>
      </c>
    </row>
    <row r="532">
      <c r="A532" s="1" t="str">
        <f>HYPERLINK("https://iate.europa.eu/entry/result/841286/all", "841286")</f>
        <v>841286</v>
      </c>
      <c r="B532" t="inlineStr">
        <is>
          <t>FINANCE;BUSINESS AND COMPETITION</t>
        </is>
      </c>
      <c r="C532" t="inlineStr">
        <is>
          <t>FINANCE|monetary relations;FINANCE|monetary economics;BUSINESS AND COMPETITION|business organisation</t>
        </is>
      </c>
      <c r="D532" t="inlineStr">
        <is>
          <t/>
        </is>
      </c>
      <c r="E532" t="inlineStr">
        <is>
          <t/>
        </is>
      </c>
      <c r="F532" t="inlineStr">
        <is>
          <t/>
        </is>
      </c>
      <c r="G532" t="inlineStr">
        <is>
          <t/>
        </is>
      </c>
      <c r="H532" t="inlineStr">
        <is>
          <t/>
        </is>
      </c>
      <c r="I532" t="inlineStr">
        <is>
          <t/>
        </is>
      </c>
      <c r="J532" t="inlineStr">
        <is>
          <t/>
        </is>
      </c>
      <c r="K532" t="inlineStr">
        <is>
          <t/>
        </is>
      </c>
      <c r="L532" t="inlineStr">
        <is>
          <t/>
        </is>
      </c>
      <c r="M532" t="inlineStr">
        <is>
          <t>Verrechnungssystem</t>
        </is>
      </c>
      <c r="N532" t="inlineStr">
        <is>
          <t>3</t>
        </is>
      </c>
      <c r="O532" t="inlineStr">
        <is>
          <t/>
        </is>
      </c>
      <c r="P532" t="inlineStr">
        <is>
          <t/>
        </is>
      </c>
      <c r="Q532" t="inlineStr">
        <is>
          <t/>
        </is>
      </c>
      <c r="R532" t="inlineStr">
        <is>
          <t/>
        </is>
      </c>
      <c r="S532" t="inlineStr">
        <is>
          <t>settlement system</t>
        </is>
      </c>
      <c r="T532" t="inlineStr">
        <is>
          <t>3</t>
        </is>
      </c>
      <c r="U532" t="inlineStr">
        <is>
          <t/>
        </is>
      </c>
      <c r="V532" t="inlineStr">
        <is>
          <t/>
        </is>
      </c>
      <c r="W532" t="inlineStr">
        <is>
          <t/>
        </is>
      </c>
      <c r="X532" t="inlineStr">
        <is>
          <t/>
        </is>
      </c>
      <c r="Y532" t="inlineStr">
        <is>
          <t/>
        </is>
      </c>
      <c r="Z532" t="inlineStr">
        <is>
          <t/>
        </is>
      </c>
      <c r="AA532" t="inlineStr">
        <is>
          <t/>
        </is>
      </c>
      <c r="AB532" t="inlineStr">
        <is>
          <t>katteensiirtojärjestelmä</t>
        </is>
      </c>
      <c r="AC532" t="inlineStr">
        <is>
          <t>2</t>
        </is>
      </c>
      <c r="AD532" t="inlineStr">
        <is>
          <t/>
        </is>
      </c>
      <c r="AE532" t="inlineStr">
        <is>
          <t>système de règlements|système de règlement</t>
        </is>
      </c>
      <c r="AF532" t="inlineStr">
        <is>
          <t>1|1</t>
        </is>
      </c>
      <c r="AG532" t="inlineStr">
        <is>
          <t>|</t>
        </is>
      </c>
      <c r="AH532" t="inlineStr">
        <is>
          <t/>
        </is>
      </c>
      <c r="AI532" t="inlineStr">
        <is>
          <t/>
        </is>
      </c>
      <c r="AJ532" t="inlineStr">
        <is>
          <t/>
        </is>
      </c>
      <c r="AK532" t="inlineStr">
        <is>
          <t/>
        </is>
      </c>
      <c r="AL532" t="inlineStr">
        <is>
          <t/>
        </is>
      </c>
      <c r="AM532" t="inlineStr">
        <is>
          <t/>
        </is>
      </c>
      <c r="AN532" t="inlineStr">
        <is>
          <t/>
        </is>
      </c>
      <c r="AO532" t="inlineStr">
        <is>
          <t/>
        </is>
      </c>
      <c r="AP532" t="inlineStr">
        <is>
          <t/>
        </is>
      </c>
      <c r="AQ532" t="inlineStr">
        <is>
          <t>sistema di regolamento</t>
        </is>
      </c>
      <c r="AR532" t="inlineStr">
        <is>
          <t>2</t>
        </is>
      </c>
      <c r="AS532" t="inlineStr">
        <is>
          <t/>
        </is>
      </c>
      <c r="AT532" t="inlineStr">
        <is>
          <t/>
        </is>
      </c>
      <c r="AU532" t="inlineStr">
        <is>
          <t/>
        </is>
      </c>
      <c r="AV532" t="inlineStr">
        <is>
          <t/>
        </is>
      </c>
      <c r="AW532" t="inlineStr">
        <is>
          <t>norēķinu sistēma</t>
        </is>
      </c>
      <c r="AX532" t="inlineStr">
        <is>
          <t>3</t>
        </is>
      </c>
      <c r="AY532" t="inlineStr">
        <is>
          <t/>
        </is>
      </c>
      <c r="AZ532" t="inlineStr">
        <is>
          <t/>
        </is>
      </c>
      <c r="BA532" t="inlineStr">
        <is>
          <t/>
        </is>
      </c>
      <c r="BB532" t="inlineStr">
        <is>
          <t/>
        </is>
      </c>
      <c r="BC532" t="inlineStr">
        <is>
          <t/>
        </is>
      </c>
      <c r="BD532" t="inlineStr">
        <is>
          <t/>
        </is>
      </c>
      <c r="BE532" t="inlineStr">
        <is>
          <t/>
        </is>
      </c>
      <c r="BF532" t="inlineStr">
        <is>
          <t/>
        </is>
      </c>
      <c r="BG532" t="inlineStr">
        <is>
          <t/>
        </is>
      </c>
      <c r="BH532" t="inlineStr">
        <is>
          <t/>
        </is>
      </c>
      <c r="BI532" t="inlineStr">
        <is>
          <t/>
        </is>
      </c>
      <c r="BJ532" t="inlineStr">
        <is>
          <t/>
        </is>
      </c>
      <c r="BK532" t="inlineStr">
        <is>
          <t/>
        </is>
      </c>
      <c r="BL532" t="inlineStr">
        <is>
          <t/>
        </is>
      </c>
      <c r="BM532" t="inlineStr">
        <is>
          <t/>
        </is>
      </c>
      <c r="BN532" t="inlineStr">
        <is>
          <t/>
        </is>
      </c>
      <c r="BO532" t="inlineStr">
        <is>
          <t/>
        </is>
      </c>
      <c r="BP532" t="inlineStr">
        <is>
          <t/>
        </is>
      </c>
      <c r="BQ532" t="inlineStr">
        <is>
          <t/>
        </is>
      </c>
      <c r="BR532" t="inlineStr">
        <is>
          <t/>
        </is>
      </c>
      <c r="BS532" t="inlineStr">
        <is>
          <t/>
        </is>
      </c>
      <c r="BT532" t="inlineStr">
        <is>
          <t/>
        </is>
      </c>
      <c r="BU532" t="inlineStr">
        <is>
          <t/>
        </is>
      </c>
      <c r="BV532" t="inlineStr">
        <is>
          <t/>
        </is>
      </c>
      <c r="BW532" t="inlineStr">
        <is>
          <t/>
        </is>
      </c>
      <c r="BX532" t="inlineStr">
        <is>
          <t/>
        </is>
      </c>
      <c r="BY532" t="inlineStr">
        <is>
          <t/>
        </is>
      </c>
      <c r="BZ532" t="inlineStr">
        <is>
          <t/>
        </is>
      </c>
      <c r="CA532" t="inlineStr">
        <is>
          <t/>
        </is>
      </c>
      <c r="CB532" t="inlineStr">
        <is>
          <t/>
        </is>
      </c>
      <c r="CC532" t="inlineStr">
        <is>
          <t/>
        </is>
      </c>
      <c r="CD532" t="inlineStr">
        <is>
          <t/>
        </is>
      </c>
      <c r="CE532" t="inlineStr">
        <is>
          <t/>
        </is>
      </c>
      <c r="CF532" t="inlineStr">
        <is>
          <t/>
        </is>
      </c>
      <c r="CG532" t="inlineStr">
        <is>
          <t/>
        </is>
      </c>
      <c r="CH532" t="inlineStr">
        <is>
          <t/>
        </is>
      </c>
      <c r="CI532" t="inlineStr">
        <is>
          <t/>
        </is>
      </c>
      <c r="CJ532" t="inlineStr">
        <is>
          <t/>
        </is>
      </c>
      <c r="CK532" t="inlineStr">
        <is>
          <t>Insieme delle infrastrutture e delle procedure tecnico operative che consentono ai partecipanti di regolare le reciproche obbligazioni.</t>
        </is>
      </c>
      <c r="CL532" t="inlineStr">
        <is>
          <t/>
        </is>
      </c>
      <c r="CM532" t="inlineStr">
        <is>
          <t/>
        </is>
      </c>
      <c r="CN532" t="inlineStr">
        <is>
          <t/>
        </is>
      </c>
      <c r="CO532" t="inlineStr">
        <is>
          <t/>
        </is>
      </c>
      <c r="CP532" t="inlineStr">
        <is>
          <t/>
        </is>
      </c>
      <c r="CQ532" t="inlineStr">
        <is>
          <t/>
        </is>
      </c>
      <c r="CR532" t="inlineStr">
        <is>
          <t/>
        </is>
      </c>
      <c r="CS532" t="inlineStr">
        <is>
          <t/>
        </is>
      </c>
      <c r="CT532" t="inlineStr">
        <is>
          <t/>
        </is>
      </c>
      <c r="CU532" t="inlineStr">
        <is>
          <t/>
        </is>
      </c>
    </row>
    <row r="533">
      <c r="A533" s="1" t="str">
        <f>HYPERLINK("https://iate.europa.eu/entry/result/1070616/all", "1070616")</f>
        <v>1070616</v>
      </c>
      <c r="B533" t="inlineStr">
        <is>
          <t>FINANCE</t>
        </is>
      </c>
      <c r="C533" t="inlineStr">
        <is>
          <t>FINANCE|insurance</t>
        </is>
      </c>
      <c r="D533" t="inlineStr">
        <is>
          <t>задължение</t>
        </is>
      </c>
      <c r="E533" t="inlineStr">
        <is>
          <t>3</t>
        </is>
      </c>
      <c r="F533" t="inlineStr">
        <is>
          <t/>
        </is>
      </c>
      <c r="G533" t="inlineStr">
        <is>
          <t/>
        </is>
      </c>
      <c r="H533" t="inlineStr">
        <is>
          <t/>
        </is>
      </c>
      <c r="I533" t="inlineStr">
        <is>
          <t/>
        </is>
      </c>
      <c r="J533" t="inlineStr">
        <is>
          <t>hæftelse</t>
        </is>
      </c>
      <c r="K533" t="inlineStr">
        <is>
          <t>3</t>
        </is>
      </c>
      <c r="L533" t="inlineStr">
        <is>
          <t/>
        </is>
      </c>
      <c r="M533" t="inlineStr">
        <is>
          <t>Haftung</t>
        </is>
      </c>
      <c r="N533" t="inlineStr">
        <is>
          <t>3</t>
        </is>
      </c>
      <c r="O533" t="inlineStr">
        <is>
          <t/>
        </is>
      </c>
      <c r="P533" t="inlineStr">
        <is>
          <t>ευθύνη</t>
        </is>
      </c>
      <c r="Q533" t="inlineStr">
        <is>
          <t>3</t>
        </is>
      </c>
      <c r="R533" t="inlineStr">
        <is>
          <t/>
        </is>
      </c>
      <c r="S533" t="inlineStr">
        <is>
          <t>liability</t>
        </is>
      </c>
      <c r="T533" t="inlineStr">
        <is>
          <t>3</t>
        </is>
      </c>
      <c r="U533" t="inlineStr">
        <is>
          <t/>
        </is>
      </c>
      <c r="V533" t="inlineStr">
        <is>
          <t>responsabilidad</t>
        </is>
      </c>
      <c r="W533" t="inlineStr">
        <is>
          <t>3</t>
        </is>
      </c>
      <c r="X533" t="inlineStr">
        <is>
          <t/>
        </is>
      </c>
      <c r="Y533" t="inlineStr">
        <is>
          <t/>
        </is>
      </c>
      <c r="Z533" t="inlineStr">
        <is>
          <t/>
        </is>
      </c>
      <c r="AA533" t="inlineStr">
        <is>
          <t/>
        </is>
      </c>
      <c r="AB533" t="inlineStr">
        <is>
          <t/>
        </is>
      </c>
      <c r="AC533" t="inlineStr">
        <is>
          <t/>
        </is>
      </c>
      <c r="AD533" t="inlineStr">
        <is>
          <t/>
        </is>
      </c>
      <c r="AE533" t="inlineStr">
        <is>
          <t>responsabilité</t>
        </is>
      </c>
      <c r="AF533" t="inlineStr">
        <is>
          <t>3</t>
        </is>
      </c>
      <c r="AG533" t="inlineStr">
        <is>
          <t/>
        </is>
      </c>
      <c r="AH533" t="inlineStr">
        <is>
          <t/>
        </is>
      </c>
      <c r="AI533" t="inlineStr">
        <is>
          <t/>
        </is>
      </c>
      <c r="AJ533" t="inlineStr">
        <is>
          <t/>
        </is>
      </c>
      <c r="AK533" t="inlineStr">
        <is>
          <t/>
        </is>
      </c>
      <c r="AL533" t="inlineStr">
        <is>
          <t/>
        </is>
      </c>
      <c r="AM533" t="inlineStr">
        <is>
          <t/>
        </is>
      </c>
      <c r="AN533" t="inlineStr">
        <is>
          <t/>
        </is>
      </c>
      <c r="AO533" t="inlineStr">
        <is>
          <t/>
        </is>
      </c>
      <c r="AP533" t="inlineStr">
        <is>
          <t/>
        </is>
      </c>
      <c r="AQ533" t="inlineStr">
        <is>
          <t>responsabilità</t>
        </is>
      </c>
      <c r="AR533" t="inlineStr">
        <is>
          <t>3</t>
        </is>
      </c>
      <c r="AS533" t="inlineStr">
        <is>
          <t/>
        </is>
      </c>
      <c r="AT533" t="inlineStr">
        <is>
          <t/>
        </is>
      </c>
      <c r="AU533" t="inlineStr">
        <is>
          <t/>
        </is>
      </c>
      <c r="AV533" t="inlineStr">
        <is>
          <t/>
        </is>
      </c>
      <c r="AW533" t="inlineStr">
        <is>
          <t/>
        </is>
      </c>
      <c r="AX533" t="inlineStr">
        <is>
          <t/>
        </is>
      </c>
      <c r="AY533" t="inlineStr">
        <is>
          <t/>
        </is>
      </c>
      <c r="AZ533" t="inlineStr">
        <is>
          <t/>
        </is>
      </c>
      <c r="BA533" t="inlineStr">
        <is>
          <t/>
        </is>
      </c>
      <c r="BB533" t="inlineStr">
        <is>
          <t/>
        </is>
      </c>
      <c r="BC533" t="inlineStr">
        <is>
          <t>aansprakelijkheid</t>
        </is>
      </c>
      <c r="BD533" t="inlineStr">
        <is>
          <t>3</t>
        </is>
      </c>
      <c r="BE533" t="inlineStr">
        <is>
          <t/>
        </is>
      </c>
      <c r="BF533" t="inlineStr">
        <is>
          <t/>
        </is>
      </c>
      <c r="BG533" t="inlineStr">
        <is>
          <t/>
        </is>
      </c>
      <c r="BH533" t="inlineStr">
        <is>
          <t/>
        </is>
      </c>
      <c r="BI533" t="inlineStr">
        <is>
          <t/>
        </is>
      </c>
      <c r="BJ533" t="inlineStr">
        <is>
          <t/>
        </is>
      </c>
      <c r="BK533" t="inlineStr">
        <is>
          <t/>
        </is>
      </c>
      <c r="BL533" t="inlineStr">
        <is>
          <t/>
        </is>
      </c>
      <c r="BM533" t="inlineStr">
        <is>
          <t/>
        </is>
      </c>
      <c r="BN533" t="inlineStr">
        <is>
          <t/>
        </is>
      </c>
      <c r="BO533" t="inlineStr">
        <is>
          <t/>
        </is>
      </c>
      <c r="BP533" t="inlineStr">
        <is>
          <t/>
        </is>
      </c>
      <c r="BQ533" t="inlineStr">
        <is>
          <t/>
        </is>
      </c>
      <c r="BR533" t="inlineStr">
        <is>
          <t/>
        </is>
      </c>
      <c r="BS533" t="inlineStr">
        <is>
          <t/>
        </is>
      </c>
      <c r="BT533" t="inlineStr">
        <is>
          <t/>
        </is>
      </c>
      <c r="BU533" t="inlineStr">
        <is>
          <t/>
        </is>
      </c>
      <c r="BV533" t="inlineStr">
        <is>
          <t/>
        </is>
      </c>
      <c r="BW533" t="inlineStr">
        <is>
          <t/>
        </is>
      </c>
      <c r="BX533" t="inlineStr">
        <is>
          <t/>
        </is>
      </c>
      <c r="BY533" t="inlineStr">
        <is>
          <t/>
        </is>
      </c>
      <c r="BZ533" t="inlineStr">
        <is>
          <t/>
        </is>
      </c>
      <c r="CA533" t="inlineStr">
        <is>
          <t/>
        </is>
      </c>
      <c r="CB533" t="inlineStr">
        <is>
          <t/>
        </is>
      </c>
      <c r="CC533" t="inlineStr">
        <is>
          <t/>
        </is>
      </c>
      <c r="CD533" t="inlineStr">
        <is>
          <t/>
        </is>
      </c>
      <c r="CE533" t="inlineStr">
        <is>
          <t/>
        </is>
      </c>
      <c r="CF533" t="inlineStr">
        <is>
          <t/>
        </is>
      </c>
      <c r="CG533" t="inlineStr">
        <is>
          <t/>
        </is>
      </c>
      <c r="CH533" t="inlineStr">
        <is>
          <t/>
        </is>
      </c>
      <c r="CI533" t="inlineStr">
        <is>
          <t/>
        </is>
      </c>
      <c r="CJ533" t="inlineStr">
        <is>
          <t/>
        </is>
      </c>
      <c r="CK533" t="inlineStr">
        <is>
          <t/>
        </is>
      </c>
      <c r="CL533" t="inlineStr">
        <is>
          <t/>
        </is>
      </c>
      <c r="CM533" t="inlineStr">
        <is>
          <t/>
        </is>
      </c>
      <c r="CN533" t="inlineStr">
        <is>
          <t/>
        </is>
      </c>
      <c r="CO533" t="inlineStr">
        <is>
          <t/>
        </is>
      </c>
      <c r="CP533" t="inlineStr">
        <is>
          <t/>
        </is>
      </c>
      <c r="CQ533" t="inlineStr">
        <is>
          <t/>
        </is>
      </c>
      <c r="CR533" t="inlineStr">
        <is>
          <t/>
        </is>
      </c>
      <c r="CS533" t="inlineStr">
        <is>
          <t/>
        </is>
      </c>
      <c r="CT533" t="inlineStr">
        <is>
          <t/>
        </is>
      </c>
      <c r="CU533" t="inlineStr">
        <is>
          <t/>
        </is>
      </c>
    </row>
    <row r="534">
      <c r="A534" s="1" t="str">
        <f>HYPERLINK("https://iate.europa.eu/entry/result/830929/all", "830929")</f>
        <v>830929</v>
      </c>
      <c r="B534" t="inlineStr">
        <is>
          <t>FINANCE;ECONOMICS;BUSINESS AND COMPETITION</t>
        </is>
      </c>
      <c r="C534" t="inlineStr">
        <is>
          <t>FINANCE|financial institutions and credit;ECONOMICS;BUSINESS AND COMPETITION|business organisation;FINANCE</t>
        </is>
      </c>
      <c r="D534" t="inlineStr">
        <is>
          <t/>
        </is>
      </c>
      <c r="E534" t="inlineStr">
        <is>
          <t/>
        </is>
      </c>
      <c r="F534" t="inlineStr">
        <is>
          <t/>
        </is>
      </c>
      <c r="G534" t="inlineStr">
        <is>
          <t/>
        </is>
      </c>
      <c r="H534" t="inlineStr">
        <is>
          <t/>
        </is>
      </c>
      <c r="I534" t="inlineStr">
        <is>
          <t/>
        </is>
      </c>
      <c r="J534" t="inlineStr">
        <is>
          <t>administrationsselskab</t>
        </is>
      </c>
      <c r="K534" t="inlineStr">
        <is>
          <t>4</t>
        </is>
      </c>
      <c r="L534" t="inlineStr">
        <is>
          <t/>
        </is>
      </c>
      <c r="M534" t="inlineStr">
        <is>
          <t>Verwaltungsgesellschaft</t>
        </is>
      </c>
      <c r="N534" t="inlineStr">
        <is>
          <t>3</t>
        </is>
      </c>
      <c r="O534" t="inlineStr">
        <is>
          <t/>
        </is>
      </c>
      <c r="P534" t="inlineStr">
        <is>
          <t/>
        </is>
      </c>
      <c r="Q534" t="inlineStr">
        <is>
          <t/>
        </is>
      </c>
      <c r="R534" t="inlineStr">
        <is>
          <t/>
        </is>
      </c>
      <c r="S534" t="inlineStr">
        <is>
          <t>management company</t>
        </is>
      </c>
      <c r="T534" t="inlineStr">
        <is>
          <t>3</t>
        </is>
      </c>
      <c r="U534" t="inlineStr">
        <is>
          <t/>
        </is>
      </c>
      <c r="V534" t="inlineStr">
        <is>
          <t>sociedad gestora</t>
        </is>
      </c>
      <c r="W534" t="inlineStr">
        <is>
          <t>3</t>
        </is>
      </c>
      <c r="X534" t="inlineStr">
        <is>
          <t/>
        </is>
      </c>
      <c r="Y534" t="inlineStr">
        <is>
          <t/>
        </is>
      </c>
      <c r="Z534" t="inlineStr">
        <is>
          <t/>
        </is>
      </c>
      <c r="AA534" t="inlineStr">
        <is>
          <t/>
        </is>
      </c>
      <c r="AB534" t="inlineStr">
        <is>
          <t/>
        </is>
      </c>
      <c r="AC534" t="inlineStr">
        <is>
          <t/>
        </is>
      </c>
      <c r="AD534" t="inlineStr">
        <is>
          <t/>
        </is>
      </c>
      <c r="AE534" t="inlineStr">
        <is>
          <t>société de gestion</t>
        </is>
      </c>
      <c r="AF534" t="inlineStr">
        <is>
          <t>2</t>
        </is>
      </c>
      <c r="AG534" t="inlineStr">
        <is>
          <t/>
        </is>
      </c>
      <c r="AH534" t="inlineStr">
        <is>
          <t/>
        </is>
      </c>
      <c r="AI534" t="inlineStr">
        <is>
          <t/>
        </is>
      </c>
      <c r="AJ534" t="inlineStr">
        <is>
          <t/>
        </is>
      </c>
      <c r="AK534" t="inlineStr">
        <is>
          <t/>
        </is>
      </c>
      <c r="AL534" t="inlineStr">
        <is>
          <t/>
        </is>
      </c>
      <c r="AM534" t="inlineStr">
        <is>
          <t/>
        </is>
      </c>
      <c r="AN534" t="inlineStr">
        <is>
          <t/>
        </is>
      </c>
      <c r="AO534" t="inlineStr">
        <is>
          <t/>
        </is>
      </c>
      <c r="AP534" t="inlineStr">
        <is>
          <t/>
        </is>
      </c>
      <c r="AQ534" t="inlineStr">
        <is>
          <t>società di gestione</t>
        </is>
      </c>
      <c r="AR534" t="inlineStr">
        <is>
          <t>2</t>
        </is>
      </c>
      <c r="AS534" t="inlineStr">
        <is>
          <t/>
        </is>
      </c>
      <c r="AT534" t="inlineStr">
        <is>
          <t/>
        </is>
      </c>
      <c r="AU534" t="inlineStr">
        <is>
          <t/>
        </is>
      </c>
      <c r="AV534" t="inlineStr">
        <is>
          <t/>
        </is>
      </c>
      <c r="AW534" t="inlineStr">
        <is>
          <t/>
        </is>
      </c>
      <c r="AX534" t="inlineStr">
        <is>
          <t/>
        </is>
      </c>
      <c r="AY534" t="inlineStr">
        <is>
          <t/>
        </is>
      </c>
      <c r="AZ534" t="inlineStr">
        <is>
          <t/>
        </is>
      </c>
      <c r="BA534" t="inlineStr">
        <is>
          <t/>
        </is>
      </c>
      <c r="BB534" t="inlineStr">
        <is>
          <t/>
        </is>
      </c>
      <c r="BC534" t="inlineStr">
        <is>
          <t/>
        </is>
      </c>
      <c r="BD534" t="inlineStr">
        <is>
          <t/>
        </is>
      </c>
      <c r="BE534" t="inlineStr">
        <is>
          <t/>
        </is>
      </c>
      <c r="BF534" t="inlineStr">
        <is>
          <t/>
        </is>
      </c>
      <c r="BG534" t="inlineStr">
        <is>
          <t/>
        </is>
      </c>
      <c r="BH534" t="inlineStr">
        <is>
          <t/>
        </is>
      </c>
      <c r="BI534" t="inlineStr">
        <is>
          <t/>
        </is>
      </c>
      <c r="BJ534" t="inlineStr">
        <is>
          <t/>
        </is>
      </c>
      <c r="BK534" t="inlineStr">
        <is>
          <t/>
        </is>
      </c>
      <c r="BL534" t="inlineStr">
        <is>
          <t/>
        </is>
      </c>
      <c r="BM534" t="inlineStr">
        <is>
          <t/>
        </is>
      </c>
      <c r="BN534" t="inlineStr">
        <is>
          <t/>
        </is>
      </c>
      <c r="BO534" t="inlineStr">
        <is>
          <t/>
        </is>
      </c>
      <c r="BP534" t="inlineStr">
        <is>
          <t/>
        </is>
      </c>
      <c r="BQ534" t="inlineStr">
        <is>
          <t/>
        </is>
      </c>
      <c r="BR534" t="inlineStr">
        <is>
          <t/>
        </is>
      </c>
      <c r="BS534" t="inlineStr">
        <is>
          <t/>
        </is>
      </c>
      <c r="BT534" t="inlineStr">
        <is>
          <t/>
        </is>
      </c>
      <c r="BU534" t="inlineStr">
        <is>
          <t>förvaltningsbolag</t>
        </is>
      </c>
      <c r="BV534" t="inlineStr">
        <is>
          <t>3</t>
        </is>
      </c>
      <c r="BW534" t="inlineStr">
        <is>
          <t/>
        </is>
      </c>
      <c r="BX534" t="inlineStr">
        <is>
          <t/>
        </is>
      </c>
      <c r="BY534" t="inlineStr">
        <is>
          <t/>
        </is>
      </c>
      <c r="BZ534" t="inlineStr">
        <is>
          <t>Selskab, hvis virksomhed består i administration af investeringsfonde og investeringsselskaber samt undtagelsesvist administration af investeringsporteføljer, investeringsrådgivning og opbevaring og forvaltning af andele i kollektive investeringsinstitutter.</t>
        </is>
      </c>
      <c r="CA534" t="inlineStr">
        <is>
          <t/>
        </is>
      </c>
      <c r="CB534" t="inlineStr">
        <is>
          <t/>
        </is>
      </c>
      <c r="CC534" t="inlineStr">
        <is>
          <t/>
        </is>
      </c>
      <c r="CD534" t="inlineStr">
        <is>
          <t>Operador profesional que administra [p. ej.] la cartera de un fondo de inversión en calidad de representante legal del mismo.</t>
        </is>
      </c>
      <c r="CE534" t="inlineStr">
        <is>
          <t/>
        </is>
      </c>
      <c r="CF534" t="inlineStr">
        <is>
          <t/>
        </is>
      </c>
      <c r="CG534" t="inlineStr">
        <is>
          <t/>
        </is>
      </c>
      <c r="CH534" t="inlineStr">
        <is>
          <t/>
        </is>
      </c>
      <c r="CI534" t="inlineStr">
        <is>
          <t/>
        </is>
      </c>
      <c r="CJ534" t="inlineStr">
        <is>
          <t/>
        </is>
      </c>
      <c r="CK534" t="inlineStr">
        <is>
          <t/>
        </is>
      </c>
      <c r="CL534" t="inlineStr">
        <is>
          <t/>
        </is>
      </c>
      <c r="CM534" t="inlineStr">
        <is>
          <t/>
        </is>
      </c>
      <c r="CN534" t="inlineStr">
        <is>
          <t/>
        </is>
      </c>
      <c r="CO534" t="inlineStr">
        <is>
          <t/>
        </is>
      </c>
      <c r="CP534" t="inlineStr">
        <is>
          <t/>
        </is>
      </c>
      <c r="CQ534" t="inlineStr">
        <is>
          <t/>
        </is>
      </c>
      <c r="CR534" t="inlineStr">
        <is>
          <t/>
        </is>
      </c>
      <c r="CS534" t="inlineStr">
        <is>
          <t/>
        </is>
      </c>
      <c r="CT534" t="inlineStr">
        <is>
          <t/>
        </is>
      </c>
      <c r="CU534" t="inlineStr">
        <is>
          <t>"förvaltningsbolag: bolag vars regelmässiga verksamhet består i att förvalta fondföretag i form av värdepappersfonder eller investeringsbolag (fondföretags kollektiva portföljförvaltning)."</t>
        </is>
      </c>
    </row>
    <row r="535">
      <c r="A535" s="1" t="str">
        <f>HYPERLINK("https://iate.europa.eu/entry/result/869417/all", "869417")</f>
        <v>869417</v>
      </c>
      <c r="B535" t="inlineStr">
        <is>
          <t>FINANCE</t>
        </is>
      </c>
      <c r="C535" t="inlineStr">
        <is>
          <t>FINANCE|budget;FINANCE</t>
        </is>
      </c>
      <c r="D535" t="inlineStr">
        <is>
          <t/>
        </is>
      </c>
      <c r="E535" t="inlineStr">
        <is>
          <t/>
        </is>
      </c>
      <c r="F535" t="inlineStr">
        <is>
          <t/>
        </is>
      </c>
      <c r="G535" t="inlineStr">
        <is>
          <t/>
        </is>
      </c>
      <c r="H535" t="inlineStr">
        <is>
          <t/>
        </is>
      </c>
      <c r="I535" t="inlineStr">
        <is>
          <t/>
        </is>
      </c>
      <c r="J535" t="inlineStr">
        <is>
          <t/>
        </is>
      </c>
      <c r="K535" t="inlineStr">
        <is>
          <t/>
        </is>
      </c>
      <c r="L535" t="inlineStr">
        <is>
          <t/>
        </is>
      </c>
      <c r="M535" t="inlineStr">
        <is>
          <t>Mittelunterdeckung</t>
        </is>
      </c>
      <c r="N535" t="inlineStr">
        <is>
          <t>3</t>
        </is>
      </c>
      <c r="O535" t="inlineStr">
        <is>
          <t/>
        </is>
      </c>
      <c r="P535" t="inlineStr">
        <is>
          <t/>
        </is>
      </c>
      <c r="Q535" t="inlineStr">
        <is>
          <t/>
        </is>
      </c>
      <c r="R535" t="inlineStr">
        <is>
          <t/>
        </is>
      </c>
      <c r="S535" t="inlineStr">
        <is>
          <t>shortfall</t>
        </is>
      </c>
      <c r="T535" t="inlineStr">
        <is>
          <t>1</t>
        </is>
      </c>
      <c r="U535" t="inlineStr">
        <is>
          <t/>
        </is>
      </c>
      <c r="V535" t="inlineStr">
        <is>
          <t/>
        </is>
      </c>
      <c r="W535" t="inlineStr">
        <is>
          <t/>
        </is>
      </c>
      <c r="X535" t="inlineStr">
        <is>
          <t/>
        </is>
      </c>
      <c r="Y535" t="inlineStr">
        <is>
          <t/>
        </is>
      </c>
      <c r="Z535" t="inlineStr">
        <is>
          <t/>
        </is>
      </c>
      <c r="AA535" t="inlineStr">
        <is>
          <t/>
        </is>
      </c>
      <c r="AB535" t="inlineStr">
        <is>
          <t/>
        </is>
      </c>
      <c r="AC535" t="inlineStr">
        <is>
          <t/>
        </is>
      </c>
      <c r="AD535" t="inlineStr">
        <is>
          <t/>
        </is>
      </c>
      <c r="AE535" t="inlineStr">
        <is>
          <t>insuffisance de crédits</t>
        </is>
      </c>
      <c r="AF535" t="inlineStr">
        <is>
          <t>1</t>
        </is>
      </c>
      <c r="AG535" t="inlineStr">
        <is>
          <t/>
        </is>
      </c>
      <c r="AH535" t="inlineStr">
        <is>
          <t/>
        </is>
      </c>
      <c r="AI535" t="inlineStr">
        <is>
          <t/>
        </is>
      </c>
      <c r="AJ535" t="inlineStr">
        <is>
          <t/>
        </is>
      </c>
      <c r="AK535" t="inlineStr">
        <is>
          <t/>
        </is>
      </c>
      <c r="AL535" t="inlineStr">
        <is>
          <t/>
        </is>
      </c>
      <c r="AM535" t="inlineStr">
        <is>
          <t/>
        </is>
      </c>
      <c r="AN535" t="inlineStr">
        <is>
          <t/>
        </is>
      </c>
      <c r="AO535" t="inlineStr">
        <is>
          <t/>
        </is>
      </c>
      <c r="AP535" t="inlineStr">
        <is>
          <t/>
        </is>
      </c>
      <c r="AQ535" t="inlineStr">
        <is>
          <t/>
        </is>
      </c>
      <c r="AR535" t="inlineStr">
        <is>
          <t/>
        </is>
      </c>
      <c r="AS535" t="inlineStr">
        <is>
          <t/>
        </is>
      </c>
      <c r="AT535" t="inlineStr">
        <is>
          <t/>
        </is>
      </c>
      <c r="AU535" t="inlineStr">
        <is>
          <t/>
        </is>
      </c>
      <c r="AV535" t="inlineStr">
        <is>
          <t/>
        </is>
      </c>
      <c r="AW535" t="inlineStr">
        <is>
          <t/>
        </is>
      </c>
      <c r="AX535" t="inlineStr">
        <is>
          <t/>
        </is>
      </c>
      <c r="AY535" t="inlineStr">
        <is>
          <t/>
        </is>
      </c>
      <c r="AZ535" t="inlineStr">
        <is>
          <t/>
        </is>
      </c>
      <c r="BA535" t="inlineStr">
        <is>
          <t/>
        </is>
      </c>
      <c r="BB535" t="inlineStr">
        <is>
          <t/>
        </is>
      </c>
      <c r="BC535" t="inlineStr">
        <is>
          <t/>
        </is>
      </c>
      <c r="BD535" t="inlineStr">
        <is>
          <t/>
        </is>
      </c>
      <c r="BE535" t="inlineStr">
        <is>
          <t/>
        </is>
      </c>
      <c r="BF535" t="inlineStr">
        <is>
          <t/>
        </is>
      </c>
      <c r="BG535" t="inlineStr">
        <is>
          <t/>
        </is>
      </c>
      <c r="BH535" t="inlineStr">
        <is>
          <t/>
        </is>
      </c>
      <c r="BI535" t="inlineStr">
        <is>
          <t>insuficiência das dotações</t>
        </is>
      </c>
      <c r="BJ535" t="inlineStr">
        <is>
          <t>2</t>
        </is>
      </c>
      <c r="BK535" t="inlineStr">
        <is>
          <t/>
        </is>
      </c>
      <c r="BL535" t="inlineStr">
        <is>
          <t/>
        </is>
      </c>
      <c r="BM535" t="inlineStr">
        <is>
          <t/>
        </is>
      </c>
      <c r="BN535" t="inlineStr">
        <is>
          <t/>
        </is>
      </c>
      <c r="BO535" t="inlineStr">
        <is>
          <t/>
        </is>
      </c>
      <c r="BP535" t="inlineStr">
        <is>
          <t/>
        </is>
      </c>
      <c r="BQ535" t="inlineStr">
        <is>
          <t/>
        </is>
      </c>
      <c r="BR535" t="inlineStr">
        <is>
          <t/>
        </is>
      </c>
      <c r="BS535" t="inlineStr">
        <is>
          <t/>
        </is>
      </c>
      <c r="BT535" t="inlineStr">
        <is>
          <t/>
        </is>
      </c>
      <c r="BU535" t="inlineStr">
        <is>
          <t/>
        </is>
      </c>
      <c r="BV535" t="inlineStr">
        <is>
          <t/>
        </is>
      </c>
      <c r="BW535" t="inlineStr">
        <is>
          <t/>
        </is>
      </c>
      <c r="BX535" t="inlineStr">
        <is>
          <t/>
        </is>
      </c>
      <c r="BY535" t="inlineStr">
        <is>
          <t/>
        </is>
      </c>
      <c r="BZ535" t="inlineStr">
        <is>
          <t/>
        </is>
      </c>
      <c r="CA535" t="inlineStr">
        <is>
          <t>negative Differenz (Fehlbetrag) zwischen Mittelansatz (= erforderliche und veranschlagte Mittel) einerseits und der Summe aus verbuchten Mittelbindungen + voraussichtlichen Ausgaben andererseits</t>
        </is>
      </c>
      <c r="CB535" t="inlineStr">
        <is>
          <t/>
        </is>
      </c>
      <c r="CC535" t="inlineStr">
        <is>
          <t/>
        </is>
      </c>
      <c r="CD535" t="inlineStr">
        <is>
          <t/>
        </is>
      </c>
      <c r="CE535" t="inlineStr">
        <is>
          <t/>
        </is>
      </c>
      <c r="CF535" t="inlineStr">
        <is>
          <t/>
        </is>
      </c>
      <c r="CG535" t="inlineStr">
        <is>
          <t/>
        </is>
      </c>
      <c r="CH535" t="inlineStr">
        <is>
          <t/>
        </is>
      </c>
      <c r="CI535" t="inlineStr">
        <is>
          <t/>
        </is>
      </c>
      <c r="CJ535" t="inlineStr">
        <is>
          <t/>
        </is>
      </c>
      <c r="CK535" t="inlineStr">
        <is>
          <t/>
        </is>
      </c>
      <c r="CL535" t="inlineStr">
        <is>
          <t/>
        </is>
      </c>
      <c r="CM535" t="inlineStr">
        <is>
          <t/>
        </is>
      </c>
      <c r="CN535" t="inlineStr">
        <is>
          <t/>
        </is>
      </c>
      <c r="CO535" t="inlineStr">
        <is>
          <t/>
        </is>
      </c>
      <c r="CP535" t="inlineStr">
        <is>
          <t/>
        </is>
      </c>
      <c r="CQ535" t="inlineStr">
        <is>
          <t/>
        </is>
      </c>
      <c r="CR535" t="inlineStr">
        <is>
          <t/>
        </is>
      </c>
      <c r="CS535" t="inlineStr">
        <is>
          <t/>
        </is>
      </c>
      <c r="CT535" t="inlineStr">
        <is>
          <t/>
        </is>
      </c>
      <c r="CU535" t="inlineStr">
        <is>
          <t/>
        </is>
      </c>
    </row>
    <row r="536">
      <c r="A536" s="1" t="str">
        <f>HYPERLINK("https://iate.europa.eu/entry/result/1070666/all", "1070666")</f>
        <v>1070666</v>
      </c>
      <c r="B536" t="inlineStr">
        <is>
          <t>FINANCE</t>
        </is>
      </c>
      <c r="C536" t="inlineStr">
        <is>
          <t>FINANCE|insurance</t>
        </is>
      </c>
      <c r="D536" t="inlineStr">
        <is>
          <t/>
        </is>
      </c>
      <c r="E536" t="inlineStr">
        <is>
          <t/>
        </is>
      </c>
      <c r="F536" t="inlineStr">
        <is>
          <t/>
        </is>
      </c>
      <c r="G536" t="inlineStr">
        <is>
          <t/>
        </is>
      </c>
      <c r="H536" t="inlineStr">
        <is>
          <t/>
        </is>
      </c>
      <c r="I536" t="inlineStr">
        <is>
          <t/>
        </is>
      </c>
      <c r="J536" t="inlineStr">
        <is>
          <t>garant</t>
        </is>
      </c>
      <c r="K536" t="inlineStr">
        <is>
          <t>3</t>
        </is>
      </c>
      <c r="L536" t="inlineStr">
        <is>
          <t/>
        </is>
      </c>
      <c r="M536" t="inlineStr">
        <is>
          <t>Garant</t>
        </is>
      </c>
      <c r="N536" t="inlineStr">
        <is>
          <t>3</t>
        </is>
      </c>
      <c r="O536" t="inlineStr">
        <is>
          <t/>
        </is>
      </c>
      <c r="P536" t="inlineStr">
        <is>
          <t>ιδρυτικός χρηματοδότης</t>
        </is>
      </c>
      <c r="Q536" t="inlineStr">
        <is>
          <t>3</t>
        </is>
      </c>
      <c r="R536" t="inlineStr">
        <is>
          <t/>
        </is>
      </c>
      <c r="S536" t="inlineStr">
        <is>
          <t>promoter</t>
        </is>
      </c>
      <c r="T536" t="inlineStr">
        <is>
          <t>3</t>
        </is>
      </c>
      <c r="U536" t="inlineStr">
        <is>
          <t/>
        </is>
      </c>
      <c r="V536" t="inlineStr">
        <is>
          <t>garante</t>
        </is>
      </c>
      <c r="W536" t="inlineStr">
        <is>
          <t>3</t>
        </is>
      </c>
      <c r="X536" t="inlineStr">
        <is>
          <t/>
        </is>
      </c>
      <c r="Y536" t="inlineStr">
        <is>
          <t/>
        </is>
      </c>
      <c r="Z536" t="inlineStr">
        <is>
          <t/>
        </is>
      </c>
      <c r="AA536" t="inlineStr">
        <is>
          <t/>
        </is>
      </c>
      <c r="AB536" t="inlineStr">
        <is>
          <t/>
        </is>
      </c>
      <c r="AC536" t="inlineStr">
        <is>
          <t/>
        </is>
      </c>
      <c r="AD536" t="inlineStr">
        <is>
          <t/>
        </is>
      </c>
      <c r="AE536" t="inlineStr">
        <is>
          <t>garant</t>
        </is>
      </c>
      <c r="AF536" t="inlineStr">
        <is>
          <t>3</t>
        </is>
      </c>
      <c r="AG536" t="inlineStr">
        <is>
          <t/>
        </is>
      </c>
      <c r="AH536" t="inlineStr">
        <is>
          <t/>
        </is>
      </c>
      <c r="AI536" t="inlineStr">
        <is>
          <t/>
        </is>
      </c>
      <c r="AJ536" t="inlineStr">
        <is>
          <t/>
        </is>
      </c>
      <c r="AK536" t="inlineStr">
        <is>
          <t/>
        </is>
      </c>
      <c r="AL536" t="inlineStr">
        <is>
          <t/>
        </is>
      </c>
      <c r="AM536" t="inlineStr">
        <is>
          <t/>
        </is>
      </c>
      <c r="AN536" t="inlineStr">
        <is>
          <t/>
        </is>
      </c>
      <c r="AO536" t="inlineStr">
        <is>
          <t/>
        </is>
      </c>
      <c r="AP536" t="inlineStr">
        <is>
          <t/>
        </is>
      </c>
      <c r="AQ536" t="inlineStr">
        <is>
          <t>garante</t>
        </is>
      </c>
      <c r="AR536" t="inlineStr">
        <is>
          <t>3</t>
        </is>
      </c>
      <c r="AS536" t="inlineStr">
        <is>
          <t/>
        </is>
      </c>
      <c r="AT536" t="inlineStr">
        <is>
          <t/>
        </is>
      </c>
      <c r="AU536" t="inlineStr">
        <is>
          <t/>
        </is>
      </c>
      <c r="AV536" t="inlineStr">
        <is>
          <t/>
        </is>
      </c>
      <c r="AW536" t="inlineStr">
        <is>
          <t/>
        </is>
      </c>
      <c r="AX536" t="inlineStr">
        <is>
          <t/>
        </is>
      </c>
      <c r="AY536" t="inlineStr">
        <is>
          <t/>
        </is>
      </c>
      <c r="AZ536" t="inlineStr">
        <is>
          <t/>
        </is>
      </c>
      <c r="BA536" t="inlineStr">
        <is>
          <t/>
        </is>
      </c>
      <c r="BB536" t="inlineStr">
        <is>
          <t/>
        </is>
      </c>
      <c r="BC536" t="inlineStr">
        <is>
          <t>garant</t>
        </is>
      </c>
      <c r="BD536" t="inlineStr">
        <is>
          <t>3</t>
        </is>
      </c>
      <c r="BE536" t="inlineStr">
        <is>
          <t/>
        </is>
      </c>
      <c r="BF536" t="inlineStr">
        <is>
          <t/>
        </is>
      </c>
      <c r="BG536" t="inlineStr">
        <is>
          <t/>
        </is>
      </c>
      <c r="BH536" t="inlineStr">
        <is>
          <t/>
        </is>
      </c>
      <c r="BI536" t="inlineStr">
        <is>
          <t/>
        </is>
      </c>
      <c r="BJ536" t="inlineStr">
        <is>
          <t/>
        </is>
      </c>
      <c r="BK536" t="inlineStr">
        <is>
          <t/>
        </is>
      </c>
      <c r="BL536" t="inlineStr">
        <is>
          <t/>
        </is>
      </c>
      <c r="BM536" t="inlineStr">
        <is>
          <t/>
        </is>
      </c>
      <c r="BN536" t="inlineStr">
        <is>
          <t/>
        </is>
      </c>
      <c r="BO536" t="inlineStr">
        <is>
          <t/>
        </is>
      </c>
      <c r="BP536" t="inlineStr">
        <is>
          <t/>
        </is>
      </c>
      <c r="BQ536" t="inlineStr">
        <is>
          <t/>
        </is>
      </c>
      <c r="BR536" t="inlineStr">
        <is>
          <t/>
        </is>
      </c>
      <c r="BS536" t="inlineStr">
        <is>
          <t/>
        </is>
      </c>
      <c r="BT536" t="inlineStr">
        <is>
          <t/>
        </is>
      </c>
      <c r="BU536" t="inlineStr">
        <is>
          <t/>
        </is>
      </c>
      <c r="BV536" t="inlineStr">
        <is>
          <t/>
        </is>
      </c>
      <c r="BW536" t="inlineStr">
        <is>
          <t/>
        </is>
      </c>
      <c r="BX536" t="inlineStr">
        <is>
          <t/>
        </is>
      </c>
      <c r="BY536" t="inlineStr">
        <is>
          <t/>
        </is>
      </c>
      <c r="BZ536" t="inlineStr">
        <is>
          <t/>
        </is>
      </c>
      <c r="CA536" t="inlineStr">
        <is>
          <t>Person, die den Gruendungsstock eines Versicherungsvereins auf Gegenseitigkeit zur Verfuegung gestellt hat</t>
        </is>
      </c>
      <c r="CB536" t="inlineStr">
        <is>
          <t/>
        </is>
      </c>
      <c r="CC536" t="inlineStr">
        <is>
          <t>person who has made available the initial fund of a mutual insurance company</t>
        </is>
      </c>
      <c r="CD536" t="inlineStr">
        <is>
          <t/>
        </is>
      </c>
      <c r="CE536" t="inlineStr">
        <is>
          <t/>
        </is>
      </c>
      <c r="CF536" t="inlineStr">
        <is>
          <t/>
        </is>
      </c>
      <c r="CG536" t="inlineStr">
        <is>
          <t>personne qui a mis le capital de fondation de la société mutuelle d'assurance à disposition</t>
        </is>
      </c>
      <c r="CH536" t="inlineStr">
        <is>
          <t/>
        </is>
      </c>
      <c r="CI536" t="inlineStr">
        <is>
          <t/>
        </is>
      </c>
      <c r="CJ536" t="inlineStr">
        <is>
          <t/>
        </is>
      </c>
      <c r="CK536" t="inlineStr">
        <is>
          <t/>
        </is>
      </c>
      <c r="CL536" t="inlineStr">
        <is>
          <t/>
        </is>
      </c>
      <c r="CM536" t="inlineStr">
        <is>
          <t/>
        </is>
      </c>
      <c r="CN536" t="inlineStr">
        <is>
          <t/>
        </is>
      </c>
      <c r="CO536" t="inlineStr">
        <is>
          <t/>
        </is>
      </c>
      <c r="CP536" t="inlineStr">
        <is>
          <t/>
        </is>
      </c>
      <c r="CQ536" t="inlineStr">
        <is>
          <t/>
        </is>
      </c>
      <c r="CR536" t="inlineStr">
        <is>
          <t/>
        </is>
      </c>
      <c r="CS536" t="inlineStr">
        <is>
          <t/>
        </is>
      </c>
      <c r="CT536" t="inlineStr">
        <is>
          <t/>
        </is>
      </c>
      <c r="CU536" t="inlineStr">
        <is>
          <t/>
        </is>
      </c>
    </row>
    <row r="537">
      <c r="A537" s="1" t="str">
        <f>HYPERLINK("https://iate.europa.eu/entry/result/832467/all", "832467")</f>
        <v>832467</v>
      </c>
      <c r="B537" t="inlineStr">
        <is>
          <t>ECONOMICS;FINANCE</t>
        </is>
      </c>
      <c r="C537" t="inlineStr">
        <is>
          <t>ECONOMICS;FINANCE|monetary relations;FINANCE|monetary economics;FINANCE</t>
        </is>
      </c>
      <c r="D537" t="inlineStr">
        <is>
          <t/>
        </is>
      </c>
      <c r="E537" t="inlineStr">
        <is>
          <t/>
        </is>
      </c>
      <c r="F537" t="inlineStr">
        <is>
          <t/>
        </is>
      </c>
      <c r="G537" t="inlineStr">
        <is>
          <t/>
        </is>
      </c>
      <c r="H537" t="inlineStr">
        <is>
          <t/>
        </is>
      </c>
      <c r="I537" t="inlineStr">
        <is>
          <t/>
        </is>
      </c>
      <c r="J537" t="inlineStr">
        <is>
          <t/>
        </is>
      </c>
      <c r="K537" t="inlineStr">
        <is>
          <t/>
        </is>
      </c>
      <c r="L537" t="inlineStr">
        <is>
          <t/>
        </is>
      </c>
      <c r="M537" t="inlineStr">
        <is>
          <t>Wirtschaftsliquidität, Liquidität der Wirtschaft</t>
        </is>
      </c>
      <c r="N537" t="inlineStr">
        <is>
          <t>3</t>
        </is>
      </c>
      <c r="O537" t="inlineStr">
        <is>
          <t/>
        </is>
      </c>
      <c r="P537" t="inlineStr">
        <is>
          <t/>
        </is>
      </c>
      <c r="Q537" t="inlineStr">
        <is>
          <t/>
        </is>
      </c>
      <c r="R537" t="inlineStr">
        <is>
          <t/>
        </is>
      </c>
      <c r="S537" t="inlineStr">
        <is>
          <t>money supply</t>
        </is>
      </c>
      <c r="T537" t="inlineStr">
        <is>
          <t>1</t>
        </is>
      </c>
      <c r="U537" t="inlineStr">
        <is>
          <t/>
        </is>
      </c>
      <c r="V537" t="inlineStr">
        <is>
          <t>oferta monetaria</t>
        </is>
      </c>
      <c r="W537" t="inlineStr">
        <is>
          <t>3</t>
        </is>
      </c>
      <c r="X537" t="inlineStr">
        <is>
          <t/>
        </is>
      </c>
      <c r="Y537" t="inlineStr">
        <is>
          <t/>
        </is>
      </c>
      <c r="Z537" t="inlineStr">
        <is>
          <t/>
        </is>
      </c>
      <c r="AA537" t="inlineStr">
        <is>
          <t/>
        </is>
      </c>
      <c r="AB537" t="inlineStr">
        <is>
          <t/>
        </is>
      </c>
      <c r="AC537" t="inlineStr">
        <is>
          <t/>
        </is>
      </c>
      <c r="AD537" t="inlineStr">
        <is>
          <t/>
        </is>
      </c>
      <c r="AE537" t="inlineStr">
        <is>
          <t/>
        </is>
      </c>
      <c r="AF537" t="inlineStr">
        <is>
          <t/>
        </is>
      </c>
      <c r="AG537" t="inlineStr">
        <is>
          <t/>
        </is>
      </c>
      <c r="AH537" t="inlineStr">
        <is>
          <t/>
        </is>
      </c>
      <c r="AI537" t="inlineStr">
        <is>
          <t/>
        </is>
      </c>
      <c r="AJ537" t="inlineStr">
        <is>
          <t/>
        </is>
      </c>
      <c r="AK537" t="inlineStr">
        <is>
          <t/>
        </is>
      </c>
      <c r="AL537" t="inlineStr">
        <is>
          <t/>
        </is>
      </c>
      <c r="AM537" t="inlineStr">
        <is>
          <t/>
        </is>
      </c>
      <c r="AN537" t="inlineStr">
        <is>
          <t/>
        </is>
      </c>
      <c r="AO537" t="inlineStr">
        <is>
          <t/>
        </is>
      </c>
      <c r="AP537" t="inlineStr">
        <is>
          <t/>
        </is>
      </c>
      <c r="AQ537" t="inlineStr">
        <is>
          <t>offerta di moneta</t>
        </is>
      </c>
      <c r="AR537" t="inlineStr">
        <is>
          <t>2</t>
        </is>
      </c>
      <c r="AS537" t="inlineStr">
        <is>
          <t/>
        </is>
      </c>
      <c r="AT537" t="inlineStr">
        <is>
          <t/>
        </is>
      </c>
      <c r="AU537" t="inlineStr">
        <is>
          <t/>
        </is>
      </c>
      <c r="AV537" t="inlineStr">
        <is>
          <t/>
        </is>
      </c>
      <c r="AW537" t="inlineStr">
        <is>
          <t/>
        </is>
      </c>
      <c r="AX537" t="inlineStr">
        <is>
          <t/>
        </is>
      </c>
      <c r="AY537" t="inlineStr">
        <is>
          <t/>
        </is>
      </c>
      <c r="AZ537" t="inlineStr">
        <is>
          <t/>
        </is>
      </c>
      <c r="BA537" t="inlineStr">
        <is>
          <t/>
        </is>
      </c>
      <c r="BB537" t="inlineStr">
        <is>
          <t/>
        </is>
      </c>
      <c r="BC537" t="inlineStr">
        <is>
          <t/>
        </is>
      </c>
      <c r="BD537" t="inlineStr">
        <is>
          <t/>
        </is>
      </c>
      <c r="BE537" t="inlineStr">
        <is>
          <t/>
        </is>
      </c>
      <c r="BF537" t="inlineStr">
        <is>
          <t/>
        </is>
      </c>
      <c r="BG537" t="inlineStr">
        <is>
          <t/>
        </is>
      </c>
      <c r="BH537" t="inlineStr">
        <is>
          <t/>
        </is>
      </c>
      <c r="BI537" t="inlineStr">
        <is>
          <t/>
        </is>
      </c>
      <c r="BJ537" t="inlineStr">
        <is>
          <t/>
        </is>
      </c>
      <c r="BK537" t="inlineStr">
        <is>
          <t/>
        </is>
      </c>
      <c r="BL537" t="inlineStr">
        <is>
          <t/>
        </is>
      </c>
      <c r="BM537" t="inlineStr">
        <is>
          <t/>
        </is>
      </c>
      <c r="BN537" t="inlineStr">
        <is>
          <t/>
        </is>
      </c>
      <c r="BO537" t="inlineStr">
        <is>
          <t/>
        </is>
      </c>
      <c r="BP537" t="inlineStr">
        <is>
          <t/>
        </is>
      </c>
      <c r="BQ537" t="inlineStr">
        <is>
          <t/>
        </is>
      </c>
      <c r="BR537" t="inlineStr">
        <is>
          <t/>
        </is>
      </c>
      <c r="BS537" t="inlineStr">
        <is>
          <t/>
        </is>
      </c>
      <c r="BT537" t="inlineStr">
        <is>
          <t/>
        </is>
      </c>
      <c r="BU537" t="inlineStr">
        <is>
          <t/>
        </is>
      </c>
      <c r="BV537" t="inlineStr">
        <is>
          <t/>
        </is>
      </c>
      <c r="BW537" t="inlineStr">
        <is>
          <t/>
        </is>
      </c>
      <c r="BX537" t="inlineStr">
        <is>
          <t/>
        </is>
      </c>
      <c r="BY537" t="inlineStr">
        <is>
          <t/>
        </is>
      </c>
      <c r="BZ537" t="inlineStr">
        <is>
          <t/>
        </is>
      </c>
      <c r="CA537" t="inlineStr">
        <is>
          <t/>
        </is>
      </c>
      <c r="CB537" t="inlineStr">
        <is>
          <t/>
        </is>
      </c>
      <c r="CC537" t="inlineStr">
        <is>
          <t/>
        </is>
      </c>
      <c r="CD537" t="inlineStr">
        <is>
          <t>En sentido estricto (M1) está formada por las monedas, el papel-moneda y todos los depósitos a la vista. En sentido amplio (M2) incluye además los depósitos de ahorro.</t>
        </is>
      </c>
      <c r="CE537" t="inlineStr">
        <is>
          <t/>
        </is>
      </c>
      <c r="CF537" t="inlineStr">
        <is>
          <t/>
        </is>
      </c>
      <c r="CG537" t="inlineStr">
        <is>
          <t/>
        </is>
      </c>
      <c r="CH537" t="inlineStr">
        <is>
          <t/>
        </is>
      </c>
      <c r="CI537" t="inlineStr">
        <is>
          <t/>
        </is>
      </c>
      <c r="CJ537" t="inlineStr">
        <is>
          <t/>
        </is>
      </c>
      <c r="CK537" t="inlineStr">
        <is>
          <t/>
        </is>
      </c>
      <c r="CL537" t="inlineStr">
        <is>
          <t/>
        </is>
      </c>
      <c r="CM537" t="inlineStr">
        <is>
          <t/>
        </is>
      </c>
      <c r="CN537" t="inlineStr">
        <is>
          <t/>
        </is>
      </c>
      <c r="CO537" t="inlineStr">
        <is>
          <t/>
        </is>
      </c>
      <c r="CP537" t="inlineStr">
        <is>
          <t/>
        </is>
      </c>
      <c r="CQ537" t="inlineStr">
        <is>
          <t/>
        </is>
      </c>
      <c r="CR537" t="inlineStr">
        <is>
          <t/>
        </is>
      </c>
      <c r="CS537" t="inlineStr">
        <is>
          <t/>
        </is>
      </c>
      <c r="CT537" t="inlineStr">
        <is>
          <t/>
        </is>
      </c>
      <c r="CU537" t="inlineStr">
        <is>
          <t/>
        </is>
      </c>
    </row>
    <row r="538">
      <c r="A538" s="1" t="str">
        <f>HYPERLINK("https://iate.europa.eu/entry/result/858246/all", "858246")</f>
        <v>858246</v>
      </c>
      <c r="B538" t="inlineStr">
        <is>
          <t>FINANCE;BUSINESS AND COMPETITION</t>
        </is>
      </c>
      <c r="C538" t="inlineStr">
        <is>
          <t>FINANCE|financial institutions and credit;BUSINESS AND COMPETITION|business organisation;FINANCE;BUSINESS AND COMPETITION|accounting</t>
        </is>
      </c>
      <c r="D538" t="inlineStr">
        <is>
          <t/>
        </is>
      </c>
      <c r="E538" t="inlineStr">
        <is>
          <t/>
        </is>
      </c>
      <c r="F538" t="inlineStr">
        <is>
          <t/>
        </is>
      </c>
      <c r="G538" t="inlineStr">
        <is>
          <t/>
        </is>
      </c>
      <c r="H538" t="inlineStr">
        <is>
          <t/>
        </is>
      </c>
      <c r="I538" t="inlineStr">
        <is>
          <t/>
        </is>
      </c>
      <c r="J538" t="inlineStr">
        <is>
          <t/>
        </is>
      </c>
      <c r="K538" t="inlineStr">
        <is>
          <t/>
        </is>
      </c>
      <c r="L538" t="inlineStr">
        <is>
          <t/>
        </is>
      </c>
      <c r="M538" t="inlineStr">
        <is>
          <t>niedriges Risiko</t>
        </is>
      </c>
      <c r="N538" t="inlineStr">
        <is>
          <t>3</t>
        </is>
      </c>
      <c r="O538" t="inlineStr">
        <is>
          <t/>
        </is>
      </c>
      <c r="P538" t="inlineStr">
        <is>
          <t/>
        </is>
      </c>
      <c r="Q538" t="inlineStr">
        <is>
          <t/>
        </is>
      </c>
      <c r="R538" t="inlineStr">
        <is>
          <t/>
        </is>
      </c>
      <c r="S538" t="inlineStr">
        <is>
          <t>low-risk</t>
        </is>
      </c>
      <c r="T538" t="inlineStr">
        <is>
          <t>1</t>
        </is>
      </c>
      <c r="U538" t="inlineStr">
        <is>
          <t/>
        </is>
      </c>
      <c r="V538" t="inlineStr">
        <is>
          <t>riesgo bajo</t>
        </is>
      </c>
      <c r="W538" t="inlineStr">
        <is>
          <t>3</t>
        </is>
      </c>
      <c r="X538" t="inlineStr">
        <is>
          <t/>
        </is>
      </c>
      <c r="Y538" t="inlineStr">
        <is>
          <t>madala riskiga</t>
        </is>
      </c>
      <c r="Z538" t="inlineStr">
        <is>
          <t>3</t>
        </is>
      </c>
      <c r="AA538" t="inlineStr">
        <is>
          <t/>
        </is>
      </c>
      <c r="AB538" t="inlineStr">
        <is>
          <t>alhainen riski</t>
        </is>
      </c>
      <c r="AC538" t="inlineStr">
        <is>
          <t>2</t>
        </is>
      </c>
      <c r="AD538" t="inlineStr">
        <is>
          <t/>
        </is>
      </c>
      <c r="AE538" t="inlineStr">
        <is>
          <t>risque faible</t>
        </is>
      </c>
      <c r="AF538" t="inlineStr">
        <is>
          <t>1</t>
        </is>
      </c>
      <c r="AG538" t="inlineStr">
        <is>
          <t/>
        </is>
      </c>
      <c r="AH538" t="inlineStr">
        <is>
          <t/>
        </is>
      </c>
      <c r="AI538" t="inlineStr">
        <is>
          <t/>
        </is>
      </c>
      <c r="AJ538" t="inlineStr">
        <is>
          <t/>
        </is>
      </c>
      <c r="AK538" t="inlineStr">
        <is>
          <t/>
        </is>
      </c>
      <c r="AL538" t="inlineStr">
        <is>
          <t/>
        </is>
      </c>
      <c r="AM538" t="inlineStr">
        <is>
          <t/>
        </is>
      </c>
      <c r="AN538" t="inlineStr">
        <is>
          <t/>
        </is>
      </c>
      <c r="AO538" t="inlineStr">
        <is>
          <t/>
        </is>
      </c>
      <c r="AP538" t="inlineStr">
        <is>
          <t/>
        </is>
      </c>
      <c r="AQ538" t="inlineStr">
        <is>
          <t>rischio basso</t>
        </is>
      </c>
      <c r="AR538" t="inlineStr">
        <is>
          <t>1</t>
        </is>
      </c>
      <c r="AS538" t="inlineStr">
        <is>
          <t/>
        </is>
      </c>
      <c r="AT538" t="inlineStr">
        <is>
          <t/>
        </is>
      </c>
      <c r="AU538" t="inlineStr">
        <is>
          <t/>
        </is>
      </c>
      <c r="AV538" t="inlineStr">
        <is>
          <t/>
        </is>
      </c>
      <c r="AW538" t="inlineStr">
        <is>
          <t/>
        </is>
      </c>
      <c r="AX538" t="inlineStr">
        <is>
          <t/>
        </is>
      </c>
      <c r="AY538" t="inlineStr">
        <is>
          <t/>
        </is>
      </c>
      <c r="AZ538" t="inlineStr">
        <is>
          <t/>
        </is>
      </c>
      <c r="BA538" t="inlineStr">
        <is>
          <t/>
        </is>
      </c>
      <c r="BB538" t="inlineStr">
        <is>
          <t/>
        </is>
      </c>
      <c r="BC538" t="inlineStr">
        <is>
          <t>laag risico</t>
        </is>
      </c>
      <c r="BD538" t="inlineStr">
        <is>
          <t>3</t>
        </is>
      </c>
      <c r="BE538" t="inlineStr">
        <is>
          <t/>
        </is>
      </c>
      <c r="BF538" t="inlineStr">
        <is>
          <t/>
        </is>
      </c>
      <c r="BG538" t="inlineStr">
        <is>
          <t/>
        </is>
      </c>
      <c r="BH538" t="inlineStr">
        <is>
          <t/>
        </is>
      </c>
      <c r="BI538" t="inlineStr">
        <is>
          <t/>
        </is>
      </c>
      <c r="BJ538" t="inlineStr">
        <is>
          <t/>
        </is>
      </c>
      <c r="BK538" t="inlineStr">
        <is>
          <t/>
        </is>
      </c>
      <c r="BL538" t="inlineStr">
        <is>
          <t/>
        </is>
      </c>
      <c r="BM538" t="inlineStr">
        <is>
          <t/>
        </is>
      </c>
      <c r="BN538" t="inlineStr">
        <is>
          <t/>
        </is>
      </c>
      <c r="BO538" t="inlineStr">
        <is>
          <t/>
        </is>
      </c>
      <c r="BP538" t="inlineStr">
        <is>
          <t/>
        </is>
      </c>
      <c r="BQ538" t="inlineStr">
        <is>
          <t/>
        </is>
      </c>
      <c r="BR538" t="inlineStr">
        <is>
          <t/>
        </is>
      </c>
      <c r="BS538" t="inlineStr">
        <is>
          <t/>
        </is>
      </c>
      <c r="BT538" t="inlineStr">
        <is>
          <t/>
        </is>
      </c>
      <c r="BU538" t="inlineStr">
        <is>
          <t>lågrisk</t>
        </is>
      </c>
      <c r="BV538" t="inlineStr">
        <is>
          <t>1</t>
        </is>
      </c>
      <c r="BW538" t="inlineStr">
        <is>
          <t/>
        </is>
      </c>
      <c r="BX538" t="inlineStr">
        <is>
          <t/>
        </is>
      </c>
      <c r="BY538" t="inlineStr">
        <is>
          <t/>
        </is>
      </c>
      <c r="BZ538" t="inlineStr">
        <is>
          <t/>
        </is>
      </c>
      <c r="CA538" t="inlineStr">
        <is>
          <t>bei der Berechnung des Solvabilitätskoeffizienten</t>
        </is>
      </c>
      <c r="CB538" t="inlineStr">
        <is>
          <t/>
        </is>
      </c>
      <c r="CC538" t="inlineStr">
        <is>
          <t/>
        </is>
      </c>
      <c r="CD538" t="inlineStr">
        <is>
          <t/>
        </is>
      </c>
      <c r="CE538" t="inlineStr">
        <is>
          <t/>
        </is>
      </c>
      <c r="CF538" t="inlineStr">
        <is>
          <t/>
        </is>
      </c>
      <c r="CG538" t="inlineStr">
        <is>
          <t/>
        </is>
      </c>
      <c r="CH538" t="inlineStr">
        <is>
          <t/>
        </is>
      </c>
      <c r="CI538" t="inlineStr">
        <is>
          <t/>
        </is>
      </c>
      <c r="CJ538" t="inlineStr">
        <is>
          <t/>
        </is>
      </c>
      <c r="CK538" t="inlineStr">
        <is>
          <t/>
        </is>
      </c>
      <c r="CL538" t="inlineStr">
        <is>
          <t/>
        </is>
      </c>
      <c r="CM538" t="inlineStr">
        <is>
          <t/>
        </is>
      </c>
      <c r="CN538" t="inlineStr">
        <is>
          <t/>
        </is>
      </c>
      <c r="CO538" t="inlineStr">
        <is>
          <t/>
        </is>
      </c>
      <c r="CP538" t="inlineStr">
        <is>
          <t/>
        </is>
      </c>
      <c r="CQ538" t="inlineStr">
        <is>
          <t/>
        </is>
      </c>
      <c r="CR538" t="inlineStr">
        <is>
          <t/>
        </is>
      </c>
      <c r="CS538" t="inlineStr">
        <is>
          <t/>
        </is>
      </c>
      <c r="CT538" t="inlineStr">
        <is>
          <t/>
        </is>
      </c>
      <c r="CU538" t="inlineStr">
        <is>
          <t/>
        </is>
      </c>
    </row>
    <row r="539">
      <c r="A539" s="1" t="str">
        <f>HYPERLINK("https://iate.europa.eu/entry/result/817657/all", "817657")</f>
        <v>817657</v>
      </c>
      <c r="B539" t="inlineStr">
        <is>
          <t>FINANCE</t>
        </is>
      </c>
      <c r="C539" t="inlineStr">
        <is>
          <t>FINANCE|insurance|insurance</t>
        </is>
      </c>
      <c r="D539" t="inlineStr">
        <is>
          <t/>
        </is>
      </c>
      <c r="E539" t="inlineStr">
        <is>
          <t/>
        </is>
      </c>
      <c r="F539" t="inlineStr">
        <is>
          <t/>
        </is>
      </c>
      <c r="G539" t="inlineStr">
        <is>
          <t/>
        </is>
      </c>
      <c r="H539" t="inlineStr">
        <is>
          <t/>
        </is>
      </c>
      <c r="I539" t="inlineStr">
        <is>
          <t/>
        </is>
      </c>
      <c r="J539" t="inlineStr">
        <is>
          <t/>
        </is>
      </c>
      <c r="K539" t="inlineStr">
        <is>
          <t/>
        </is>
      </c>
      <c r="L539" t="inlineStr">
        <is>
          <t/>
        </is>
      </c>
      <c r="M539" t="inlineStr">
        <is>
          <t>endgültige Entscheidung</t>
        </is>
      </c>
      <c r="N539" t="inlineStr">
        <is>
          <t>3</t>
        </is>
      </c>
      <c r="O539" t="inlineStr">
        <is>
          <t/>
        </is>
      </c>
      <c r="P539" t="inlineStr">
        <is>
          <t/>
        </is>
      </c>
      <c r="Q539" t="inlineStr">
        <is>
          <t/>
        </is>
      </c>
      <c r="R539" t="inlineStr">
        <is>
          <t/>
        </is>
      </c>
      <c r="S539" t="inlineStr">
        <is>
          <t>final decision</t>
        </is>
      </c>
      <c r="T539" t="inlineStr">
        <is>
          <t>1</t>
        </is>
      </c>
      <c r="U539" t="inlineStr">
        <is>
          <t/>
        </is>
      </c>
      <c r="V539" t="inlineStr">
        <is>
          <t/>
        </is>
      </c>
      <c r="W539" t="inlineStr">
        <is>
          <t/>
        </is>
      </c>
      <c r="X539" t="inlineStr">
        <is>
          <t/>
        </is>
      </c>
      <c r="Y539" t="inlineStr">
        <is>
          <t/>
        </is>
      </c>
      <c r="Z539" t="inlineStr">
        <is>
          <t/>
        </is>
      </c>
      <c r="AA539" t="inlineStr">
        <is>
          <t/>
        </is>
      </c>
      <c r="AB539" t="inlineStr">
        <is>
          <t/>
        </is>
      </c>
      <c r="AC539" t="inlineStr">
        <is>
          <t/>
        </is>
      </c>
      <c r="AD539" t="inlineStr">
        <is>
          <t/>
        </is>
      </c>
      <c r="AE539" t="inlineStr">
        <is>
          <t>décision finale</t>
        </is>
      </c>
      <c r="AF539" t="inlineStr">
        <is>
          <t>3</t>
        </is>
      </c>
      <c r="AG539" t="inlineStr">
        <is>
          <t/>
        </is>
      </c>
      <c r="AH539" t="inlineStr">
        <is>
          <t/>
        </is>
      </c>
      <c r="AI539" t="inlineStr">
        <is>
          <t/>
        </is>
      </c>
      <c r="AJ539" t="inlineStr">
        <is>
          <t/>
        </is>
      </c>
      <c r="AK539" t="inlineStr">
        <is>
          <t/>
        </is>
      </c>
      <c r="AL539" t="inlineStr">
        <is>
          <t/>
        </is>
      </c>
      <c r="AM539" t="inlineStr">
        <is>
          <t/>
        </is>
      </c>
      <c r="AN539" t="inlineStr">
        <is>
          <t/>
        </is>
      </c>
      <c r="AO539" t="inlineStr">
        <is>
          <t/>
        </is>
      </c>
      <c r="AP539" t="inlineStr">
        <is>
          <t/>
        </is>
      </c>
      <c r="AQ539" t="inlineStr">
        <is>
          <t/>
        </is>
      </c>
      <c r="AR539" t="inlineStr">
        <is>
          <t/>
        </is>
      </c>
      <c r="AS539" t="inlineStr">
        <is>
          <t/>
        </is>
      </c>
      <c r="AT539" t="inlineStr">
        <is>
          <t/>
        </is>
      </c>
      <c r="AU539" t="inlineStr">
        <is>
          <t/>
        </is>
      </c>
      <c r="AV539" t="inlineStr">
        <is>
          <t/>
        </is>
      </c>
      <c r="AW539" t="inlineStr">
        <is>
          <t/>
        </is>
      </c>
      <c r="AX539" t="inlineStr">
        <is>
          <t/>
        </is>
      </c>
      <c r="AY539" t="inlineStr">
        <is>
          <t/>
        </is>
      </c>
      <c r="AZ539" t="inlineStr">
        <is>
          <t/>
        </is>
      </c>
      <c r="BA539" t="inlineStr">
        <is>
          <t/>
        </is>
      </c>
      <c r="BB539" t="inlineStr">
        <is>
          <t/>
        </is>
      </c>
      <c r="BC539" t="inlineStr">
        <is>
          <t/>
        </is>
      </c>
      <c r="BD539" t="inlineStr">
        <is>
          <t/>
        </is>
      </c>
      <c r="BE539" t="inlineStr">
        <is>
          <t/>
        </is>
      </c>
      <c r="BF539" t="inlineStr">
        <is>
          <t/>
        </is>
      </c>
      <c r="BG539" t="inlineStr">
        <is>
          <t/>
        </is>
      </c>
      <c r="BH539" t="inlineStr">
        <is>
          <t/>
        </is>
      </c>
      <c r="BI539" t="inlineStr">
        <is>
          <t/>
        </is>
      </c>
      <c r="BJ539" t="inlineStr">
        <is>
          <t/>
        </is>
      </c>
      <c r="BK539" t="inlineStr">
        <is>
          <t/>
        </is>
      </c>
      <c r="BL539" t="inlineStr">
        <is>
          <t/>
        </is>
      </c>
      <c r="BM539" t="inlineStr">
        <is>
          <t/>
        </is>
      </c>
      <c r="BN539" t="inlineStr">
        <is>
          <t/>
        </is>
      </c>
      <c r="BO539" t="inlineStr">
        <is>
          <t/>
        </is>
      </c>
      <c r="BP539" t="inlineStr">
        <is>
          <t/>
        </is>
      </c>
      <c r="BQ539" t="inlineStr">
        <is>
          <t/>
        </is>
      </c>
      <c r="BR539" t="inlineStr">
        <is>
          <t/>
        </is>
      </c>
      <c r="BS539" t="inlineStr">
        <is>
          <t/>
        </is>
      </c>
      <c r="BT539" t="inlineStr">
        <is>
          <t/>
        </is>
      </c>
      <c r="BU539" t="inlineStr">
        <is>
          <t/>
        </is>
      </c>
      <c r="BV539" t="inlineStr">
        <is>
          <t/>
        </is>
      </c>
      <c r="BW539" t="inlineStr">
        <is>
          <t/>
        </is>
      </c>
      <c r="BX539" t="inlineStr">
        <is>
          <t/>
        </is>
      </c>
      <c r="BY539" t="inlineStr">
        <is>
          <t/>
        </is>
      </c>
      <c r="BZ539" t="inlineStr">
        <is>
          <t/>
        </is>
      </c>
      <c r="CA539" t="inlineStr">
        <is>
          <t/>
        </is>
      </c>
      <c r="CB539" t="inlineStr">
        <is>
          <t/>
        </is>
      </c>
      <c r="CC539" t="inlineStr">
        <is>
          <t/>
        </is>
      </c>
      <c r="CD539" t="inlineStr">
        <is>
          <t/>
        </is>
      </c>
      <c r="CE539" t="inlineStr">
        <is>
          <t/>
        </is>
      </c>
      <c r="CF539" t="inlineStr">
        <is>
          <t/>
        </is>
      </c>
      <c r="CG539" t="inlineStr">
        <is>
          <t/>
        </is>
      </c>
      <c r="CH539" t="inlineStr">
        <is>
          <t/>
        </is>
      </c>
      <c r="CI539" t="inlineStr">
        <is>
          <t/>
        </is>
      </c>
      <c r="CJ539" t="inlineStr">
        <is>
          <t/>
        </is>
      </c>
      <c r="CK539" t="inlineStr">
        <is>
          <t/>
        </is>
      </c>
      <c r="CL539" t="inlineStr">
        <is>
          <t/>
        </is>
      </c>
      <c r="CM539" t="inlineStr">
        <is>
          <t/>
        </is>
      </c>
      <c r="CN539" t="inlineStr">
        <is>
          <t/>
        </is>
      </c>
      <c r="CO539" t="inlineStr">
        <is>
          <t/>
        </is>
      </c>
      <c r="CP539" t="inlineStr">
        <is>
          <t/>
        </is>
      </c>
      <c r="CQ539" t="inlineStr">
        <is>
          <t/>
        </is>
      </c>
      <c r="CR539" t="inlineStr">
        <is>
          <t/>
        </is>
      </c>
      <c r="CS539" t="inlineStr">
        <is>
          <t/>
        </is>
      </c>
      <c r="CT539" t="inlineStr">
        <is>
          <t/>
        </is>
      </c>
      <c r="CU539" t="inlineStr">
        <is>
          <t/>
        </is>
      </c>
    </row>
    <row r="540">
      <c r="A540" s="1" t="str">
        <f>HYPERLINK("https://iate.europa.eu/entry/result/919630/all", "919630")</f>
        <v>919630</v>
      </c>
      <c r="B540" t="inlineStr">
        <is>
          <t>FINANCE;ECONOMICS;BUSINESS AND COMPETITION</t>
        </is>
      </c>
      <c r="C540" t="inlineStr">
        <is>
          <t>FINANCE|financial institutions and credit;ECONOMICS;BUSINESS AND COMPETITION|business organisation;FINANCE</t>
        </is>
      </c>
      <c r="D540" t="inlineStr">
        <is>
          <t/>
        </is>
      </c>
      <c r="E540" t="inlineStr">
        <is>
          <t/>
        </is>
      </c>
      <c r="F540" t="inlineStr">
        <is>
          <t/>
        </is>
      </c>
      <c r="G540" t="inlineStr">
        <is>
          <t/>
        </is>
      </c>
      <c r="H540" t="inlineStr">
        <is>
          <t/>
        </is>
      </c>
      <c r="I540" t="inlineStr">
        <is>
          <t/>
        </is>
      </c>
      <c r="J540" t="inlineStr">
        <is>
          <t/>
        </is>
      </c>
      <c r="K540" t="inlineStr">
        <is>
          <t/>
        </is>
      </c>
      <c r="L540" t="inlineStr">
        <is>
          <t/>
        </is>
      </c>
      <c r="M540" t="inlineStr">
        <is>
          <t>Kontrolle</t>
        </is>
      </c>
      <c r="N540" t="inlineStr">
        <is>
          <t>2</t>
        </is>
      </c>
      <c r="O540" t="inlineStr">
        <is>
          <t/>
        </is>
      </c>
      <c r="P540" t="inlineStr">
        <is>
          <t/>
        </is>
      </c>
      <c r="Q540" t="inlineStr">
        <is>
          <t/>
        </is>
      </c>
      <c r="R540" t="inlineStr">
        <is>
          <t/>
        </is>
      </c>
      <c r="S540" t="inlineStr">
        <is>
          <t>control</t>
        </is>
      </c>
      <c r="T540" t="inlineStr">
        <is>
          <t>1</t>
        </is>
      </c>
      <c r="U540" t="inlineStr">
        <is>
          <t/>
        </is>
      </c>
      <c r="V540" t="inlineStr">
        <is>
          <t/>
        </is>
      </c>
      <c r="W540" t="inlineStr">
        <is>
          <t/>
        </is>
      </c>
      <c r="X540" t="inlineStr">
        <is>
          <t/>
        </is>
      </c>
      <c r="Y540" t="inlineStr">
        <is>
          <t/>
        </is>
      </c>
      <c r="Z540" t="inlineStr">
        <is>
          <t/>
        </is>
      </c>
      <c r="AA540" t="inlineStr">
        <is>
          <t/>
        </is>
      </c>
      <c r="AB540" t="inlineStr">
        <is>
          <t/>
        </is>
      </c>
      <c r="AC540" t="inlineStr">
        <is>
          <t/>
        </is>
      </c>
      <c r="AD540" t="inlineStr">
        <is>
          <t/>
        </is>
      </c>
      <c r="AE540" t="inlineStr">
        <is>
          <t>lien de contrôle</t>
        </is>
      </c>
      <c r="AF540" t="inlineStr">
        <is>
          <t>1</t>
        </is>
      </c>
      <c r="AG540" t="inlineStr">
        <is>
          <t/>
        </is>
      </c>
      <c r="AH540" t="inlineStr">
        <is>
          <t/>
        </is>
      </c>
      <c r="AI540" t="inlineStr">
        <is>
          <t/>
        </is>
      </c>
      <c r="AJ540" t="inlineStr">
        <is>
          <t/>
        </is>
      </c>
      <c r="AK540" t="inlineStr">
        <is>
          <t/>
        </is>
      </c>
      <c r="AL540" t="inlineStr">
        <is>
          <t/>
        </is>
      </c>
      <c r="AM540" t="inlineStr">
        <is>
          <t/>
        </is>
      </c>
      <c r="AN540" t="inlineStr">
        <is>
          <t/>
        </is>
      </c>
      <c r="AO540" t="inlineStr">
        <is>
          <t/>
        </is>
      </c>
      <c r="AP540" t="inlineStr">
        <is>
          <t/>
        </is>
      </c>
      <c r="AQ540" t="inlineStr">
        <is>
          <t>controllo</t>
        </is>
      </c>
      <c r="AR540" t="inlineStr">
        <is>
          <t>3</t>
        </is>
      </c>
      <c r="AS540" t="inlineStr">
        <is>
          <t/>
        </is>
      </c>
      <c r="AT540" t="inlineStr">
        <is>
          <t>kontrolė</t>
        </is>
      </c>
      <c r="AU540" t="inlineStr">
        <is>
          <t>3</t>
        </is>
      </c>
      <c r="AV540" t="inlineStr">
        <is>
          <t/>
        </is>
      </c>
      <c r="AW540" t="inlineStr">
        <is>
          <t/>
        </is>
      </c>
      <c r="AX540" t="inlineStr">
        <is>
          <t/>
        </is>
      </c>
      <c r="AY540" t="inlineStr">
        <is>
          <t/>
        </is>
      </c>
      <c r="AZ540" t="inlineStr">
        <is>
          <t/>
        </is>
      </c>
      <c r="BA540" t="inlineStr">
        <is>
          <t/>
        </is>
      </c>
      <c r="BB540" t="inlineStr">
        <is>
          <t/>
        </is>
      </c>
      <c r="BC540" t="inlineStr">
        <is>
          <t>zeggenschap</t>
        </is>
      </c>
      <c r="BD540" t="inlineStr">
        <is>
          <t>3</t>
        </is>
      </c>
      <c r="BE540" t="inlineStr">
        <is>
          <t/>
        </is>
      </c>
      <c r="BF540" t="inlineStr">
        <is>
          <t/>
        </is>
      </c>
      <c r="BG540" t="inlineStr">
        <is>
          <t/>
        </is>
      </c>
      <c r="BH540" t="inlineStr">
        <is>
          <t/>
        </is>
      </c>
      <c r="BI540" t="inlineStr">
        <is>
          <t/>
        </is>
      </c>
      <c r="BJ540" t="inlineStr">
        <is>
          <t/>
        </is>
      </c>
      <c r="BK540" t="inlineStr">
        <is>
          <t/>
        </is>
      </c>
      <c r="BL540" t="inlineStr">
        <is>
          <t/>
        </is>
      </c>
      <c r="BM540" t="inlineStr">
        <is>
          <t/>
        </is>
      </c>
      <c r="BN540" t="inlineStr">
        <is>
          <t/>
        </is>
      </c>
      <c r="BO540" t="inlineStr">
        <is>
          <t/>
        </is>
      </c>
      <c r="BP540" t="inlineStr">
        <is>
          <t/>
        </is>
      </c>
      <c r="BQ540" t="inlineStr">
        <is>
          <t/>
        </is>
      </c>
      <c r="BR540" t="inlineStr">
        <is>
          <t>obvladovanje</t>
        </is>
      </c>
      <c r="BS540" t="inlineStr">
        <is>
          <t>3</t>
        </is>
      </c>
      <c r="BT540" t="inlineStr">
        <is>
          <t/>
        </is>
      </c>
      <c r="BU540" t="inlineStr">
        <is>
          <t>kontroll</t>
        </is>
      </c>
      <c r="BV540" t="inlineStr">
        <is>
          <t>2</t>
        </is>
      </c>
      <c r="BW540" t="inlineStr">
        <is>
          <t/>
        </is>
      </c>
      <c r="BX540" t="inlineStr">
        <is>
          <t/>
        </is>
      </c>
      <c r="BY540" t="inlineStr">
        <is>
          <t/>
        </is>
      </c>
      <c r="BZ540" t="inlineStr">
        <is>
          <t/>
        </is>
      </c>
      <c r="CA540" t="inlineStr">
        <is>
          <t/>
        </is>
      </c>
      <c r="CB540" t="inlineStr">
        <is>
          <t/>
        </is>
      </c>
      <c r="CC540" t="inlineStr">
        <is>
          <t/>
        </is>
      </c>
      <c r="CD540" t="inlineStr">
        <is>
          <t/>
        </is>
      </c>
      <c r="CE540" t="inlineStr">
        <is>
          <t/>
        </is>
      </c>
      <c r="CF540" t="inlineStr">
        <is>
          <t/>
        </is>
      </c>
      <c r="CG540" t="inlineStr">
        <is>
          <t/>
        </is>
      </c>
      <c r="CH540" t="inlineStr">
        <is>
          <t/>
        </is>
      </c>
      <c r="CI540" t="inlineStr">
        <is>
          <t/>
        </is>
      </c>
      <c r="CJ540" t="inlineStr">
        <is>
          <t/>
        </is>
      </c>
      <c r="CK540" t="inlineStr">
        <is>
          <t>Il legame esistente tra un'impresa madre e una filiazione previsto all'articolo 1 della direttiva 83/349/CEE o una relazione della stessa natura tra una persona fisica o giuridica e un'impresa</t>
        </is>
      </c>
      <c r="CL540" t="inlineStr">
        <is>
          <t/>
        </is>
      </c>
      <c r="CM540" t="inlineStr">
        <is>
          <t/>
        </is>
      </c>
      <c r="CN540" t="inlineStr">
        <is>
          <t/>
        </is>
      </c>
      <c r="CO540" t="inlineStr">
        <is>
          <t>"het verband dat bestaat tussen een moederonderneming en een dochteronderneming zoals bepaald in artikel 1 van Richtlijn 83/349/EEG of een verband van dezelfde aard tussen een natuurlijke of rechtspersoon en een onderneming"</t>
        </is>
      </c>
      <c r="CP540" t="inlineStr">
        <is>
          <t/>
        </is>
      </c>
      <c r="CQ540" t="inlineStr">
        <is>
          <t/>
        </is>
      </c>
      <c r="CR540" t="inlineStr">
        <is>
          <t/>
        </is>
      </c>
      <c r="CS540" t="inlineStr">
        <is>
          <t/>
        </is>
      </c>
      <c r="CT540" t="inlineStr">
        <is>
          <t>razmerje med nadrejeno in podrejeno družbo ali temu razmerju podobno razmerje med drugo nadrejeno osebo in podrejeno družbo</t>
        </is>
      </c>
      <c r="CU540" t="inlineStr">
        <is>
          <t/>
        </is>
      </c>
    </row>
    <row r="541">
      <c r="A541" s="1" t="str">
        <f>HYPERLINK("https://iate.europa.eu/entry/result/1070618/all", "1070618")</f>
        <v>1070618</v>
      </c>
      <c r="B541" t="inlineStr">
        <is>
          <t>FINANCE</t>
        </is>
      </c>
      <c r="C541" t="inlineStr">
        <is>
          <t>FINANCE|insurance</t>
        </is>
      </c>
      <c r="D541" t="inlineStr">
        <is>
          <t/>
        </is>
      </c>
      <c r="E541" t="inlineStr">
        <is>
          <t/>
        </is>
      </c>
      <c r="F541" t="inlineStr">
        <is>
          <t/>
        </is>
      </c>
      <c r="G541" t="inlineStr">
        <is>
          <t/>
        </is>
      </c>
      <c r="H541" t="inlineStr">
        <is>
          <t/>
        </is>
      </c>
      <c r="I541" t="inlineStr">
        <is>
          <t/>
        </is>
      </c>
      <c r="J541" t="inlineStr">
        <is>
          <t>repræsentantskab</t>
        </is>
      </c>
      <c r="K541" t="inlineStr">
        <is>
          <t>3</t>
        </is>
      </c>
      <c r="L541" t="inlineStr">
        <is>
          <t/>
        </is>
      </c>
      <c r="M541" t="inlineStr">
        <is>
          <t>Delegiertenversammlung|Abgeordnetenversammlung</t>
        </is>
      </c>
      <c r="N541" t="inlineStr">
        <is>
          <t>3|3</t>
        </is>
      </c>
      <c r="O541" t="inlineStr">
        <is>
          <t>|</t>
        </is>
      </c>
      <c r="P541" t="inlineStr">
        <is>
          <t>συμβούλιο των αντιπροσώπων</t>
        </is>
      </c>
      <c r="Q541" t="inlineStr">
        <is>
          <t>3</t>
        </is>
      </c>
      <c r="R541" t="inlineStr">
        <is>
          <t/>
        </is>
      </c>
      <c r="S541" t="inlineStr">
        <is>
          <t>committee</t>
        </is>
      </c>
      <c r="T541" t="inlineStr">
        <is>
          <t>3</t>
        </is>
      </c>
      <c r="U541" t="inlineStr">
        <is>
          <t/>
        </is>
      </c>
      <c r="V541" t="inlineStr">
        <is>
          <t>comité de delegados</t>
        </is>
      </c>
      <c r="W541" t="inlineStr">
        <is>
          <t>3</t>
        </is>
      </c>
      <c r="X541" t="inlineStr">
        <is>
          <t/>
        </is>
      </c>
      <c r="Y541" t="inlineStr">
        <is>
          <t/>
        </is>
      </c>
      <c r="Z541" t="inlineStr">
        <is>
          <t/>
        </is>
      </c>
      <c r="AA541" t="inlineStr">
        <is>
          <t/>
        </is>
      </c>
      <c r="AB541" t="inlineStr">
        <is>
          <t/>
        </is>
      </c>
      <c r="AC541" t="inlineStr">
        <is>
          <t/>
        </is>
      </c>
      <c r="AD541" t="inlineStr">
        <is>
          <t/>
        </is>
      </c>
      <c r="AE541" t="inlineStr">
        <is>
          <t>assemblée des délégués</t>
        </is>
      </c>
      <c r="AF541" t="inlineStr">
        <is>
          <t>3</t>
        </is>
      </c>
      <c r="AG541" t="inlineStr">
        <is>
          <t/>
        </is>
      </c>
      <c r="AH541" t="inlineStr">
        <is>
          <t/>
        </is>
      </c>
      <c r="AI541" t="inlineStr">
        <is>
          <t/>
        </is>
      </c>
      <c r="AJ541" t="inlineStr">
        <is>
          <t/>
        </is>
      </c>
      <c r="AK541" t="inlineStr">
        <is>
          <t/>
        </is>
      </c>
      <c r="AL541" t="inlineStr">
        <is>
          <t/>
        </is>
      </c>
      <c r="AM541" t="inlineStr">
        <is>
          <t/>
        </is>
      </c>
      <c r="AN541" t="inlineStr">
        <is>
          <t/>
        </is>
      </c>
      <c r="AO541" t="inlineStr">
        <is>
          <t/>
        </is>
      </c>
      <c r="AP541" t="inlineStr">
        <is>
          <t/>
        </is>
      </c>
      <c r="AQ541" t="inlineStr">
        <is>
          <t>comitato</t>
        </is>
      </c>
      <c r="AR541" t="inlineStr">
        <is>
          <t>3</t>
        </is>
      </c>
      <c r="AS541" t="inlineStr">
        <is>
          <t/>
        </is>
      </c>
      <c r="AT541" t="inlineStr">
        <is>
          <t/>
        </is>
      </c>
      <c r="AU541" t="inlineStr">
        <is>
          <t/>
        </is>
      </c>
      <c r="AV541" t="inlineStr">
        <is>
          <t/>
        </is>
      </c>
      <c r="AW541" t="inlineStr">
        <is>
          <t/>
        </is>
      </c>
      <c r="AX541" t="inlineStr">
        <is>
          <t/>
        </is>
      </c>
      <c r="AY541" t="inlineStr">
        <is>
          <t/>
        </is>
      </c>
      <c r="AZ541" t="inlineStr">
        <is>
          <t/>
        </is>
      </c>
      <c r="BA541" t="inlineStr">
        <is>
          <t/>
        </is>
      </c>
      <c r="BB541" t="inlineStr">
        <is>
          <t/>
        </is>
      </c>
      <c r="BC541" t="inlineStr">
        <is>
          <t>commissie</t>
        </is>
      </c>
      <c r="BD541" t="inlineStr">
        <is>
          <t>3</t>
        </is>
      </c>
      <c r="BE541" t="inlineStr">
        <is>
          <t/>
        </is>
      </c>
      <c r="BF541" t="inlineStr">
        <is>
          <t/>
        </is>
      </c>
      <c r="BG541" t="inlineStr">
        <is>
          <t/>
        </is>
      </c>
      <c r="BH541" t="inlineStr">
        <is>
          <t/>
        </is>
      </c>
      <c r="BI541" t="inlineStr">
        <is>
          <t/>
        </is>
      </c>
      <c r="BJ541" t="inlineStr">
        <is>
          <t/>
        </is>
      </c>
      <c r="BK541" t="inlineStr">
        <is>
          <t/>
        </is>
      </c>
      <c r="BL541" t="inlineStr">
        <is>
          <t/>
        </is>
      </c>
      <c r="BM541" t="inlineStr">
        <is>
          <t/>
        </is>
      </c>
      <c r="BN541" t="inlineStr">
        <is>
          <t/>
        </is>
      </c>
      <c r="BO541" t="inlineStr">
        <is>
          <t/>
        </is>
      </c>
      <c r="BP541" t="inlineStr">
        <is>
          <t/>
        </is>
      </c>
      <c r="BQ541" t="inlineStr">
        <is>
          <t/>
        </is>
      </c>
      <c r="BR541" t="inlineStr">
        <is>
          <t>odbor</t>
        </is>
      </c>
      <c r="BS541" t="inlineStr">
        <is>
          <t>2</t>
        </is>
      </c>
      <c r="BT541" t="inlineStr">
        <is>
          <t/>
        </is>
      </c>
      <c r="BU541" t="inlineStr">
        <is>
          <t/>
        </is>
      </c>
      <c r="BV541" t="inlineStr">
        <is>
          <t/>
        </is>
      </c>
      <c r="BW541" t="inlineStr">
        <is>
          <t/>
        </is>
      </c>
      <c r="BX541" t="inlineStr">
        <is>
          <t/>
        </is>
      </c>
      <c r="BY541" t="inlineStr">
        <is>
          <t/>
        </is>
      </c>
      <c r="BZ541" t="inlineStr">
        <is>
          <t>betegnelse for den højeste myndighed i de gensidige forsikringsselskaber, hvor medlemmerne vælger delegerede til generalforsamlingen</t>
        </is>
      </c>
      <c r="CA541" t="inlineStr">
        <is>
          <t>Bezeichnung der obersten Behoerde jenes Versicherungsvereins auf Gegenseitigkeit, deren Mitglieder Abgeordnete fuer die Bildung der Mitgliederversammlung waehlen</t>
        </is>
      </c>
      <c r="CB541" t="inlineStr">
        <is>
          <t/>
        </is>
      </c>
      <c r="CC541" t="inlineStr">
        <is>
          <t>designation of the Highest Authority in Mutuals, whose members elect delegates to constitute the general meeting</t>
        </is>
      </c>
      <c r="CD541" t="inlineStr">
        <is>
          <t/>
        </is>
      </c>
      <c r="CE541" t="inlineStr">
        <is>
          <t/>
        </is>
      </c>
      <c r="CF541" t="inlineStr">
        <is>
          <t/>
        </is>
      </c>
      <c r="CG541" t="inlineStr">
        <is>
          <t>organe suprême dans les mutuelles dont les membres élisent des délégués chargés de former l'Assemblée générale</t>
        </is>
      </c>
      <c r="CH541" t="inlineStr">
        <is>
          <t/>
        </is>
      </c>
      <c r="CI541" t="inlineStr">
        <is>
          <t/>
        </is>
      </c>
      <c r="CJ541" t="inlineStr">
        <is>
          <t/>
        </is>
      </c>
      <c r="CK541" t="inlineStr">
        <is>
          <t/>
        </is>
      </c>
      <c r="CL541" t="inlineStr">
        <is>
          <t/>
        </is>
      </c>
      <c r="CM541" t="inlineStr">
        <is>
          <t/>
        </is>
      </c>
      <c r="CN541" t="inlineStr">
        <is>
          <t/>
        </is>
      </c>
      <c r="CO541" t="inlineStr">
        <is>
          <t/>
        </is>
      </c>
      <c r="CP541" t="inlineStr">
        <is>
          <t/>
        </is>
      </c>
      <c r="CQ541" t="inlineStr">
        <is>
          <t/>
        </is>
      </c>
      <c r="CR541" t="inlineStr">
        <is>
          <t/>
        </is>
      </c>
      <c r="CS541" t="inlineStr">
        <is>
          <t/>
        </is>
      </c>
      <c r="CT541" t="inlineStr">
        <is>
          <t/>
        </is>
      </c>
      <c r="CU541" t="inlineStr">
        <is>
          <t/>
        </is>
      </c>
    </row>
    <row r="542">
      <c r="A542" s="1" t="str">
        <f>HYPERLINK("https://iate.europa.eu/entry/result/754362/all", "754362")</f>
        <v>754362</v>
      </c>
      <c r="B542" t="inlineStr">
        <is>
          <t>FINANCE</t>
        </is>
      </c>
      <c r="C542" t="inlineStr">
        <is>
          <t>FINANCE|financial institutions and credit;FINANCE|insurance</t>
        </is>
      </c>
      <c r="D542" t="inlineStr">
        <is>
          <t/>
        </is>
      </c>
      <c r="E542" t="inlineStr">
        <is>
          <t/>
        </is>
      </c>
      <c r="F542" t="inlineStr">
        <is>
          <t/>
        </is>
      </c>
      <c r="G542" t="inlineStr">
        <is>
          <t/>
        </is>
      </c>
      <c r="H542" t="inlineStr">
        <is>
          <t/>
        </is>
      </c>
      <c r="I542" t="inlineStr">
        <is>
          <t/>
        </is>
      </c>
      <c r="J542" t="inlineStr">
        <is>
          <t>inddragelse af tilladelse</t>
        </is>
      </c>
      <c r="K542" t="inlineStr">
        <is>
          <t>4</t>
        </is>
      </c>
      <c r="L542" t="inlineStr">
        <is>
          <t/>
        </is>
      </c>
      <c r="M542" t="inlineStr">
        <is>
          <t>Entzug der Zulassung|Widerruf der Zulassung</t>
        </is>
      </c>
      <c r="N542" t="inlineStr">
        <is>
          <t>3|3</t>
        </is>
      </c>
      <c r="O542" t="inlineStr">
        <is>
          <t>|</t>
        </is>
      </c>
      <c r="P542" t="inlineStr">
        <is>
          <t>ανάκληση της αδείας λειτουργίας</t>
        </is>
      </c>
      <c r="Q542" t="inlineStr">
        <is>
          <t>2</t>
        </is>
      </c>
      <c r="R542" t="inlineStr">
        <is>
          <t/>
        </is>
      </c>
      <c r="S542" t="inlineStr">
        <is>
          <t>withdrawal of authorisation</t>
        </is>
      </c>
      <c r="T542" t="inlineStr">
        <is>
          <t>1</t>
        </is>
      </c>
      <c r="U542" t="inlineStr">
        <is>
          <t/>
        </is>
      </c>
      <c r="V542" t="inlineStr">
        <is>
          <t>retirada de la autorización</t>
        </is>
      </c>
      <c r="W542" t="inlineStr">
        <is>
          <t>2</t>
        </is>
      </c>
      <c r="X542" t="inlineStr">
        <is>
          <t/>
        </is>
      </c>
      <c r="Y542" t="inlineStr">
        <is>
          <t/>
        </is>
      </c>
      <c r="Z542" t="inlineStr">
        <is>
          <t/>
        </is>
      </c>
      <c r="AA542" t="inlineStr">
        <is>
          <t/>
        </is>
      </c>
      <c r="AB542" t="inlineStr">
        <is>
          <t>toimiluvan peruuttaminen</t>
        </is>
      </c>
      <c r="AC542" t="inlineStr">
        <is>
          <t>3</t>
        </is>
      </c>
      <c r="AD542" t="inlineStr">
        <is>
          <t/>
        </is>
      </c>
      <c r="AE542" t="inlineStr">
        <is>
          <t>retrait de l'agrément</t>
        </is>
      </c>
      <c r="AF542" t="inlineStr">
        <is>
          <t>1</t>
        </is>
      </c>
      <c r="AG542" t="inlineStr">
        <is>
          <t/>
        </is>
      </c>
      <c r="AH542" t="inlineStr">
        <is>
          <t/>
        </is>
      </c>
      <c r="AI542" t="inlineStr">
        <is>
          <t/>
        </is>
      </c>
      <c r="AJ542" t="inlineStr">
        <is>
          <t/>
        </is>
      </c>
      <c r="AK542" t="inlineStr">
        <is>
          <t/>
        </is>
      </c>
      <c r="AL542" t="inlineStr">
        <is>
          <t/>
        </is>
      </c>
      <c r="AM542" t="inlineStr">
        <is>
          <t/>
        </is>
      </c>
      <c r="AN542" t="inlineStr">
        <is>
          <t/>
        </is>
      </c>
      <c r="AO542" t="inlineStr">
        <is>
          <t/>
        </is>
      </c>
      <c r="AP542" t="inlineStr">
        <is>
          <t/>
        </is>
      </c>
      <c r="AQ542" t="inlineStr">
        <is>
          <t/>
        </is>
      </c>
      <c r="AR542" t="inlineStr">
        <is>
          <t/>
        </is>
      </c>
      <c r="AS542" t="inlineStr">
        <is>
          <t/>
        </is>
      </c>
      <c r="AT542" t="inlineStr">
        <is>
          <t/>
        </is>
      </c>
      <c r="AU542" t="inlineStr">
        <is>
          <t/>
        </is>
      </c>
      <c r="AV542" t="inlineStr">
        <is>
          <t/>
        </is>
      </c>
      <c r="AW542" t="inlineStr">
        <is>
          <t/>
        </is>
      </c>
      <c r="AX542" t="inlineStr">
        <is>
          <t/>
        </is>
      </c>
      <c r="AY542" t="inlineStr">
        <is>
          <t/>
        </is>
      </c>
      <c r="AZ542" t="inlineStr">
        <is>
          <t/>
        </is>
      </c>
      <c r="BA542" t="inlineStr">
        <is>
          <t/>
        </is>
      </c>
      <c r="BB542" t="inlineStr">
        <is>
          <t/>
        </is>
      </c>
      <c r="BC542" t="inlineStr">
        <is>
          <t>intrekking van de vergunning</t>
        </is>
      </c>
      <c r="BD542" t="inlineStr">
        <is>
          <t>3</t>
        </is>
      </c>
      <c r="BE542" t="inlineStr">
        <is>
          <t/>
        </is>
      </c>
      <c r="BF542" t="inlineStr">
        <is>
          <t/>
        </is>
      </c>
      <c r="BG542" t="inlineStr">
        <is>
          <t/>
        </is>
      </c>
      <c r="BH542" t="inlineStr">
        <is>
          <t/>
        </is>
      </c>
      <c r="BI542" t="inlineStr">
        <is>
          <t>revogação da autorização</t>
        </is>
      </c>
      <c r="BJ542" t="inlineStr">
        <is>
          <t>1</t>
        </is>
      </c>
      <c r="BK542" t="inlineStr">
        <is>
          <t/>
        </is>
      </c>
      <c r="BL542" t="inlineStr">
        <is>
          <t/>
        </is>
      </c>
      <c r="BM542" t="inlineStr">
        <is>
          <t/>
        </is>
      </c>
      <c r="BN542" t="inlineStr">
        <is>
          <t/>
        </is>
      </c>
      <c r="BO542" t="inlineStr">
        <is>
          <t/>
        </is>
      </c>
      <c r="BP542" t="inlineStr">
        <is>
          <t/>
        </is>
      </c>
      <c r="BQ542" t="inlineStr">
        <is>
          <t/>
        </is>
      </c>
      <c r="BR542" t="inlineStr">
        <is>
          <t/>
        </is>
      </c>
      <c r="BS542" t="inlineStr">
        <is>
          <t/>
        </is>
      </c>
      <c r="BT542" t="inlineStr">
        <is>
          <t/>
        </is>
      </c>
      <c r="BU542" t="inlineStr">
        <is>
          <t/>
        </is>
      </c>
      <c r="BV542" t="inlineStr">
        <is>
          <t/>
        </is>
      </c>
      <c r="BW542" t="inlineStr">
        <is>
          <t/>
        </is>
      </c>
      <c r="BX542" t="inlineStr">
        <is>
          <t/>
        </is>
      </c>
      <c r="BY542" t="inlineStr">
        <is>
          <t/>
        </is>
      </c>
      <c r="BZ542" t="inlineStr">
        <is>
          <t/>
        </is>
      </c>
      <c r="CA542" t="inlineStr">
        <is>
          <t/>
        </is>
      </c>
      <c r="CB542" t="inlineStr">
        <is>
          <t/>
        </is>
      </c>
      <c r="CC542" t="inlineStr">
        <is>
          <t/>
        </is>
      </c>
      <c r="CD542" t="inlineStr">
        <is>
          <t/>
        </is>
      </c>
      <c r="CE542" t="inlineStr">
        <is>
          <t/>
        </is>
      </c>
      <c r="CF542" t="inlineStr">
        <is>
          <t/>
        </is>
      </c>
      <c r="CG542" t="inlineStr">
        <is>
          <t/>
        </is>
      </c>
      <c r="CH542" t="inlineStr">
        <is>
          <t/>
        </is>
      </c>
      <c r="CI542" t="inlineStr">
        <is>
          <t/>
        </is>
      </c>
      <c r="CJ542" t="inlineStr">
        <is>
          <t/>
        </is>
      </c>
      <c r="CK542" t="inlineStr">
        <is>
          <t/>
        </is>
      </c>
      <c r="CL542" t="inlineStr">
        <is>
          <t/>
        </is>
      </c>
      <c r="CM542" t="inlineStr">
        <is>
          <t/>
        </is>
      </c>
      <c r="CN542" t="inlineStr">
        <is>
          <t/>
        </is>
      </c>
      <c r="CO542" t="inlineStr">
        <is>
          <t/>
        </is>
      </c>
      <c r="CP542" t="inlineStr">
        <is>
          <t/>
        </is>
      </c>
      <c r="CQ542" t="inlineStr">
        <is>
          <t/>
        </is>
      </c>
      <c r="CR542" t="inlineStr">
        <is>
          <t/>
        </is>
      </c>
      <c r="CS542" t="inlineStr">
        <is>
          <t/>
        </is>
      </c>
      <c r="CT542" t="inlineStr">
        <is>
          <t/>
        </is>
      </c>
      <c r="CU542" t="inlineStr">
        <is>
          <t/>
        </is>
      </c>
    </row>
    <row r="543">
      <c r="A543" s="1" t="str">
        <f>HYPERLINK("https://iate.europa.eu/entry/result/814889/all", "814889")</f>
        <v>814889</v>
      </c>
      <c r="B543" t="inlineStr">
        <is>
          <t>FINANCE;ECONOMICS</t>
        </is>
      </c>
      <c r="C543" t="inlineStr">
        <is>
          <t>FINANCE|financial institutions and credit;ECONOMICS;FINANCE|monetary relations;FINANCE|monetary economics;FINANCE</t>
        </is>
      </c>
      <c r="D543" t="inlineStr">
        <is>
          <t/>
        </is>
      </c>
      <c r="E543" t="inlineStr">
        <is>
          <t/>
        </is>
      </c>
      <c r="F543" t="inlineStr">
        <is>
          <t/>
        </is>
      </c>
      <c r="G543" t="inlineStr">
        <is>
          <t/>
        </is>
      </c>
      <c r="H543" t="inlineStr">
        <is>
          <t/>
        </is>
      </c>
      <c r="I543" t="inlineStr">
        <is>
          <t/>
        </is>
      </c>
      <c r="J543" t="inlineStr">
        <is>
          <t/>
        </is>
      </c>
      <c r="K543" t="inlineStr">
        <is>
          <t/>
        </is>
      </c>
      <c r="L543" t="inlineStr">
        <is>
          <t/>
        </is>
      </c>
      <c r="M543" t="inlineStr">
        <is>
          <t>Handelsbanken</t>
        </is>
      </c>
      <c r="N543" t="inlineStr">
        <is>
          <t>3</t>
        </is>
      </c>
      <c r="O543" t="inlineStr">
        <is>
          <t/>
        </is>
      </c>
      <c r="P543" t="inlineStr">
        <is>
          <t/>
        </is>
      </c>
      <c r="Q543" t="inlineStr">
        <is>
          <t/>
        </is>
      </c>
      <c r="R543" t="inlineStr">
        <is>
          <t/>
        </is>
      </c>
      <c r="S543" t="inlineStr">
        <is>
          <t>commercial banks</t>
        </is>
      </c>
      <c r="T543" t="inlineStr">
        <is>
          <t>1</t>
        </is>
      </c>
      <c r="U543" t="inlineStr">
        <is>
          <t/>
        </is>
      </c>
      <c r="V543" t="inlineStr">
        <is>
          <t/>
        </is>
      </c>
      <c r="W543" t="inlineStr">
        <is>
          <t/>
        </is>
      </c>
      <c r="X543" t="inlineStr">
        <is>
          <t/>
        </is>
      </c>
      <c r="Y543" t="inlineStr">
        <is>
          <t/>
        </is>
      </c>
      <c r="Z543" t="inlineStr">
        <is>
          <t/>
        </is>
      </c>
      <c r="AA543" t="inlineStr">
        <is>
          <t/>
        </is>
      </c>
      <c r="AB543" t="inlineStr">
        <is>
          <t/>
        </is>
      </c>
      <c r="AC543" t="inlineStr">
        <is>
          <t/>
        </is>
      </c>
      <c r="AD543" t="inlineStr">
        <is>
          <t/>
        </is>
      </c>
      <c r="AE543" t="inlineStr">
        <is>
          <t>banques commerciales</t>
        </is>
      </c>
      <c r="AF543" t="inlineStr">
        <is>
          <t>1</t>
        </is>
      </c>
      <c r="AG543" t="inlineStr">
        <is>
          <t/>
        </is>
      </c>
      <c r="AH543" t="inlineStr">
        <is>
          <t/>
        </is>
      </c>
      <c r="AI543" t="inlineStr">
        <is>
          <t/>
        </is>
      </c>
      <c r="AJ543" t="inlineStr">
        <is>
          <t/>
        </is>
      </c>
      <c r="AK543" t="inlineStr">
        <is>
          <t/>
        </is>
      </c>
      <c r="AL543" t="inlineStr">
        <is>
          <t/>
        </is>
      </c>
      <c r="AM543" t="inlineStr">
        <is>
          <t/>
        </is>
      </c>
      <c r="AN543" t="inlineStr">
        <is>
          <t/>
        </is>
      </c>
      <c r="AO543" t="inlineStr">
        <is>
          <t/>
        </is>
      </c>
      <c r="AP543" t="inlineStr">
        <is>
          <t/>
        </is>
      </c>
      <c r="AQ543" t="inlineStr">
        <is>
          <t>banche commerciali</t>
        </is>
      </c>
      <c r="AR543" t="inlineStr">
        <is>
          <t>2</t>
        </is>
      </c>
      <c r="AS543" t="inlineStr">
        <is>
          <t/>
        </is>
      </c>
      <c r="AT543" t="inlineStr">
        <is>
          <t/>
        </is>
      </c>
      <c r="AU543" t="inlineStr">
        <is>
          <t/>
        </is>
      </c>
      <c r="AV543" t="inlineStr">
        <is>
          <t/>
        </is>
      </c>
      <c r="AW543" t="inlineStr">
        <is>
          <t/>
        </is>
      </c>
      <c r="AX543" t="inlineStr">
        <is>
          <t/>
        </is>
      </c>
      <c r="AY543" t="inlineStr">
        <is>
          <t/>
        </is>
      </c>
      <c r="AZ543" t="inlineStr">
        <is>
          <t/>
        </is>
      </c>
      <c r="BA543" t="inlineStr">
        <is>
          <t/>
        </is>
      </c>
      <c r="BB543" t="inlineStr">
        <is>
          <t/>
        </is>
      </c>
      <c r="BC543" t="inlineStr">
        <is>
          <t>handelsbanken</t>
        </is>
      </c>
      <c r="BD543" t="inlineStr">
        <is>
          <t>3</t>
        </is>
      </c>
      <c r="BE543" t="inlineStr">
        <is>
          <t/>
        </is>
      </c>
      <c r="BF543" t="inlineStr">
        <is>
          <t/>
        </is>
      </c>
      <c r="BG543" t="inlineStr">
        <is>
          <t/>
        </is>
      </c>
      <c r="BH543" t="inlineStr">
        <is>
          <t/>
        </is>
      </c>
      <c r="BI543" t="inlineStr">
        <is>
          <t/>
        </is>
      </c>
      <c r="BJ543" t="inlineStr">
        <is>
          <t/>
        </is>
      </c>
      <c r="BK543" t="inlineStr">
        <is>
          <t/>
        </is>
      </c>
      <c r="BL543" t="inlineStr">
        <is>
          <t/>
        </is>
      </c>
      <c r="BM543" t="inlineStr">
        <is>
          <t/>
        </is>
      </c>
      <c r="BN543" t="inlineStr">
        <is>
          <t/>
        </is>
      </c>
      <c r="BO543" t="inlineStr">
        <is>
          <t/>
        </is>
      </c>
      <c r="BP543" t="inlineStr">
        <is>
          <t/>
        </is>
      </c>
      <c r="BQ543" t="inlineStr">
        <is>
          <t/>
        </is>
      </c>
      <c r="BR543" t="inlineStr">
        <is>
          <t/>
        </is>
      </c>
      <c r="BS543" t="inlineStr">
        <is>
          <t/>
        </is>
      </c>
      <c r="BT543" t="inlineStr">
        <is>
          <t/>
        </is>
      </c>
      <c r="BU543" t="inlineStr">
        <is>
          <t/>
        </is>
      </c>
      <c r="BV543" t="inlineStr">
        <is>
          <t/>
        </is>
      </c>
      <c r="BW543" t="inlineStr">
        <is>
          <t/>
        </is>
      </c>
      <c r="BX543" t="inlineStr">
        <is>
          <t/>
        </is>
      </c>
      <c r="BY543" t="inlineStr">
        <is>
          <t/>
        </is>
      </c>
      <c r="BZ543" t="inlineStr">
        <is>
          <t/>
        </is>
      </c>
      <c r="CA543" t="inlineStr">
        <is>
          <t/>
        </is>
      </c>
      <c r="CB543" t="inlineStr">
        <is>
          <t/>
        </is>
      </c>
      <c r="CC543" t="inlineStr">
        <is>
          <t/>
        </is>
      </c>
      <c r="CD543" t="inlineStr">
        <is>
          <t/>
        </is>
      </c>
      <c r="CE543" t="inlineStr">
        <is>
          <t/>
        </is>
      </c>
      <c r="CF543" t="inlineStr">
        <is>
          <t/>
        </is>
      </c>
      <c r="CG543" t="inlineStr">
        <is>
          <t/>
        </is>
      </c>
      <c r="CH543" t="inlineStr">
        <is>
          <t/>
        </is>
      </c>
      <c r="CI543" t="inlineStr">
        <is>
          <t/>
        </is>
      </c>
      <c r="CJ543" t="inlineStr">
        <is>
          <t/>
        </is>
      </c>
      <c r="CK543" t="inlineStr">
        <is>
          <t/>
        </is>
      </c>
      <c r="CL543" t="inlineStr">
        <is>
          <t/>
        </is>
      </c>
      <c r="CM543" t="inlineStr">
        <is>
          <t/>
        </is>
      </c>
      <c r="CN543" t="inlineStr">
        <is>
          <t/>
        </is>
      </c>
      <c r="CO543" t="inlineStr">
        <is>
          <t/>
        </is>
      </c>
      <c r="CP543" t="inlineStr">
        <is>
          <t/>
        </is>
      </c>
      <c r="CQ543" t="inlineStr">
        <is>
          <t/>
        </is>
      </c>
      <c r="CR543" t="inlineStr">
        <is>
          <t/>
        </is>
      </c>
      <c r="CS543" t="inlineStr">
        <is>
          <t/>
        </is>
      </c>
      <c r="CT543" t="inlineStr">
        <is>
          <t/>
        </is>
      </c>
      <c r="CU543" t="inlineStr">
        <is>
          <t/>
        </is>
      </c>
    </row>
    <row r="544">
      <c r="A544" s="1" t="str">
        <f>HYPERLINK("https://iate.europa.eu/entry/result/769807/all", "769807")</f>
        <v>769807</v>
      </c>
      <c r="B544" t="inlineStr">
        <is>
          <t>FINANCE;BUSINESS AND COMPETITION</t>
        </is>
      </c>
      <c r="C544" t="inlineStr">
        <is>
          <t>FINANCE|financial institutions and credit;BUSINESS AND COMPETITION|accounting</t>
        </is>
      </c>
      <c r="D544" t="inlineStr">
        <is>
          <t/>
        </is>
      </c>
      <c r="E544" t="inlineStr">
        <is>
          <t/>
        </is>
      </c>
      <c r="F544" t="inlineStr">
        <is>
          <t/>
        </is>
      </c>
      <c r="G544" t="inlineStr">
        <is>
          <t/>
        </is>
      </c>
      <c r="H544" t="inlineStr">
        <is>
          <t/>
        </is>
      </c>
      <c r="I544" t="inlineStr">
        <is>
          <t/>
        </is>
      </c>
      <c r="J544" t="inlineStr">
        <is>
          <t/>
        </is>
      </c>
      <c r="K544" t="inlineStr">
        <is>
          <t/>
        </is>
      </c>
      <c r="L544" t="inlineStr">
        <is>
          <t/>
        </is>
      </c>
      <c r="M544" t="inlineStr">
        <is>
          <t>Zulassungsantrag</t>
        </is>
      </c>
      <c r="N544" t="inlineStr">
        <is>
          <t>3</t>
        </is>
      </c>
      <c r="O544" t="inlineStr">
        <is>
          <t/>
        </is>
      </c>
      <c r="P544" t="inlineStr">
        <is>
          <t/>
        </is>
      </c>
      <c r="Q544" t="inlineStr">
        <is>
          <t/>
        </is>
      </c>
      <c r="R544" t="inlineStr">
        <is>
          <t/>
        </is>
      </c>
      <c r="S544" t="inlineStr">
        <is>
          <t>application for authorisation</t>
        </is>
      </c>
      <c r="T544" t="inlineStr">
        <is>
          <t>1</t>
        </is>
      </c>
      <c r="U544" t="inlineStr">
        <is>
          <t/>
        </is>
      </c>
      <c r="V544" t="inlineStr">
        <is>
          <t>solicitud de aprobación</t>
        </is>
      </c>
      <c r="W544" t="inlineStr">
        <is>
          <t>3</t>
        </is>
      </c>
      <c r="X544" t="inlineStr">
        <is>
          <t/>
        </is>
      </c>
      <c r="Y544" t="inlineStr">
        <is>
          <t/>
        </is>
      </c>
      <c r="Z544" t="inlineStr">
        <is>
          <t/>
        </is>
      </c>
      <c r="AA544" t="inlineStr">
        <is>
          <t/>
        </is>
      </c>
      <c r="AB544" t="inlineStr">
        <is>
          <t/>
        </is>
      </c>
      <c r="AC544" t="inlineStr">
        <is>
          <t/>
        </is>
      </c>
      <c r="AD544" t="inlineStr">
        <is>
          <t/>
        </is>
      </c>
      <c r="AE544" t="inlineStr">
        <is>
          <t>demande d'agrément</t>
        </is>
      </c>
      <c r="AF544" t="inlineStr">
        <is>
          <t>1</t>
        </is>
      </c>
      <c r="AG544" t="inlineStr">
        <is>
          <t/>
        </is>
      </c>
      <c r="AH544" t="inlineStr">
        <is>
          <t/>
        </is>
      </c>
      <c r="AI544" t="inlineStr">
        <is>
          <t/>
        </is>
      </c>
      <c r="AJ544" t="inlineStr">
        <is>
          <t/>
        </is>
      </c>
      <c r="AK544" t="inlineStr">
        <is>
          <t/>
        </is>
      </c>
      <c r="AL544" t="inlineStr">
        <is>
          <t/>
        </is>
      </c>
      <c r="AM544" t="inlineStr">
        <is>
          <t/>
        </is>
      </c>
      <c r="AN544" t="inlineStr">
        <is>
          <t/>
        </is>
      </c>
      <c r="AO544" t="inlineStr">
        <is>
          <t/>
        </is>
      </c>
      <c r="AP544" t="inlineStr">
        <is>
          <t/>
        </is>
      </c>
      <c r="AQ544" t="inlineStr">
        <is>
          <t/>
        </is>
      </c>
      <c r="AR544" t="inlineStr">
        <is>
          <t/>
        </is>
      </c>
      <c r="AS544" t="inlineStr">
        <is>
          <t/>
        </is>
      </c>
      <c r="AT544" t="inlineStr">
        <is>
          <t>prašymas išduoti leidimą</t>
        </is>
      </c>
      <c r="AU544" t="inlineStr">
        <is>
          <t>3</t>
        </is>
      </c>
      <c r="AV544" t="inlineStr">
        <is>
          <t/>
        </is>
      </c>
      <c r="AW544" t="inlineStr">
        <is>
          <t/>
        </is>
      </c>
      <c r="AX544" t="inlineStr">
        <is>
          <t/>
        </is>
      </c>
      <c r="AY544" t="inlineStr">
        <is>
          <t/>
        </is>
      </c>
      <c r="AZ544" t="inlineStr">
        <is>
          <t/>
        </is>
      </c>
      <c r="BA544" t="inlineStr">
        <is>
          <t/>
        </is>
      </c>
      <c r="BB544" t="inlineStr">
        <is>
          <t/>
        </is>
      </c>
      <c r="BC544" t="inlineStr">
        <is>
          <t>vergunningsaanvraag</t>
        </is>
      </c>
      <c r="BD544" t="inlineStr">
        <is>
          <t>3</t>
        </is>
      </c>
      <c r="BE544" t="inlineStr">
        <is>
          <t/>
        </is>
      </c>
      <c r="BF544" t="inlineStr">
        <is>
          <t/>
        </is>
      </c>
      <c r="BG544" t="inlineStr">
        <is>
          <t/>
        </is>
      </c>
      <c r="BH544" t="inlineStr">
        <is>
          <t/>
        </is>
      </c>
      <c r="BI544" t="inlineStr">
        <is>
          <t/>
        </is>
      </c>
      <c r="BJ544" t="inlineStr">
        <is>
          <t/>
        </is>
      </c>
      <c r="BK544" t="inlineStr">
        <is>
          <t/>
        </is>
      </c>
      <c r="BL544" t="inlineStr">
        <is>
          <t/>
        </is>
      </c>
      <c r="BM544" t="inlineStr">
        <is>
          <t/>
        </is>
      </c>
      <c r="BN544" t="inlineStr">
        <is>
          <t/>
        </is>
      </c>
      <c r="BO544" t="inlineStr">
        <is>
          <t/>
        </is>
      </c>
      <c r="BP544" t="inlineStr">
        <is>
          <t/>
        </is>
      </c>
      <c r="BQ544" t="inlineStr">
        <is>
          <t/>
        </is>
      </c>
      <c r="BR544" t="inlineStr">
        <is>
          <t/>
        </is>
      </c>
      <c r="BS544" t="inlineStr">
        <is>
          <t/>
        </is>
      </c>
      <c r="BT544" t="inlineStr">
        <is>
          <t/>
        </is>
      </c>
      <c r="BU544" t="inlineStr">
        <is>
          <t/>
        </is>
      </c>
      <c r="BV544" t="inlineStr">
        <is>
          <t/>
        </is>
      </c>
      <c r="BW544" t="inlineStr">
        <is>
          <t/>
        </is>
      </c>
      <c r="BX544" t="inlineStr">
        <is>
          <t/>
        </is>
      </c>
      <c r="BY544" t="inlineStr">
        <is>
          <t/>
        </is>
      </c>
      <c r="BZ544" t="inlineStr">
        <is>
          <t/>
        </is>
      </c>
      <c r="CA544" t="inlineStr">
        <is>
          <t/>
        </is>
      </c>
      <c r="CB544" t="inlineStr">
        <is>
          <t/>
        </is>
      </c>
      <c r="CC544" t="inlineStr">
        <is>
          <t/>
        </is>
      </c>
      <c r="CD544" t="inlineStr">
        <is>
          <t/>
        </is>
      </c>
      <c r="CE544" t="inlineStr">
        <is>
          <t/>
        </is>
      </c>
      <c r="CF544" t="inlineStr">
        <is>
          <t/>
        </is>
      </c>
      <c r="CG544" t="inlineStr">
        <is>
          <t/>
        </is>
      </c>
      <c r="CH544" t="inlineStr">
        <is>
          <t/>
        </is>
      </c>
      <c r="CI544" t="inlineStr">
        <is>
          <t/>
        </is>
      </c>
      <c r="CJ544" t="inlineStr">
        <is>
          <t/>
        </is>
      </c>
      <c r="CK544" t="inlineStr">
        <is>
          <t/>
        </is>
      </c>
      <c r="CL544" t="inlineStr">
        <is>
          <t/>
        </is>
      </c>
      <c r="CM544" t="inlineStr">
        <is>
          <t/>
        </is>
      </c>
      <c r="CN544" t="inlineStr">
        <is>
          <t/>
        </is>
      </c>
      <c r="CO544" t="inlineStr">
        <is>
          <t/>
        </is>
      </c>
      <c r="CP544" t="inlineStr">
        <is>
          <t/>
        </is>
      </c>
      <c r="CQ544" t="inlineStr">
        <is>
          <t/>
        </is>
      </c>
      <c r="CR544" t="inlineStr">
        <is>
          <t/>
        </is>
      </c>
      <c r="CS544" t="inlineStr">
        <is>
          <t/>
        </is>
      </c>
      <c r="CT544" t="inlineStr">
        <is>
          <t/>
        </is>
      </c>
      <c r="CU544" t="inlineStr">
        <is>
          <t/>
        </is>
      </c>
    </row>
    <row r="545">
      <c r="A545" s="1" t="str">
        <f>HYPERLINK("https://iate.europa.eu/entry/result/28033/all", "28033")</f>
        <v>28033</v>
      </c>
      <c r="B545" t="inlineStr">
        <is>
          <t>FINANCE</t>
        </is>
      </c>
      <c r="C545" t="inlineStr">
        <is>
          <t>FINANCE</t>
        </is>
      </c>
      <c r="D545" t="inlineStr">
        <is>
          <t/>
        </is>
      </c>
      <c r="E545" t="inlineStr">
        <is>
          <t/>
        </is>
      </c>
      <c r="F545" t="inlineStr">
        <is>
          <t/>
        </is>
      </c>
      <c r="G545" t="inlineStr">
        <is>
          <t/>
        </is>
      </c>
      <c r="H545" t="inlineStr">
        <is>
          <t/>
        </is>
      </c>
      <c r="I545" t="inlineStr">
        <is>
          <t/>
        </is>
      </c>
      <c r="J545" t="inlineStr">
        <is>
          <t/>
        </is>
      </c>
      <c r="K545" t="inlineStr">
        <is>
          <t/>
        </is>
      </c>
      <c r="L545" t="inlineStr">
        <is>
          <t/>
        </is>
      </c>
      <c r="M545" t="inlineStr">
        <is>
          <t>Investmentgeschäfte</t>
        </is>
      </c>
      <c r="N545" t="inlineStr">
        <is>
          <t>3</t>
        </is>
      </c>
      <c r="O545" t="inlineStr">
        <is>
          <t/>
        </is>
      </c>
      <c r="P545" t="inlineStr">
        <is>
          <t/>
        </is>
      </c>
      <c r="Q545" t="inlineStr">
        <is>
          <t/>
        </is>
      </c>
      <c r="R545" t="inlineStr">
        <is>
          <t/>
        </is>
      </c>
      <c r="S545" t="inlineStr">
        <is>
          <t>capital investments|capital investment|fund investments</t>
        </is>
      </c>
      <c r="T545" t="inlineStr">
        <is>
          <t>3|3|3</t>
        </is>
      </c>
      <c r="U545" t="inlineStr">
        <is>
          <t>||</t>
        </is>
      </c>
      <c r="V545" t="inlineStr">
        <is>
          <t>inversión de fondos|inversión de capitales|inversión de fondos [colocación de fondos]</t>
        </is>
      </c>
      <c r="W545" t="inlineStr">
        <is>
          <t>3|3|3</t>
        </is>
      </c>
      <c r="X545" t="inlineStr">
        <is>
          <t>||</t>
        </is>
      </c>
      <c r="Y545" t="inlineStr">
        <is>
          <t/>
        </is>
      </c>
      <c r="Z545" t="inlineStr">
        <is>
          <t/>
        </is>
      </c>
      <c r="AA545" t="inlineStr">
        <is>
          <t/>
        </is>
      </c>
      <c r="AB545" t="inlineStr">
        <is>
          <t/>
        </is>
      </c>
      <c r="AC545" t="inlineStr">
        <is>
          <t/>
        </is>
      </c>
      <c r="AD545" t="inlineStr">
        <is>
          <t/>
        </is>
      </c>
      <c r="AE545" t="inlineStr">
        <is>
          <t>investissement de capitaux|placement de fonds</t>
        </is>
      </c>
      <c r="AF545" t="inlineStr">
        <is>
          <t>3|3</t>
        </is>
      </c>
      <c r="AG545" t="inlineStr">
        <is>
          <t>|</t>
        </is>
      </c>
      <c r="AH545" t="inlineStr">
        <is>
          <t/>
        </is>
      </c>
      <c r="AI545" t="inlineStr">
        <is>
          <t/>
        </is>
      </c>
      <c r="AJ545" t="inlineStr">
        <is>
          <t/>
        </is>
      </c>
      <c r="AK545" t="inlineStr">
        <is>
          <t/>
        </is>
      </c>
      <c r="AL545" t="inlineStr">
        <is>
          <t/>
        </is>
      </c>
      <c r="AM545" t="inlineStr">
        <is>
          <t/>
        </is>
      </c>
      <c r="AN545" t="inlineStr">
        <is>
          <t/>
        </is>
      </c>
      <c r="AO545" t="inlineStr">
        <is>
          <t/>
        </is>
      </c>
      <c r="AP545" t="inlineStr">
        <is>
          <t/>
        </is>
      </c>
      <c r="AQ545" t="inlineStr">
        <is>
          <t>investimento di fondi|investimenti di capitali|impiego di fondi|investimento di capitali</t>
        </is>
      </c>
      <c r="AR545" t="inlineStr">
        <is>
          <t>3|3|3|3</t>
        </is>
      </c>
      <c r="AS545" t="inlineStr">
        <is>
          <t>|||</t>
        </is>
      </c>
      <c r="AT545" t="inlineStr">
        <is>
          <t/>
        </is>
      </c>
      <c r="AU545" t="inlineStr">
        <is>
          <t/>
        </is>
      </c>
      <c r="AV545" t="inlineStr">
        <is>
          <t/>
        </is>
      </c>
      <c r="AW545" t="inlineStr">
        <is>
          <t/>
        </is>
      </c>
      <c r="AX545" t="inlineStr">
        <is>
          <t/>
        </is>
      </c>
      <c r="AY545" t="inlineStr">
        <is>
          <t/>
        </is>
      </c>
      <c r="AZ545" t="inlineStr">
        <is>
          <t>investiment kapitali</t>
        </is>
      </c>
      <c r="BA545" t="inlineStr">
        <is>
          <t>3</t>
        </is>
      </c>
      <c r="BB545" t="inlineStr">
        <is>
          <t/>
        </is>
      </c>
      <c r="BC545" t="inlineStr">
        <is>
          <t>kapitaalinvestering|kapitaalbelegging|plaatsing van kapitalen</t>
        </is>
      </c>
      <c r="BD545" t="inlineStr">
        <is>
          <t>3|3|3</t>
        </is>
      </c>
      <c r="BE545" t="inlineStr">
        <is>
          <t>||</t>
        </is>
      </c>
      <c r="BF545" t="inlineStr">
        <is>
          <t/>
        </is>
      </c>
      <c r="BG545" t="inlineStr">
        <is>
          <t/>
        </is>
      </c>
      <c r="BH545" t="inlineStr">
        <is>
          <t/>
        </is>
      </c>
      <c r="BI545" t="inlineStr">
        <is>
          <t>investimento de capitais|colocação de fundos</t>
        </is>
      </c>
      <c r="BJ545" t="inlineStr">
        <is>
          <t>3|3</t>
        </is>
      </c>
      <c r="BK545" t="inlineStr">
        <is>
          <t>|</t>
        </is>
      </c>
      <c r="BL545" t="inlineStr">
        <is>
          <t/>
        </is>
      </c>
      <c r="BM545" t="inlineStr">
        <is>
          <t/>
        </is>
      </c>
      <c r="BN545" t="inlineStr">
        <is>
          <t/>
        </is>
      </c>
      <c r="BO545" t="inlineStr">
        <is>
          <t/>
        </is>
      </c>
      <c r="BP545" t="inlineStr">
        <is>
          <t/>
        </is>
      </c>
      <c r="BQ545" t="inlineStr">
        <is>
          <t/>
        </is>
      </c>
      <c r="BR545" t="inlineStr">
        <is>
          <t/>
        </is>
      </c>
      <c r="BS545" t="inlineStr">
        <is>
          <t/>
        </is>
      </c>
      <c r="BT545" t="inlineStr">
        <is>
          <t/>
        </is>
      </c>
      <c r="BU545" t="inlineStr">
        <is>
          <t>kapitalinvestering</t>
        </is>
      </c>
      <c r="BV545" t="inlineStr">
        <is>
          <t>3</t>
        </is>
      </c>
      <c r="BW545" t="inlineStr">
        <is>
          <t/>
        </is>
      </c>
      <c r="BX545" t="inlineStr">
        <is>
          <t/>
        </is>
      </c>
      <c r="BY545" t="inlineStr">
        <is>
          <t/>
        </is>
      </c>
      <c r="BZ545" t="inlineStr">
        <is>
          <t/>
        </is>
      </c>
      <c r="CA545" t="inlineStr">
        <is>
          <t/>
        </is>
      </c>
      <c r="CB545" t="inlineStr">
        <is>
          <t/>
        </is>
      </c>
      <c r="CC545" t="inlineStr">
        <is>
          <t/>
        </is>
      </c>
      <c r="CD545" t="inlineStr">
        <is>
          <t/>
        </is>
      </c>
      <c r="CE545" t="inlineStr">
        <is>
          <t/>
        </is>
      </c>
      <c r="CF545" t="inlineStr">
        <is>
          <t/>
        </is>
      </c>
      <c r="CG545" t="inlineStr">
        <is>
          <t/>
        </is>
      </c>
      <c r="CH545" t="inlineStr">
        <is>
          <t/>
        </is>
      </c>
      <c r="CI545" t="inlineStr">
        <is>
          <t/>
        </is>
      </c>
      <c r="CJ545" t="inlineStr">
        <is>
          <t/>
        </is>
      </c>
      <c r="CK545" t="inlineStr">
        <is>
          <t/>
        </is>
      </c>
      <c r="CL545" t="inlineStr">
        <is>
          <t/>
        </is>
      </c>
      <c r="CM545" t="inlineStr">
        <is>
          <t/>
        </is>
      </c>
      <c r="CN545" t="inlineStr">
        <is>
          <t/>
        </is>
      </c>
      <c r="CO545" t="inlineStr">
        <is>
          <t/>
        </is>
      </c>
      <c r="CP545" t="inlineStr">
        <is>
          <t/>
        </is>
      </c>
      <c r="CQ545" t="inlineStr">
        <is>
          <t/>
        </is>
      </c>
      <c r="CR545" t="inlineStr">
        <is>
          <t/>
        </is>
      </c>
      <c r="CS545" t="inlineStr">
        <is>
          <t/>
        </is>
      </c>
      <c r="CT545" t="inlineStr">
        <is>
          <t/>
        </is>
      </c>
      <c r="CU545" t="inlineStr">
        <is>
          <t/>
        </is>
      </c>
    </row>
    <row r="546">
      <c r="A546" s="1" t="str">
        <f>HYPERLINK("https://iate.europa.eu/entry/result/809392/all", "809392")</f>
        <v>809392</v>
      </c>
      <c r="B546" t="inlineStr">
        <is>
          <t>EUROPEAN UNION;FINANCE</t>
        </is>
      </c>
      <c r="C546" t="inlineStr">
        <is>
          <t>EUROPEAN UNION|European construction|EU relations;FINANCE|insurance|insurance</t>
        </is>
      </c>
      <c r="D546" t="inlineStr">
        <is>
          <t/>
        </is>
      </c>
      <c r="E546" t="inlineStr">
        <is>
          <t/>
        </is>
      </c>
      <c r="F546" t="inlineStr">
        <is>
          <t/>
        </is>
      </c>
      <c r="G546" t="inlineStr">
        <is>
          <t/>
        </is>
      </c>
      <c r="H546" t="inlineStr">
        <is>
          <t/>
        </is>
      </c>
      <c r="I546" t="inlineStr">
        <is>
          <t/>
        </is>
      </c>
      <c r="J546" t="inlineStr">
        <is>
          <t>standardformular</t>
        </is>
      </c>
      <c r="K546" t="inlineStr">
        <is>
          <t>4</t>
        </is>
      </c>
      <c r="L546" t="inlineStr">
        <is>
          <t/>
        </is>
      </c>
      <c r="M546" t="inlineStr">
        <is>
          <t>einheitliches Formblatt|Standardvordruck</t>
        </is>
      </c>
      <c r="N546" t="inlineStr">
        <is>
          <t>3|3</t>
        </is>
      </c>
      <c r="O546" t="inlineStr">
        <is>
          <t>|</t>
        </is>
      </c>
      <c r="P546" t="inlineStr">
        <is>
          <t/>
        </is>
      </c>
      <c r="Q546" t="inlineStr">
        <is>
          <t/>
        </is>
      </c>
      <c r="R546" t="inlineStr">
        <is>
          <t/>
        </is>
      </c>
      <c r="S546" t="inlineStr">
        <is>
          <t>standard form</t>
        </is>
      </c>
      <c r="T546" t="inlineStr">
        <is>
          <t>1</t>
        </is>
      </c>
      <c r="U546" t="inlineStr">
        <is>
          <t/>
        </is>
      </c>
      <c r="V546" t="inlineStr">
        <is>
          <t>impreso uniforme</t>
        </is>
      </c>
      <c r="W546" t="inlineStr">
        <is>
          <t>3</t>
        </is>
      </c>
      <c r="X546" t="inlineStr">
        <is>
          <t/>
        </is>
      </c>
      <c r="Y546" t="inlineStr">
        <is>
          <t/>
        </is>
      </c>
      <c r="Z546" t="inlineStr">
        <is>
          <t/>
        </is>
      </c>
      <c r="AA546" t="inlineStr">
        <is>
          <t/>
        </is>
      </c>
      <c r="AB546" t="inlineStr">
        <is>
          <t/>
        </is>
      </c>
      <c r="AC546" t="inlineStr">
        <is>
          <t/>
        </is>
      </c>
      <c r="AD546" t="inlineStr">
        <is>
          <t/>
        </is>
      </c>
      <c r="AE546" t="inlineStr">
        <is>
          <t>formulaire type</t>
        </is>
      </c>
      <c r="AF546" t="inlineStr">
        <is>
          <t>3</t>
        </is>
      </c>
      <c r="AG546" t="inlineStr">
        <is>
          <t/>
        </is>
      </c>
      <c r="AH546" t="inlineStr">
        <is>
          <t>foirm chaighdeánach</t>
        </is>
      </c>
      <c r="AI546" t="inlineStr">
        <is>
          <t>3</t>
        </is>
      </c>
      <c r="AJ546" t="inlineStr">
        <is>
          <t/>
        </is>
      </c>
      <c r="AK546" t="inlineStr">
        <is>
          <t/>
        </is>
      </c>
      <c r="AL546" t="inlineStr">
        <is>
          <t/>
        </is>
      </c>
      <c r="AM546" t="inlineStr">
        <is>
          <t/>
        </is>
      </c>
      <c r="AN546" t="inlineStr">
        <is>
          <t/>
        </is>
      </c>
      <c r="AO546" t="inlineStr">
        <is>
          <t/>
        </is>
      </c>
      <c r="AP546" t="inlineStr">
        <is>
          <t/>
        </is>
      </c>
      <c r="AQ546" t="inlineStr">
        <is>
          <t>formulario tipo</t>
        </is>
      </c>
      <c r="AR546" t="inlineStr">
        <is>
          <t>3</t>
        </is>
      </c>
      <c r="AS546" t="inlineStr">
        <is>
          <t/>
        </is>
      </c>
      <c r="AT546" t="inlineStr">
        <is>
          <t/>
        </is>
      </c>
      <c r="AU546" t="inlineStr">
        <is>
          <t/>
        </is>
      </c>
      <c r="AV546" t="inlineStr">
        <is>
          <t/>
        </is>
      </c>
      <c r="AW546" t="inlineStr">
        <is>
          <t/>
        </is>
      </c>
      <c r="AX546" t="inlineStr">
        <is>
          <t/>
        </is>
      </c>
      <c r="AY546" t="inlineStr">
        <is>
          <t/>
        </is>
      </c>
      <c r="AZ546" t="inlineStr">
        <is>
          <t/>
        </is>
      </c>
      <c r="BA546" t="inlineStr">
        <is>
          <t/>
        </is>
      </c>
      <c r="BB546" t="inlineStr">
        <is>
          <t/>
        </is>
      </c>
      <c r="BC546" t="inlineStr">
        <is>
          <t>standaardformulier</t>
        </is>
      </c>
      <c r="BD546" t="inlineStr">
        <is>
          <t>3</t>
        </is>
      </c>
      <c r="BE546" t="inlineStr">
        <is>
          <t/>
        </is>
      </c>
      <c r="BF546" t="inlineStr">
        <is>
          <t/>
        </is>
      </c>
      <c r="BG546" t="inlineStr">
        <is>
          <t/>
        </is>
      </c>
      <c r="BH546" t="inlineStr">
        <is>
          <t/>
        </is>
      </c>
      <c r="BI546" t="inlineStr">
        <is>
          <t/>
        </is>
      </c>
      <c r="BJ546" t="inlineStr">
        <is>
          <t/>
        </is>
      </c>
      <c r="BK546" t="inlineStr">
        <is>
          <t/>
        </is>
      </c>
      <c r="BL546" t="inlineStr">
        <is>
          <t/>
        </is>
      </c>
      <c r="BM546" t="inlineStr">
        <is>
          <t/>
        </is>
      </c>
      <c r="BN546" t="inlineStr">
        <is>
          <t/>
        </is>
      </c>
      <c r="BO546" t="inlineStr">
        <is>
          <t>vzorový formulár</t>
        </is>
      </c>
      <c r="BP546" t="inlineStr">
        <is>
          <t>3</t>
        </is>
      </c>
      <c r="BQ546" t="inlineStr">
        <is>
          <t/>
        </is>
      </c>
      <c r="BR546" t="inlineStr">
        <is>
          <t/>
        </is>
      </c>
      <c r="BS546" t="inlineStr">
        <is>
          <t/>
        </is>
      </c>
      <c r="BT546" t="inlineStr">
        <is>
          <t/>
        </is>
      </c>
      <c r="BU546" t="inlineStr">
        <is>
          <t>standardformulär</t>
        </is>
      </c>
      <c r="BV546" t="inlineStr">
        <is>
          <t>2</t>
        </is>
      </c>
      <c r="BW546" t="inlineStr">
        <is>
          <t/>
        </is>
      </c>
      <c r="BX546" t="inlineStr">
        <is>
          <t/>
        </is>
      </c>
      <c r="BY546" t="inlineStr">
        <is>
          <t/>
        </is>
      </c>
      <c r="BZ546" t="inlineStr">
        <is>
          <t/>
        </is>
      </c>
      <c r="CA546" t="inlineStr">
        <is>
          <t/>
        </is>
      </c>
      <c r="CB546" t="inlineStr">
        <is>
          <t/>
        </is>
      </c>
      <c r="CC546" t="inlineStr">
        <is>
          <t>standard forms to be used for the transmission of applications for compensation and decisions relating to applications for compensation in cross-border situations</t>
        </is>
      </c>
      <c r="CD546" t="inlineStr">
        <is>
          <t>Impresos uniformes para la transmisión de las solicitudes de indemnización y las decisiones relativas a las solicitudes de indemnización en las situaciones transfronterizas.</t>
        </is>
      </c>
      <c r="CE546" t="inlineStr">
        <is>
          <t/>
        </is>
      </c>
      <c r="CF546" t="inlineStr">
        <is>
          <t/>
        </is>
      </c>
      <c r="CG546" t="inlineStr">
        <is>
          <t/>
        </is>
      </c>
      <c r="CH546" t="inlineStr">
        <is>
          <t/>
        </is>
      </c>
      <c r="CI546" t="inlineStr">
        <is>
          <t/>
        </is>
      </c>
      <c r="CJ546" t="inlineStr">
        <is>
          <t/>
        </is>
      </c>
      <c r="CK546" t="inlineStr">
        <is>
          <t/>
        </is>
      </c>
      <c r="CL546" t="inlineStr">
        <is>
          <t/>
        </is>
      </c>
      <c r="CM546" t="inlineStr">
        <is>
          <t/>
        </is>
      </c>
      <c r="CN546" t="inlineStr">
        <is>
          <t/>
        </is>
      </c>
      <c r="CO546" t="inlineStr">
        <is>
          <t>standaarformulier voor kennisgeving van derogaties, deviaties, hulpfinanciering, matching, enz</t>
        </is>
      </c>
      <c r="CP546" t="inlineStr">
        <is>
          <t/>
        </is>
      </c>
      <c r="CQ546" t="inlineStr">
        <is>
          <t/>
        </is>
      </c>
      <c r="CR546" t="inlineStr">
        <is>
          <t/>
        </is>
      </c>
      <c r="CS546" t="inlineStr">
        <is>
          <t/>
        </is>
      </c>
      <c r="CT546" t="inlineStr">
        <is>
          <t/>
        </is>
      </c>
      <c r="CU546" t="inlineStr">
        <is>
          <t/>
        </is>
      </c>
    </row>
    <row r="547">
      <c r="A547" s="1" t="str">
        <f>HYPERLINK("https://iate.europa.eu/entry/result/792405/all", "792405")</f>
        <v>792405</v>
      </c>
      <c r="B547" t="inlineStr">
        <is>
          <t>BUSINESS AND COMPETITION;FINANCE</t>
        </is>
      </c>
      <c r="C547" t="inlineStr">
        <is>
          <t>BUSINESS AND COMPETITION|business organisation;FINANCE;BUSINESS AND COMPETITION|accounting</t>
        </is>
      </c>
      <c r="D547" t="inlineStr">
        <is>
          <t/>
        </is>
      </c>
      <c r="E547" t="inlineStr">
        <is>
          <t/>
        </is>
      </c>
      <c r="F547" t="inlineStr">
        <is>
          <t/>
        </is>
      </c>
      <c r="G547" t="inlineStr">
        <is>
          <t/>
        </is>
      </c>
      <c r="H547" t="inlineStr">
        <is>
          <t/>
        </is>
      </c>
      <c r="I547" t="inlineStr">
        <is>
          <t/>
        </is>
      </c>
      <c r="J547" t="inlineStr">
        <is>
          <t>påtegning</t>
        </is>
      </c>
      <c r="K547" t="inlineStr">
        <is>
          <t>4</t>
        </is>
      </c>
      <c r="L547" t="inlineStr">
        <is>
          <t/>
        </is>
      </c>
      <c r="M547" t="inlineStr">
        <is>
          <t>Bestätigungsvermerk</t>
        </is>
      </c>
      <c r="N547" t="inlineStr">
        <is>
          <t>3</t>
        </is>
      </c>
      <c r="O547" t="inlineStr">
        <is>
          <t/>
        </is>
      </c>
      <c r="P547" t="inlineStr">
        <is>
          <t>πιστοποιητικό</t>
        </is>
      </c>
      <c r="Q547" t="inlineStr">
        <is>
          <t>2</t>
        </is>
      </c>
      <c r="R547" t="inlineStr">
        <is>
          <t/>
        </is>
      </c>
      <c r="S547" t="inlineStr">
        <is>
          <t>report</t>
        </is>
      </c>
      <c r="T547" t="inlineStr">
        <is>
          <t>3</t>
        </is>
      </c>
      <c r="U547" t="inlineStr">
        <is>
          <t/>
        </is>
      </c>
      <c r="V547" t="inlineStr">
        <is>
          <t>certificación</t>
        </is>
      </c>
      <c r="W547" t="inlineStr">
        <is>
          <t>3</t>
        </is>
      </c>
      <c r="X547" t="inlineStr">
        <is>
          <t/>
        </is>
      </c>
      <c r="Y547" t="inlineStr">
        <is>
          <t/>
        </is>
      </c>
      <c r="Z547" t="inlineStr">
        <is>
          <t/>
        </is>
      </c>
      <c r="AA547" t="inlineStr">
        <is>
          <t/>
        </is>
      </c>
      <c r="AB547" t="inlineStr">
        <is>
          <t/>
        </is>
      </c>
      <c r="AC547" t="inlineStr">
        <is>
          <t/>
        </is>
      </c>
      <c r="AD547" t="inlineStr">
        <is>
          <t/>
        </is>
      </c>
      <c r="AE547" t="inlineStr">
        <is>
          <t>attestation</t>
        </is>
      </c>
      <c r="AF547" t="inlineStr">
        <is>
          <t>3</t>
        </is>
      </c>
      <c r="AG547" t="inlineStr">
        <is>
          <t/>
        </is>
      </c>
      <c r="AH547" t="inlineStr">
        <is>
          <t/>
        </is>
      </c>
      <c r="AI547" t="inlineStr">
        <is>
          <t/>
        </is>
      </c>
      <c r="AJ547" t="inlineStr">
        <is>
          <t/>
        </is>
      </c>
      <c r="AK547" t="inlineStr">
        <is>
          <t/>
        </is>
      </c>
      <c r="AL547" t="inlineStr">
        <is>
          <t/>
        </is>
      </c>
      <c r="AM547" t="inlineStr">
        <is>
          <t/>
        </is>
      </c>
      <c r="AN547" t="inlineStr">
        <is>
          <t/>
        </is>
      </c>
      <c r="AO547" t="inlineStr">
        <is>
          <t/>
        </is>
      </c>
      <c r="AP547" t="inlineStr">
        <is>
          <t/>
        </is>
      </c>
      <c r="AQ547" t="inlineStr">
        <is>
          <t>vidimazione</t>
        </is>
      </c>
      <c r="AR547" t="inlineStr">
        <is>
          <t>2</t>
        </is>
      </c>
      <c r="AS547" t="inlineStr">
        <is>
          <t/>
        </is>
      </c>
      <c r="AT547" t="inlineStr">
        <is>
          <t/>
        </is>
      </c>
      <c r="AU547" t="inlineStr">
        <is>
          <t/>
        </is>
      </c>
      <c r="AV547" t="inlineStr">
        <is>
          <t/>
        </is>
      </c>
      <c r="AW547" t="inlineStr">
        <is>
          <t/>
        </is>
      </c>
      <c r="AX547" t="inlineStr">
        <is>
          <t/>
        </is>
      </c>
      <c r="AY547" t="inlineStr">
        <is>
          <t/>
        </is>
      </c>
      <c r="AZ547" t="inlineStr">
        <is>
          <t/>
        </is>
      </c>
      <c r="BA547" t="inlineStr">
        <is>
          <t/>
        </is>
      </c>
      <c r="BB547" t="inlineStr">
        <is>
          <t/>
        </is>
      </c>
      <c r="BC547" t="inlineStr">
        <is>
          <t>verklaring</t>
        </is>
      </c>
      <c r="BD547" t="inlineStr">
        <is>
          <t>3</t>
        </is>
      </c>
      <c r="BE547" t="inlineStr">
        <is>
          <t/>
        </is>
      </c>
      <c r="BF547" t="inlineStr">
        <is>
          <t/>
        </is>
      </c>
      <c r="BG547" t="inlineStr">
        <is>
          <t/>
        </is>
      </c>
      <c r="BH547" t="inlineStr">
        <is>
          <t/>
        </is>
      </c>
      <c r="BI547" t="inlineStr">
        <is>
          <t/>
        </is>
      </c>
      <c r="BJ547" t="inlineStr">
        <is>
          <t/>
        </is>
      </c>
      <c r="BK547" t="inlineStr">
        <is>
          <t/>
        </is>
      </c>
      <c r="BL547" t="inlineStr">
        <is>
          <t/>
        </is>
      </c>
      <c r="BM547" t="inlineStr">
        <is>
          <t/>
        </is>
      </c>
      <c r="BN547" t="inlineStr">
        <is>
          <t/>
        </is>
      </c>
      <c r="BO547" t="inlineStr">
        <is>
          <t/>
        </is>
      </c>
      <c r="BP547" t="inlineStr">
        <is>
          <t/>
        </is>
      </c>
      <c r="BQ547" t="inlineStr">
        <is>
          <t/>
        </is>
      </c>
      <c r="BR547" t="inlineStr">
        <is>
          <t/>
        </is>
      </c>
      <c r="BS547" t="inlineStr">
        <is>
          <t/>
        </is>
      </c>
      <c r="BT547" t="inlineStr">
        <is>
          <t/>
        </is>
      </c>
      <c r="BU547" t="inlineStr">
        <is>
          <t/>
        </is>
      </c>
      <c r="BV547" t="inlineStr">
        <is>
          <t/>
        </is>
      </c>
      <c r="BW547" t="inlineStr">
        <is>
          <t/>
        </is>
      </c>
      <c r="BX547" t="inlineStr">
        <is>
          <t/>
        </is>
      </c>
      <c r="BY547" t="inlineStr">
        <is>
          <t/>
        </is>
      </c>
      <c r="BZ547" t="inlineStr">
        <is>
          <t/>
        </is>
      </c>
      <c r="CA547" t="inlineStr">
        <is>
          <t/>
        </is>
      </c>
      <c r="CB547" t="inlineStr">
        <is>
          <t/>
        </is>
      </c>
      <c r="CC547" t="inlineStr">
        <is>
          <t/>
        </is>
      </c>
      <c r="CD547" t="inlineStr">
        <is>
          <t/>
        </is>
      </c>
      <c r="CE547" t="inlineStr">
        <is>
          <t/>
        </is>
      </c>
      <c r="CF547" t="inlineStr">
        <is>
          <t/>
        </is>
      </c>
      <c r="CG547" t="inlineStr">
        <is>
          <t/>
        </is>
      </c>
      <c r="CH547" t="inlineStr">
        <is>
          <t/>
        </is>
      </c>
      <c r="CI547" t="inlineStr">
        <is>
          <t/>
        </is>
      </c>
      <c r="CJ547" t="inlineStr">
        <is>
          <t/>
        </is>
      </c>
      <c r="CK547" t="inlineStr">
        <is>
          <t/>
        </is>
      </c>
      <c r="CL547" t="inlineStr">
        <is>
          <t/>
        </is>
      </c>
      <c r="CM547" t="inlineStr">
        <is>
          <t/>
        </is>
      </c>
      <c r="CN547" t="inlineStr">
        <is>
          <t/>
        </is>
      </c>
      <c r="CO547" t="inlineStr">
        <is>
          <t/>
        </is>
      </c>
      <c r="CP547" t="inlineStr">
        <is>
          <t/>
        </is>
      </c>
      <c r="CQ547" t="inlineStr">
        <is>
          <t/>
        </is>
      </c>
      <c r="CR547" t="inlineStr">
        <is>
          <t/>
        </is>
      </c>
      <c r="CS547" t="inlineStr">
        <is>
          <t/>
        </is>
      </c>
      <c r="CT547" t="inlineStr">
        <is>
          <t/>
        </is>
      </c>
      <c r="CU547" t="inlineStr">
        <is>
          <t/>
        </is>
      </c>
    </row>
    <row r="548">
      <c r="A548" s="1" t="str">
        <f>HYPERLINK("https://iate.europa.eu/entry/result/791020/all", "791020")</f>
        <v>791020</v>
      </c>
      <c r="B548" t="inlineStr">
        <is>
          <t>FINANCE;EDUCATION AND COMMUNICATIONS</t>
        </is>
      </c>
      <c r="C548" t="inlineStr">
        <is>
          <t>FINANCE|budget;EDUCATION AND COMMUNICATIONS|communications|communications systems;FINANCE</t>
        </is>
      </c>
      <c r="D548" t="inlineStr">
        <is>
          <t/>
        </is>
      </c>
      <c r="E548" t="inlineStr">
        <is>
          <t/>
        </is>
      </c>
      <c r="F548" t="inlineStr">
        <is>
          <t/>
        </is>
      </c>
      <c r="G548" t="inlineStr">
        <is>
          <t/>
        </is>
      </c>
      <c r="H548" t="inlineStr">
        <is>
          <t/>
        </is>
      </c>
      <c r="I548" t="inlineStr">
        <is>
          <t/>
        </is>
      </c>
      <c r="J548" t="inlineStr">
        <is>
          <t>bemærkning</t>
        </is>
      </c>
      <c r="K548" t="inlineStr">
        <is>
          <t>4</t>
        </is>
      </c>
      <c r="L548" t="inlineStr">
        <is>
          <t/>
        </is>
      </c>
      <c r="M548" t="inlineStr">
        <is>
          <t>Bemerkung</t>
        </is>
      </c>
      <c r="N548" t="inlineStr">
        <is>
          <t>3</t>
        </is>
      </c>
      <c r="O548" t="inlineStr">
        <is>
          <t/>
        </is>
      </c>
      <c r="P548" t="inlineStr">
        <is>
          <t>σχόλιο</t>
        </is>
      </c>
      <c r="Q548" t="inlineStr">
        <is>
          <t>1</t>
        </is>
      </c>
      <c r="R548" t="inlineStr">
        <is>
          <t/>
        </is>
      </c>
      <c r="S548" t="inlineStr">
        <is>
          <t>comment</t>
        </is>
      </c>
      <c r="T548" t="inlineStr">
        <is>
          <t>1</t>
        </is>
      </c>
      <c r="U548" t="inlineStr">
        <is>
          <t/>
        </is>
      </c>
      <c r="V548" t="inlineStr">
        <is>
          <t/>
        </is>
      </c>
      <c r="W548" t="inlineStr">
        <is>
          <t/>
        </is>
      </c>
      <c r="X548" t="inlineStr">
        <is>
          <t/>
        </is>
      </c>
      <c r="Y548" t="inlineStr">
        <is>
          <t/>
        </is>
      </c>
      <c r="Z548" t="inlineStr">
        <is>
          <t/>
        </is>
      </c>
      <c r="AA548" t="inlineStr">
        <is>
          <t/>
        </is>
      </c>
      <c r="AB548" t="inlineStr">
        <is>
          <t/>
        </is>
      </c>
      <c r="AC548" t="inlineStr">
        <is>
          <t/>
        </is>
      </c>
      <c r="AD548" t="inlineStr">
        <is>
          <t/>
        </is>
      </c>
      <c r="AE548" t="inlineStr">
        <is>
          <t>observation</t>
        </is>
      </c>
      <c r="AF548" t="inlineStr">
        <is>
          <t>1</t>
        </is>
      </c>
      <c r="AG548" t="inlineStr">
        <is>
          <t/>
        </is>
      </c>
      <c r="AH548" t="inlineStr">
        <is>
          <t/>
        </is>
      </c>
      <c r="AI548" t="inlineStr">
        <is>
          <t/>
        </is>
      </c>
      <c r="AJ548" t="inlineStr">
        <is>
          <t/>
        </is>
      </c>
      <c r="AK548" t="inlineStr">
        <is>
          <t/>
        </is>
      </c>
      <c r="AL548" t="inlineStr">
        <is>
          <t/>
        </is>
      </c>
      <c r="AM548" t="inlineStr">
        <is>
          <t/>
        </is>
      </c>
      <c r="AN548" t="inlineStr">
        <is>
          <t/>
        </is>
      </c>
      <c r="AO548" t="inlineStr">
        <is>
          <t/>
        </is>
      </c>
      <c r="AP548" t="inlineStr">
        <is>
          <t/>
        </is>
      </c>
      <c r="AQ548" t="inlineStr">
        <is>
          <t/>
        </is>
      </c>
      <c r="AR548" t="inlineStr">
        <is>
          <t/>
        </is>
      </c>
      <c r="AS548" t="inlineStr">
        <is>
          <t/>
        </is>
      </c>
      <c r="AT548" t="inlineStr">
        <is>
          <t/>
        </is>
      </c>
      <c r="AU548" t="inlineStr">
        <is>
          <t/>
        </is>
      </c>
      <c r="AV548" t="inlineStr">
        <is>
          <t/>
        </is>
      </c>
      <c r="AW548" t="inlineStr">
        <is>
          <t/>
        </is>
      </c>
      <c r="AX548" t="inlineStr">
        <is>
          <t/>
        </is>
      </c>
      <c r="AY548" t="inlineStr">
        <is>
          <t/>
        </is>
      </c>
      <c r="AZ548" t="inlineStr">
        <is>
          <t/>
        </is>
      </c>
      <c r="BA548" t="inlineStr">
        <is>
          <t/>
        </is>
      </c>
      <c r="BB548" t="inlineStr">
        <is>
          <t/>
        </is>
      </c>
      <c r="BC548" t="inlineStr">
        <is>
          <t/>
        </is>
      </c>
      <c r="BD548" t="inlineStr">
        <is>
          <t/>
        </is>
      </c>
      <c r="BE548" t="inlineStr">
        <is>
          <t/>
        </is>
      </c>
      <c r="BF548" t="inlineStr">
        <is>
          <t/>
        </is>
      </c>
      <c r="BG548" t="inlineStr">
        <is>
          <t/>
        </is>
      </c>
      <c r="BH548" t="inlineStr">
        <is>
          <t/>
        </is>
      </c>
      <c r="BI548" t="inlineStr">
        <is>
          <t/>
        </is>
      </c>
      <c r="BJ548" t="inlineStr">
        <is>
          <t/>
        </is>
      </c>
      <c r="BK548" t="inlineStr">
        <is>
          <t/>
        </is>
      </c>
      <c r="BL548" t="inlineStr">
        <is>
          <t/>
        </is>
      </c>
      <c r="BM548" t="inlineStr">
        <is>
          <t/>
        </is>
      </c>
      <c r="BN548" t="inlineStr">
        <is>
          <t/>
        </is>
      </c>
      <c r="BO548" t="inlineStr">
        <is>
          <t/>
        </is>
      </c>
      <c r="BP548" t="inlineStr">
        <is>
          <t/>
        </is>
      </c>
      <c r="BQ548" t="inlineStr">
        <is>
          <t/>
        </is>
      </c>
      <c r="BR548" t="inlineStr">
        <is>
          <t/>
        </is>
      </c>
      <c r="BS548" t="inlineStr">
        <is>
          <t/>
        </is>
      </c>
      <c r="BT548" t="inlineStr">
        <is>
          <t/>
        </is>
      </c>
      <c r="BU548" t="inlineStr">
        <is>
          <t/>
        </is>
      </c>
      <c r="BV548" t="inlineStr">
        <is>
          <t/>
        </is>
      </c>
      <c r="BW548" t="inlineStr">
        <is>
          <t/>
        </is>
      </c>
      <c r="BX548" t="inlineStr">
        <is>
          <t/>
        </is>
      </c>
      <c r="BY548" t="inlineStr">
        <is>
          <t/>
        </is>
      </c>
      <c r="BZ548" t="inlineStr">
        <is>
          <t/>
        </is>
      </c>
      <c r="CA548" t="inlineStr">
        <is>
          <t/>
        </is>
      </c>
      <c r="CB548" t="inlineStr">
        <is>
          <t/>
        </is>
      </c>
      <c r="CC548" t="inlineStr">
        <is>
          <t/>
        </is>
      </c>
      <c r="CD548" t="inlineStr">
        <is>
          <t/>
        </is>
      </c>
      <c r="CE548" t="inlineStr">
        <is>
          <t/>
        </is>
      </c>
      <c r="CF548" t="inlineStr">
        <is>
          <t/>
        </is>
      </c>
      <c r="CG548" t="inlineStr">
        <is>
          <t/>
        </is>
      </c>
      <c r="CH548" t="inlineStr">
        <is>
          <t/>
        </is>
      </c>
      <c r="CI548" t="inlineStr">
        <is>
          <t/>
        </is>
      </c>
      <c r="CJ548" t="inlineStr">
        <is>
          <t/>
        </is>
      </c>
      <c r="CK548" t="inlineStr">
        <is>
          <t/>
        </is>
      </c>
      <c r="CL548" t="inlineStr">
        <is>
          <t/>
        </is>
      </c>
      <c r="CM548" t="inlineStr">
        <is>
          <t/>
        </is>
      </c>
      <c r="CN548" t="inlineStr">
        <is>
          <t/>
        </is>
      </c>
      <c r="CO548" t="inlineStr">
        <is>
          <t/>
        </is>
      </c>
      <c r="CP548" t="inlineStr">
        <is>
          <t/>
        </is>
      </c>
      <c r="CQ548" t="inlineStr">
        <is>
          <t/>
        </is>
      </c>
      <c r="CR548" t="inlineStr">
        <is>
          <t/>
        </is>
      </c>
      <c r="CS548" t="inlineStr">
        <is>
          <t/>
        </is>
      </c>
      <c r="CT548" t="inlineStr">
        <is>
          <t/>
        </is>
      </c>
      <c r="CU548" t="inlineStr">
        <is>
          <t/>
        </is>
      </c>
    </row>
    <row r="549">
      <c r="A549" s="1" t="str">
        <f>HYPERLINK("https://iate.europa.eu/entry/result/309910/all", "309910")</f>
        <v>309910</v>
      </c>
      <c r="B549" t="inlineStr">
        <is>
          <t>FINANCE</t>
        </is>
      </c>
      <c r="C549" t="inlineStr">
        <is>
          <t>FINANCE</t>
        </is>
      </c>
      <c r="D549" t="inlineStr">
        <is>
          <t>отчитане</t>
        </is>
      </c>
      <c r="E549" t="inlineStr">
        <is>
          <t>3</t>
        </is>
      </c>
      <c r="F549" t="inlineStr">
        <is>
          <t/>
        </is>
      </c>
      <c r="G549" t="inlineStr">
        <is>
          <t/>
        </is>
      </c>
      <c r="H549" t="inlineStr">
        <is>
          <t/>
        </is>
      </c>
      <c r="I549" t="inlineStr">
        <is>
          <t/>
        </is>
      </c>
      <c r="J549" t="inlineStr">
        <is>
          <t/>
        </is>
      </c>
      <c r="K549" t="inlineStr">
        <is>
          <t/>
        </is>
      </c>
      <c r="L549" t="inlineStr">
        <is>
          <t/>
        </is>
      </c>
      <c r="M549" t="inlineStr">
        <is>
          <t>Berichtswesen|Reporting|betriebliches Berichtswesen</t>
        </is>
      </c>
      <c r="N549" t="inlineStr">
        <is>
          <t>3|3|3</t>
        </is>
      </c>
      <c r="O549" t="inlineStr">
        <is>
          <t>||</t>
        </is>
      </c>
      <c r="P549" t="inlineStr">
        <is>
          <t/>
        </is>
      </c>
      <c r="Q549" t="inlineStr">
        <is>
          <t/>
        </is>
      </c>
      <c r="R549" t="inlineStr">
        <is>
          <t/>
        </is>
      </c>
      <c r="S549" t="inlineStr">
        <is>
          <t>reporting</t>
        </is>
      </c>
      <c r="T549" t="inlineStr">
        <is>
          <t>1</t>
        </is>
      </c>
      <c r="U549" t="inlineStr">
        <is>
          <t/>
        </is>
      </c>
      <c r="V549" t="inlineStr">
        <is>
          <t/>
        </is>
      </c>
      <c r="W549" t="inlineStr">
        <is>
          <t/>
        </is>
      </c>
      <c r="X549" t="inlineStr">
        <is>
          <t/>
        </is>
      </c>
      <c r="Y549" t="inlineStr">
        <is>
          <t>aruandlus</t>
        </is>
      </c>
      <c r="Z549" t="inlineStr">
        <is>
          <t>3</t>
        </is>
      </c>
      <c r="AA549" t="inlineStr">
        <is>
          <t/>
        </is>
      </c>
      <c r="AB549" t="inlineStr">
        <is>
          <t/>
        </is>
      </c>
      <c r="AC549" t="inlineStr">
        <is>
          <t/>
        </is>
      </c>
      <c r="AD549" t="inlineStr">
        <is>
          <t/>
        </is>
      </c>
      <c r="AE549" t="inlineStr">
        <is>
          <t>reddition de comptes</t>
        </is>
      </c>
      <c r="AF549" t="inlineStr">
        <is>
          <t>1</t>
        </is>
      </c>
      <c r="AG549" t="inlineStr">
        <is>
          <t/>
        </is>
      </c>
      <c r="AH549" t="inlineStr">
        <is>
          <t/>
        </is>
      </c>
      <c r="AI549" t="inlineStr">
        <is>
          <t/>
        </is>
      </c>
      <c r="AJ549" t="inlineStr">
        <is>
          <t/>
        </is>
      </c>
      <c r="AK549" t="inlineStr">
        <is>
          <t/>
        </is>
      </c>
      <c r="AL549" t="inlineStr">
        <is>
          <t/>
        </is>
      </c>
      <c r="AM549" t="inlineStr">
        <is>
          <t/>
        </is>
      </c>
      <c r="AN549" t="inlineStr">
        <is>
          <t/>
        </is>
      </c>
      <c r="AO549" t="inlineStr">
        <is>
          <t/>
        </is>
      </c>
      <c r="AP549" t="inlineStr">
        <is>
          <t/>
        </is>
      </c>
      <c r="AQ549" t="inlineStr">
        <is>
          <t>reportistica|reporting</t>
        </is>
      </c>
      <c r="AR549" t="inlineStr">
        <is>
          <t>3|3</t>
        </is>
      </c>
      <c r="AS549" t="inlineStr">
        <is>
          <t>|</t>
        </is>
      </c>
      <c r="AT549" t="inlineStr">
        <is>
          <t/>
        </is>
      </c>
      <c r="AU549" t="inlineStr">
        <is>
          <t/>
        </is>
      </c>
      <c r="AV549" t="inlineStr">
        <is>
          <t/>
        </is>
      </c>
      <c r="AW549" t="inlineStr">
        <is>
          <t/>
        </is>
      </c>
      <c r="AX549" t="inlineStr">
        <is>
          <t/>
        </is>
      </c>
      <c r="AY549" t="inlineStr">
        <is>
          <t/>
        </is>
      </c>
      <c r="AZ549" t="inlineStr">
        <is>
          <t/>
        </is>
      </c>
      <c r="BA549" t="inlineStr">
        <is>
          <t/>
        </is>
      </c>
      <c r="BB549" t="inlineStr">
        <is>
          <t/>
        </is>
      </c>
      <c r="BC549" t="inlineStr">
        <is>
          <t>neerleggen van rekeningen</t>
        </is>
      </c>
      <c r="BD549" t="inlineStr">
        <is>
          <t>1</t>
        </is>
      </c>
      <c r="BE549" t="inlineStr">
        <is>
          <t/>
        </is>
      </c>
      <c r="BF549" t="inlineStr">
        <is>
          <t/>
        </is>
      </c>
      <c r="BG549" t="inlineStr">
        <is>
          <t/>
        </is>
      </c>
      <c r="BH549" t="inlineStr">
        <is>
          <t/>
        </is>
      </c>
      <c r="BI549" t="inlineStr">
        <is>
          <t>prestação de contas</t>
        </is>
      </c>
      <c r="BJ549" t="inlineStr">
        <is>
          <t>1</t>
        </is>
      </c>
      <c r="BK549" t="inlineStr">
        <is>
          <t/>
        </is>
      </c>
      <c r="BL549" t="inlineStr">
        <is>
          <t>prezentarea conturilor</t>
        </is>
      </c>
      <c r="BM549" t="inlineStr">
        <is>
          <t>2</t>
        </is>
      </c>
      <c r="BN549" t="inlineStr">
        <is>
          <t/>
        </is>
      </c>
      <c r="BO549" t="inlineStr">
        <is>
          <t/>
        </is>
      </c>
      <c r="BP549" t="inlineStr">
        <is>
          <t/>
        </is>
      </c>
      <c r="BQ549" t="inlineStr">
        <is>
          <t/>
        </is>
      </c>
      <c r="BR549" t="inlineStr">
        <is>
          <t>poročanje</t>
        </is>
      </c>
      <c r="BS549" t="inlineStr">
        <is>
          <t>3</t>
        </is>
      </c>
      <c r="BT549" t="inlineStr">
        <is>
          <t/>
        </is>
      </c>
      <c r="BU549" t="inlineStr">
        <is>
          <t/>
        </is>
      </c>
      <c r="BV549" t="inlineStr">
        <is>
          <t/>
        </is>
      </c>
      <c r="BW549" t="inlineStr">
        <is>
          <t/>
        </is>
      </c>
      <c r="BX549" t="inlineStr">
        <is>
          <t/>
        </is>
      </c>
      <c r="BY549" t="inlineStr">
        <is>
          <t/>
        </is>
      </c>
      <c r="BZ549" t="inlineStr">
        <is>
          <t/>
        </is>
      </c>
      <c r="CA549" t="inlineStr">
        <is>
          <t>Einrichtungen, Mittel und Maßnahmen eines Unternehmens zur Erarbeitung, Weiterleitung, Verarbeitung und Speicherung von Informationen über den Betrieb und seine Umwelt in Form von Berichten</t>
        </is>
      </c>
      <c r="CB549" t="inlineStr">
        <is>
          <t/>
        </is>
      </c>
      <c r="CC549" t="inlineStr">
        <is>
          <t/>
        </is>
      </c>
      <c r="CD549" t="inlineStr">
        <is>
          <t/>
        </is>
      </c>
      <c r="CE549" t="inlineStr">
        <is>
          <t/>
        </is>
      </c>
      <c r="CF549" t="inlineStr">
        <is>
          <t/>
        </is>
      </c>
      <c r="CG549" t="inlineStr">
        <is>
          <t/>
        </is>
      </c>
      <c r="CH549" t="inlineStr">
        <is>
          <t/>
        </is>
      </c>
      <c r="CI549" t="inlineStr">
        <is>
          <t/>
        </is>
      </c>
      <c r="CJ549" t="inlineStr">
        <is>
          <t/>
        </is>
      </c>
      <c r="CK549" t="inlineStr">
        <is>
          <t>tecnica aziendale di fornire informazioni interne o esterne sotto forma di relazioni, in coerenza e continuità con le relazioni precedenti</t>
        </is>
      </c>
      <c r="CL549" t="inlineStr">
        <is>
          <t/>
        </is>
      </c>
      <c r="CM549" t="inlineStr">
        <is>
          <t/>
        </is>
      </c>
      <c r="CN549" t="inlineStr">
        <is>
          <t/>
        </is>
      </c>
      <c r="CO549" t="inlineStr">
        <is>
          <t/>
        </is>
      </c>
      <c r="CP549" t="inlineStr">
        <is>
          <t/>
        </is>
      </c>
      <c r="CQ549" t="inlineStr">
        <is>
          <t/>
        </is>
      </c>
      <c r="CR549" t="inlineStr">
        <is>
          <t/>
        </is>
      </c>
      <c r="CS549" t="inlineStr">
        <is>
          <t/>
        </is>
      </c>
      <c r="CT549" t="inlineStr">
        <is>
          <t/>
        </is>
      </c>
      <c r="CU549" t="inlineStr">
        <is>
          <t/>
        </is>
      </c>
    </row>
    <row r="550">
      <c r="A550" s="1" t="str">
        <f>HYPERLINK("https://iate.europa.eu/entry/result/3591989/all", "3591989")</f>
        <v>3591989</v>
      </c>
      <c r="B550" t="inlineStr">
        <is>
          <t>FINANCE</t>
        </is>
      </c>
      <c r="C550" t="inlineStr">
        <is>
          <t>FINANCE|financial institutions and credit|financial services;FINANCE|free movement of capital|financial market</t>
        </is>
      </c>
      <c r="D550" t="inlineStr">
        <is>
          <t/>
        </is>
      </c>
      <c r="E550" t="inlineStr">
        <is>
          <t/>
        </is>
      </c>
      <c r="F550" t="inlineStr">
        <is>
          <t/>
        </is>
      </c>
      <c r="G550" t="inlineStr">
        <is>
          <t/>
        </is>
      </c>
      <c r="H550" t="inlineStr">
        <is>
          <t/>
        </is>
      </c>
      <c r="I550" t="inlineStr">
        <is>
          <t/>
        </is>
      </c>
      <c r="J550" t="inlineStr">
        <is>
          <t/>
        </is>
      </c>
      <c r="K550" t="inlineStr">
        <is>
          <t/>
        </is>
      </c>
      <c r="L550" t="inlineStr">
        <is>
          <t/>
        </is>
      </c>
      <c r="M550" t="inlineStr">
        <is>
          <t/>
        </is>
      </c>
      <c r="N550" t="inlineStr">
        <is>
          <t/>
        </is>
      </c>
      <c r="O550" t="inlineStr">
        <is>
          <t/>
        </is>
      </c>
      <c r="P550" t="inlineStr">
        <is>
          <t/>
        </is>
      </c>
      <c r="Q550" t="inlineStr">
        <is>
          <t/>
        </is>
      </c>
      <c r="R550" t="inlineStr">
        <is>
          <t/>
        </is>
      </c>
      <c r="S550" t="inlineStr">
        <is>
          <t>by reference to|by referring to|by referencing</t>
        </is>
      </c>
      <c r="T550" t="inlineStr">
        <is>
          <t>3|3|3</t>
        </is>
      </c>
      <c r="U550" t="inlineStr">
        <is>
          <t>||</t>
        </is>
      </c>
      <c r="V550" t="inlineStr">
        <is>
          <t/>
        </is>
      </c>
      <c r="W550" t="inlineStr">
        <is>
          <t/>
        </is>
      </c>
      <c r="X550" t="inlineStr">
        <is>
          <t/>
        </is>
      </c>
      <c r="Y550" t="inlineStr">
        <is>
          <t/>
        </is>
      </c>
      <c r="Z550" t="inlineStr">
        <is>
          <t/>
        </is>
      </c>
      <c r="AA550" t="inlineStr">
        <is>
          <t/>
        </is>
      </c>
      <c r="AB550" t="inlineStr">
        <is>
          <t>ottaa referenssiksi|jonka referenssinä on</t>
        </is>
      </c>
      <c r="AC550" t="inlineStr">
        <is>
          <t>3|3</t>
        </is>
      </c>
      <c r="AD550" t="inlineStr">
        <is>
          <t>|</t>
        </is>
      </c>
      <c r="AE550" t="inlineStr">
        <is>
          <t/>
        </is>
      </c>
      <c r="AF550" t="inlineStr">
        <is>
          <t/>
        </is>
      </c>
      <c r="AG550" t="inlineStr">
        <is>
          <t/>
        </is>
      </c>
      <c r="AH550" t="inlineStr">
        <is>
          <t/>
        </is>
      </c>
      <c r="AI550" t="inlineStr">
        <is>
          <t/>
        </is>
      </c>
      <c r="AJ550" t="inlineStr">
        <is>
          <t/>
        </is>
      </c>
      <c r="AK550" t="inlineStr">
        <is>
          <t/>
        </is>
      </c>
      <c r="AL550" t="inlineStr">
        <is>
          <t/>
        </is>
      </c>
      <c r="AM550" t="inlineStr">
        <is>
          <t/>
        </is>
      </c>
      <c r="AN550" t="inlineStr">
        <is>
          <t/>
        </is>
      </c>
      <c r="AO550" t="inlineStr">
        <is>
          <t/>
        </is>
      </c>
      <c r="AP550" t="inlineStr">
        <is>
          <t/>
        </is>
      </c>
      <c r="AQ550" t="inlineStr">
        <is>
          <t/>
        </is>
      </c>
      <c r="AR550" t="inlineStr">
        <is>
          <t/>
        </is>
      </c>
      <c r="AS550" t="inlineStr">
        <is>
          <t/>
        </is>
      </c>
      <c r="AT550" t="inlineStr">
        <is>
          <t/>
        </is>
      </c>
      <c r="AU550" t="inlineStr">
        <is>
          <t/>
        </is>
      </c>
      <c r="AV550" t="inlineStr">
        <is>
          <t/>
        </is>
      </c>
      <c r="AW550" t="inlineStr">
        <is>
          <t/>
        </is>
      </c>
      <c r="AX550" t="inlineStr">
        <is>
          <t/>
        </is>
      </c>
      <c r="AY550" t="inlineStr">
        <is>
          <t/>
        </is>
      </c>
      <c r="AZ550" t="inlineStr">
        <is>
          <t/>
        </is>
      </c>
      <c r="BA550" t="inlineStr">
        <is>
          <t/>
        </is>
      </c>
      <c r="BB550" t="inlineStr">
        <is>
          <t/>
        </is>
      </c>
      <c r="BC550" t="inlineStr">
        <is>
          <t/>
        </is>
      </c>
      <c r="BD550" t="inlineStr">
        <is>
          <t/>
        </is>
      </c>
      <c r="BE550" t="inlineStr">
        <is>
          <t/>
        </is>
      </c>
      <c r="BF550" t="inlineStr">
        <is>
          <t/>
        </is>
      </c>
      <c r="BG550" t="inlineStr">
        <is>
          <t/>
        </is>
      </c>
      <c r="BH550" t="inlineStr">
        <is>
          <t/>
        </is>
      </c>
      <c r="BI550" t="inlineStr">
        <is>
          <t/>
        </is>
      </c>
      <c r="BJ550" t="inlineStr">
        <is>
          <t/>
        </is>
      </c>
      <c r="BK550" t="inlineStr">
        <is>
          <t/>
        </is>
      </c>
      <c r="BL550" t="inlineStr">
        <is>
          <t/>
        </is>
      </c>
      <c r="BM550" t="inlineStr">
        <is>
          <t/>
        </is>
      </c>
      <c r="BN550" t="inlineStr">
        <is>
          <t/>
        </is>
      </c>
      <c r="BO550" t="inlineStr">
        <is>
          <t/>
        </is>
      </c>
      <c r="BP550" t="inlineStr">
        <is>
          <t/>
        </is>
      </c>
      <c r="BQ550" t="inlineStr">
        <is>
          <t/>
        </is>
      </c>
      <c r="BR550" t="inlineStr">
        <is>
          <t/>
        </is>
      </c>
      <c r="BS550" t="inlineStr">
        <is>
          <t/>
        </is>
      </c>
      <c r="BT550" t="inlineStr">
        <is>
          <t/>
        </is>
      </c>
      <c r="BU550" t="inlineStr">
        <is>
          <t/>
        </is>
      </c>
      <c r="BV550" t="inlineStr">
        <is>
          <t/>
        </is>
      </c>
      <c r="BW550" t="inlineStr">
        <is>
          <t/>
        </is>
      </c>
      <c r="BX550" t="inlineStr">
        <is>
          <t/>
        </is>
      </c>
      <c r="BY550" t="inlineStr">
        <is>
          <t/>
        </is>
      </c>
      <c r="BZ550" t="inlineStr">
        <is>
          <t/>
        </is>
      </c>
      <c r="CA550" t="inlineStr">
        <is>
          <t/>
        </is>
      </c>
      <c r="CB550" t="inlineStr">
        <is>
          <t/>
        </is>
      </c>
      <c r="CC550" t="inlineStr">
        <is>
          <t/>
        </is>
      </c>
      <c r="CD550" t="inlineStr">
        <is>
          <t/>
        </is>
      </c>
      <c r="CE550" t="inlineStr">
        <is>
          <t/>
        </is>
      </c>
      <c r="CF550" t="inlineStr">
        <is>
          <t/>
        </is>
      </c>
      <c r="CG550" t="inlineStr">
        <is>
          <t/>
        </is>
      </c>
      <c r="CH550" t="inlineStr">
        <is>
          <t/>
        </is>
      </c>
      <c r="CI550" t="inlineStr">
        <is>
          <t/>
        </is>
      </c>
      <c r="CJ550" t="inlineStr">
        <is>
          <t/>
        </is>
      </c>
      <c r="CK550" t="inlineStr">
        <is>
          <t/>
        </is>
      </c>
      <c r="CL550" t="inlineStr">
        <is>
          <t/>
        </is>
      </c>
      <c r="CM550" t="inlineStr">
        <is>
          <t/>
        </is>
      </c>
      <c r="CN550" t="inlineStr">
        <is>
          <t/>
        </is>
      </c>
      <c r="CO550" t="inlineStr">
        <is>
          <t/>
        </is>
      </c>
      <c r="CP550" t="inlineStr">
        <is>
          <t/>
        </is>
      </c>
      <c r="CQ550" t="inlineStr">
        <is>
          <t/>
        </is>
      </c>
      <c r="CR550" t="inlineStr">
        <is>
          <t/>
        </is>
      </c>
      <c r="CS550" t="inlineStr">
        <is>
          <t/>
        </is>
      </c>
      <c r="CT550" t="inlineStr">
        <is>
          <t/>
        </is>
      </c>
      <c r="CU550" t="inlineStr">
        <is>
          <t/>
        </is>
      </c>
    </row>
    <row r="551">
      <c r="A551" s="1" t="str">
        <f>HYPERLINK("https://iate.europa.eu/entry/result/79600/all", "79600")</f>
        <v>79600</v>
      </c>
      <c r="B551" t="inlineStr">
        <is>
          <t>FINANCE;LAW</t>
        </is>
      </c>
      <c r="C551" t="inlineStr">
        <is>
          <t>FINANCE|financial institutions and credit|financial institution;LAW</t>
        </is>
      </c>
      <c r="D551" t="inlineStr">
        <is>
          <t/>
        </is>
      </c>
      <c r="E551" t="inlineStr">
        <is>
          <t/>
        </is>
      </c>
      <c r="F551" t="inlineStr">
        <is>
          <t/>
        </is>
      </c>
      <c r="G551" t="inlineStr">
        <is>
          <t/>
        </is>
      </c>
      <c r="H551" t="inlineStr">
        <is>
          <t/>
        </is>
      </c>
      <c r="I551" t="inlineStr">
        <is>
          <t/>
        </is>
      </c>
      <c r="J551" t="inlineStr">
        <is>
          <t/>
        </is>
      </c>
      <c r="K551" t="inlineStr">
        <is>
          <t/>
        </is>
      </c>
      <c r="L551" t="inlineStr">
        <is>
          <t/>
        </is>
      </c>
      <c r="M551" t="inlineStr">
        <is>
          <t>Aktie</t>
        </is>
      </c>
      <c r="N551" t="inlineStr">
        <is>
          <t>3</t>
        </is>
      </c>
      <c r="O551" t="inlineStr">
        <is>
          <t/>
        </is>
      </c>
      <c r="P551" t="inlineStr">
        <is>
          <t/>
        </is>
      </c>
      <c r="Q551" t="inlineStr">
        <is>
          <t/>
        </is>
      </c>
      <c r="R551" t="inlineStr">
        <is>
          <t/>
        </is>
      </c>
      <c r="S551" t="inlineStr">
        <is>
          <t>share</t>
        </is>
      </c>
      <c r="T551" t="inlineStr">
        <is>
          <t>3</t>
        </is>
      </c>
      <c r="U551" t="inlineStr">
        <is>
          <t/>
        </is>
      </c>
      <c r="V551" t="inlineStr">
        <is>
          <t/>
        </is>
      </c>
      <c r="W551" t="inlineStr">
        <is>
          <t/>
        </is>
      </c>
      <c r="X551" t="inlineStr">
        <is>
          <t/>
        </is>
      </c>
      <c r="Y551" t="inlineStr">
        <is>
          <t/>
        </is>
      </c>
      <c r="Z551" t="inlineStr">
        <is>
          <t/>
        </is>
      </c>
      <c r="AA551" t="inlineStr">
        <is>
          <t/>
        </is>
      </c>
      <c r="AB551" t="inlineStr">
        <is>
          <t/>
        </is>
      </c>
      <c r="AC551" t="inlineStr">
        <is>
          <t/>
        </is>
      </c>
      <c r="AD551" t="inlineStr">
        <is>
          <t/>
        </is>
      </c>
      <c r="AE551" t="inlineStr">
        <is>
          <t>quirat</t>
        </is>
      </c>
      <c r="AF551" t="inlineStr">
        <is>
          <t>3</t>
        </is>
      </c>
      <c r="AG551" t="inlineStr">
        <is>
          <t/>
        </is>
      </c>
      <c r="AH551" t="inlineStr">
        <is>
          <t/>
        </is>
      </c>
      <c r="AI551" t="inlineStr">
        <is>
          <t/>
        </is>
      </c>
      <c r="AJ551" t="inlineStr">
        <is>
          <t/>
        </is>
      </c>
      <c r="AK551" t="inlineStr">
        <is>
          <t/>
        </is>
      </c>
      <c r="AL551" t="inlineStr">
        <is>
          <t/>
        </is>
      </c>
      <c r="AM551" t="inlineStr">
        <is>
          <t/>
        </is>
      </c>
      <c r="AN551" t="inlineStr">
        <is>
          <t/>
        </is>
      </c>
      <c r="AO551" t="inlineStr">
        <is>
          <t/>
        </is>
      </c>
      <c r="AP551" t="inlineStr">
        <is>
          <t/>
        </is>
      </c>
      <c r="AQ551" t="inlineStr">
        <is>
          <t/>
        </is>
      </c>
      <c r="AR551" t="inlineStr">
        <is>
          <t/>
        </is>
      </c>
      <c r="AS551" t="inlineStr">
        <is>
          <t/>
        </is>
      </c>
      <c r="AT551" t="inlineStr">
        <is>
          <t/>
        </is>
      </c>
      <c r="AU551" t="inlineStr">
        <is>
          <t/>
        </is>
      </c>
      <c r="AV551" t="inlineStr">
        <is>
          <t/>
        </is>
      </c>
      <c r="AW551" t="inlineStr">
        <is>
          <t/>
        </is>
      </c>
      <c r="AX551" t="inlineStr">
        <is>
          <t/>
        </is>
      </c>
      <c r="AY551" t="inlineStr">
        <is>
          <t/>
        </is>
      </c>
      <c r="AZ551" t="inlineStr">
        <is>
          <t/>
        </is>
      </c>
      <c r="BA551" t="inlineStr">
        <is>
          <t/>
        </is>
      </c>
      <c r="BB551" t="inlineStr">
        <is>
          <t/>
        </is>
      </c>
      <c r="BC551" t="inlineStr">
        <is>
          <t/>
        </is>
      </c>
      <c r="BD551" t="inlineStr">
        <is>
          <t/>
        </is>
      </c>
      <c r="BE551" t="inlineStr">
        <is>
          <t/>
        </is>
      </c>
      <c r="BF551" t="inlineStr">
        <is>
          <t/>
        </is>
      </c>
      <c r="BG551" t="inlineStr">
        <is>
          <t/>
        </is>
      </c>
      <c r="BH551" t="inlineStr">
        <is>
          <t/>
        </is>
      </c>
      <c r="BI551" t="inlineStr">
        <is>
          <t/>
        </is>
      </c>
      <c r="BJ551" t="inlineStr">
        <is>
          <t/>
        </is>
      </c>
      <c r="BK551" t="inlineStr">
        <is>
          <t/>
        </is>
      </c>
      <c r="BL551" t="inlineStr">
        <is>
          <t/>
        </is>
      </c>
      <c r="BM551" t="inlineStr">
        <is>
          <t/>
        </is>
      </c>
      <c r="BN551" t="inlineStr">
        <is>
          <t/>
        </is>
      </c>
      <c r="BO551" t="inlineStr">
        <is>
          <t/>
        </is>
      </c>
      <c r="BP551" t="inlineStr">
        <is>
          <t/>
        </is>
      </c>
      <c r="BQ551" t="inlineStr">
        <is>
          <t/>
        </is>
      </c>
      <c r="BR551" t="inlineStr">
        <is>
          <t/>
        </is>
      </c>
      <c r="BS551" t="inlineStr">
        <is>
          <t/>
        </is>
      </c>
      <c r="BT551" t="inlineStr">
        <is>
          <t/>
        </is>
      </c>
      <c r="BU551" t="inlineStr">
        <is>
          <t/>
        </is>
      </c>
      <c r="BV551" t="inlineStr">
        <is>
          <t/>
        </is>
      </c>
      <c r="BW551" t="inlineStr">
        <is>
          <t/>
        </is>
      </c>
      <c r="BX551" t="inlineStr">
        <is>
          <t/>
        </is>
      </c>
      <c r="BY551" t="inlineStr">
        <is>
          <t/>
        </is>
      </c>
      <c r="BZ551" t="inlineStr">
        <is>
          <t/>
        </is>
      </c>
      <c r="CA551" t="inlineStr">
        <is>
          <t/>
        </is>
      </c>
      <c r="CB551" t="inlineStr">
        <is>
          <t/>
        </is>
      </c>
      <c r="CC551" t="inlineStr">
        <is>
          <t/>
        </is>
      </c>
      <c r="CD551" t="inlineStr">
        <is>
          <t/>
        </is>
      </c>
      <c r="CE551" t="inlineStr">
        <is>
          <t/>
        </is>
      </c>
      <c r="CF551" t="inlineStr">
        <is>
          <t/>
        </is>
      </c>
      <c r="CG551" t="inlineStr">
        <is>
          <t>1.part de copropriété d'un navire (en général 1/24).</t>
        </is>
      </c>
      <c r="CH551" t="inlineStr">
        <is>
          <t/>
        </is>
      </c>
      <c r="CI551" t="inlineStr">
        <is>
          <t/>
        </is>
      </c>
      <c r="CJ551" t="inlineStr">
        <is>
          <t/>
        </is>
      </c>
      <c r="CK551" t="inlineStr">
        <is>
          <t/>
        </is>
      </c>
      <c r="CL551" t="inlineStr">
        <is>
          <t/>
        </is>
      </c>
      <c r="CM551" t="inlineStr">
        <is>
          <t/>
        </is>
      </c>
      <c r="CN551" t="inlineStr">
        <is>
          <t/>
        </is>
      </c>
      <c r="CO551" t="inlineStr">
        <is>
          <t/>
        </is>
      </c>
      <c r="CP551" t="inlineStr">
        <is>
          <t/>
        </is>
      </c>
      <c r="CQ551" t="inlineStr">
        <is>
          <t/>
        </is>
      </c>
      <c r="CR551" t="inlineStr">
        <is>
          <t/>
        </is>
      </c>
      <c r="CS551" t="inlineStr">
        <is>
          <t/>
        </is>
      </c>
      <c r="CT551" t="inlineStr">
        <is>
          <t/>
        </is>
      </c>
      <c r="CU551" t="inlineStr">
        <is>
          <t/>
        </is>
      </c>
    </row>
    <row r="552">
      <c r="A552" s="1" t="str">
        <f>HYPERLINK("https://iate.europa.eu/entry/result/748867/all", "748867")</f>
        <v>748867</v>
      </c>
      <c r="B552" t="inlineStr">
        <is>
          <t>FINANCE;BUSINESS AND COMPETITION</t>
        </is>
      </c>
      <c r="C552" t="inlineStr">
        <is>
          <t>FINANCE|budget;BUSINESS AND COMPETITION|accounting</t>
        </is>
      </c>
      <c r="D552" t="inlineStr">
        <is>
          <t/>
        </is>
      </c>
      <c r="E552" t="inlineStr">
        <is>
          <t/>
        </is>
      </c>
      <c r="F552" t="inlineStr">
        <is>
          <t/>
        </is>
      </c>
      <c r="G552" t="inlineStr">
        <is>
          <t/>
        </is>
      </c>
      <c r="H552" t="inlineStr">
        <is>
          <t/>
        </is>
      </c>
      <c r="I552" t="inlineStr">
        <is>
          <t/>
        </is>
      </c>
      <c r="J552" t="inlineStr">
        <is>
          <t>aktiver</t>
        </is>
      </c>
      <c r="K552" t="inlineStr">
        <is>
          <t>3</t>
        </is>
      </c>
      <c r="L552" t="inlineStr">
        <is>
          <t/>
        </is>
      </c>
      <c r="M552" t="inlineStr">
        <is>
          <t>Aktivposten|Aktiva</t>
        </is>
      </c>
      <c r="N552" t="inlineStr">
        <is>
          <t>3|3</t>
        </is>
      </c>
      <c r="O552" t="inlineStr">
        <is>
          <t>|</t>
        </is>
      </c>
      <c r="P552" t="inlineStr">
        <is>
          <t/>
        </is>
      </c>
      <c r="Q552" t="inlineStr">
        <is>
          <t/>
        </is>
      </c>
      <c r="R552" t="inlineStr">
        <is>
          <t/>
        </is>
      </c>
      <c r="S552" t="inlineStr">
        <is>
          <t>assets</t>
        </is>
      </c>
      <c r="T552" t="inlineStr">
        <is>
          <t>3</t>
        </is>
      </c>
      <c r="U552" t="inlineStr">
        <is>
          <t/>
        </is>
      </c>
      <c r="V552" t="inlineStr">
        <is>
          <t>activo|activos</t>
        </is>
      </c>
      <c r="W552" t="inlineStr">
        <is>
          <t>3|3</t>
        </is>
      </c>
      <c r="X552" t="inlineStr">
        <is>
          <t>|</t>
        </is>
      </c>
      <c r="Y552" t="inlineStr">
        <is>
          <t/>
        </is>
      </c>
      <c r="Z552" t="inlineStr">
        <is>
          <t/>
        </is>
      </c>
      <c r="AA552" t="inlineStr">
        <is>
          <t/>
        </is>
      </c>
      <c r="AB552" t="inlineStr">
        <is>
          <t>varat</t>
        </is>
      </c>
      <c r="AC552" t="inlineStr">
        <is>
          <t>3</t>
        </is>
      </c>
      <c r="AD552" t="inlineStr">
        <is>
          <t/>
        </is>
      </c>
      <c r="AE552" t="inlineStr">
        <is>
          <t>actifs|élément d'actif</t>
        </is>
      </c>
      <c r="AF552" t="inlineStr">
        <is>
          <t>3|3</t>
        </is>
      </c>
      <c r="AG552" t="inlineStr">
        <is>
          <t>|</t>
        </is>
      </c>
      <c r="AH552" t="inlineStr">
        <is>
          <t/>
        </is>
      </c>
      <c r="AI552" t="inlineStr">
        <is>
          <t/>
        </is>
      </c>
      <c r="AJ552" t="inlineStr">
        <is>
          <t/>
        </is>
      </c>
      <c r="AK552" t="inlineStr">
        <is>
          <t/>
        </is>
      </c>
      <c r="AL552" t="inlineStr">
        <is>
          <t/>
        </is>
      </c>
      <c r="AM552" t="inlineStr">
        <is>
          <t/>
        </is>
      </c>
      <c r="AN552" t="inlineStr">
        <is>
          <t/>
        </is>
      </c>
      <c r="AO552" t="inlineStr">
        <is>
          <t/>
        </is>
      </c>
      <c r="AP552" t="inlineStr">
        <is>
          <t/>
        </is>
      </c>
      <c r="AQ552" t="inlineStr">
        <is>
          <t>elementi dell'attivo|attivo</t>
        </is>
      </c>
      <c r="AR552" t="inlineStr">
        <is>
          <t>3|3</t>
        </is>
      </c>
      <c r="AS552" t="inlineStr">
        <is>
          <t>|</t>
        </is>
      </c>
      <c r="AT552" t="inlineStr">
        <is>
          <t/>
        </is>
      </c>
      <c r="AU552" t="inlineStr">
        <is>
          <t/>
        </is>
      </c>
      <c r="AV552" t="inlineStr">
        <is>
          <t/>
        </is>
      </c>
      <c r="AW552" t="inlineStr">
        <is>
          <t/>
        </is>
      </c>
      <c r="AX552" t="inlineStr">
        <is>
          <t/>
        </is>
      </c>
      <c r="AY552" t="inlineStr">
        <is>
          <t/>
        </is>
      </c>
      <c r="AZ552" t="inlineStr">
        <is>
          <t/>
        </is>
      </c>
      <c r="BA552" t="inlineStr">
        <is>
          <t/>
        </is>
      </c>
      <c r="BB552" t="inlineStr">
        <is>
          <t/>
        </is>
      </c>
      <c r="BC552" t="inlineStr">
        <is>
          <t>eigendommen|activa|vermogen</t>
        </is>
      </c>
      <c r="BD552" t="inlineStr">
        <is>
          <t>3|3|3</t>
        </is>
      </c>
      <c r="BE552" t="inlineStr">
        <is>
          <t>||</t>
        </is>
      </c>
      <c r="BF552" t="inlineStr">
        <is>
          <t/>
        </is>
      </c>
      <c r="BG552" t="inlineStr">
        <is>
          <t/>
        </is>
      </c>
      <c r="BH552" t="inlineStr">
        <is>
          <t/>
        </is>
      </c>
      <c r="BI552" t="inlineStr">
        <is>
          <t>ativo</t>
        </is>
      </c>
      <c r="BJ552" t="inlineStr">
        <is>
          <t>3</t>
        </is>
      </c>
      <c r="BK552" t="inlineStr">
        <is>
          <t/>
        </is>
      </c>
      <c r="BL552" t="inlineStr">
        <is>
          <t/>
        </is>
      </c>
      <c r="BM552" t="inlineStr">
        <is>
          <t/>
        </is>
      </c>
      <c r="BN552" t="inlineStr">
        <is>
          <t/>
        </is>
      </c>
      <c r="BO552" t="inlineStr">
        <is>
          <t/>
        </is>
      </c>
      <c r="BP552" t="inlineStr">
        <is>
          <t/>
        </is>
      </c>
      <c r="BQ552" t="inlineStr">
        <is>
          <t/>
        </is>
      </c>
      <c r="BR552" t="inlineStr">
        <is>
          <t/>
        </is>
      </c>
      <c r="BS552" t="inlineStr">
        <is>
          <t/>
        </is>
      </c>
      <c r="BT552" t="inlineStr">
        <is>
          <t/>
        </is>
      </c>
      <c r="BU552" t="inlineStr">
        <is>
          <t>aktivsida|tillgångar</t>
        </is>
      </c>
      <c r="BV552" t="inlineStr">
        <is>
          <t>4|4</t>
        </is>
      </c>
      <c r="BW552" t="inlineStr">
        <is>
          <t>|</t>
        </is>
      </c>
      <c r="BX552" t="inlineStr">
        <is>
          <t/>
        </is>
      </c>
      <c r="BY552" t="inlineStr">
        <is>
          <t/>
        </is>
      </c>
      <c r="BZ552" t="inlineStr">
        <is>
          <t>(I) Værdigenstande, som er statens (eller enheden i den offentlige sektors) lovlige ejendom. ; (II) En persons eller virksomheds formue i form af fordringer, ejendomme, lagre etc.</t>
        </is>
      </c>
      <c r="CA552" t="inlineStr">
        <is>
          <t>(I) Summe der Vermögensteile, Rechnungsabgrenzungsposten, Korrekturposten und Bilanzierungshilfen eines Unternehmens, die auf der linken Seite der Bilanz aufgeführt werden.</t>
        </is>
      </c>
      <c r="CB552" t="inlineStr">
        <is>
          <t/>
        </is>
      </c>
      <c r="CC552" t="inlineStr">
        <is>
          <t>(I) Things of value that the government legally owns, that have not been included in expenditure when acquired.</t>
        </is>
      </c>
      <c r="CD552" t="inlineStr">
        <is>
          <t>(I) Bienes de valor que el gobierno posee legalmente que no han sido incluidos entre los gastos cuando se adquirieron.</t>
        </is>
      </c>
      <c r="CE552" t="inlineStr">
        <is>
          <t/>
        </is>
      </c>
      <c r="CF552" t="inlineStr">
        <is>
          <t/>
        </is>
      </c>
      <c r="CG552" t="inlineStr">
        <is>
          <t>(I) Éléments possédant une valeur économique, qui appartiennent légalement au gouvernement (ou à l'organisation du secteur public). ; (II) Éléments possédant une valeur économique, qui appartiennent légalement au gouvernement et qui n'ont pas été imputés aux dépenses au moment de leur acquisition.</t>
        </is>
      </c>
      <c r="CH552" t="inlineStr">
        <is>
          <t/>
        </is>
      </c>
      <c r="CI552" t="inlineStr">
        <is>
          <t/>
        </is>
      </c>
      <c r="CJ552" t="inlineStr">
        <is>
          <t/>
        </is>
      </c>
      <c r="CK552" t="inlineStr">
        <is>
          <t>(I) Elementi dotati di valore economico che appartengono legalmente al governo (o all'entità del settore pubblico).</t>
        </is>
      </c>
      <c r="CL552" t="inlineStr">
        <is>
          <t/>
        </is>
      </c>
      <c r="CM552" t="inlineStr">
        <is>
          <t/>
        </is>
      </c>
      <c r="CN552" t="inlineStr">
        <is>
          <t/>
        </is>
      </c>
      <c r="CO552" t="inlineStr">
        <is>
          <t/>
        </is>
      </c>
      <c r="CP552" t="inlineStr">
        <is>
          <t/>
        </is>
      </c>
      <c r="CQ552" t="inlineStr">
        <is>
          <t/>
        </is>
      </c>
      <c r="CR552" t="inlineStr">
        <is>
          <t/>
        </is>
      </c>
      <c r="CS552" t="inlineStr">
        <is>
          <t/>
        </is>
      </c>
      <c r="CT552" t="inlineStr">
        <is>
          <t/>
        </is>
      </c>
      <c r="CU552" t="inlineStr">
        <is>
          <t/>
        </is>
      </c>
    </row>
    <row r="553">
      <c r="A553" s="1" t="str">
        <f>HYPERLINK("https://iate.europa.eu/entry/result/749588/all", "749588")</f>
        <v>749588</v>
      </c>
      <c r="B553" t="inlineStr">
        <is>
          <t>FINANCE</t>
        </is>
      </c>
      <c r="C553" t="inlineStr">
        <is>
          <t>FINANCE|budget</t>
        </is>
      </c>
      <c r="D553" t="inlineStr">
        <is>
          <t/>
        </is>
      </c>
      <c r="E553" t="inlineStr">
        <is>
          <t/>
        </is>
      </c>
      <c r="F553" t="inlineStr">
        <is>
          <t/>
        </is>
      </c>
      <c r="G553" t="inlineStr">
        <is>
          <t/>
        </is>
      </c>
      <c r="H553" t="inlineStr">
        <is>
          <t/>
        </is>
      </c>
      <c r="I553" t="inlineStr">
        <is>
          <t/>
        </is>
      </c>
      <c r="J553" t="inlineStr">
        <is>
          <t/>
        </is>
      </c>
      <c r="K553" t="inlineStr">
        <is>
          <t/>
        </is>
      </c>
      <c r="L553" t="inlineStr">
        <is>
          <t/>
        </is>
      </c>
      <c r="M553" t="inlineStr">
        <is>
          <t>Interessenkonflikt</t>
        </is>
      </c>
      <c r="N553" t="inlineStr">
        <is>
          <t>3</t>
        </is>
      </c>
      <c r="O553" t="inlineStr">
        <is>
          <t/>
        </is>
      </c>
      <c r="P553" t="inlineStr">
        <is>
          <t/>
        </is>
      </c>
      <c r="Q553" t="inlineStr">
        <is>
          <t/>
        </is>
      </c>
      <c r="R553" t="inlineStr">
        <is>
          <t/>
        </is>
      </c>
      <c r="S553" t="inlineStr">
        <is>
          <t>conflict of interests</t>
        </is>
      </c>
      <c r="T553" t="inlineStr">
        <is>
          <t>3</t>
        </is>
      </c>
      <c r="U553" t="inlineStr">
        <is>
          <t/>
        </is>
      </c>
      <c r="V553" t="inlineStr">
        <is>
          <t/>
        </is>
      </c>
      <c r="W553" t="inlineStr">
        <is>
          <t/>
        </is>
      </c>
      <c r="X553" t="inlineStr">
        <is>
          <t/>
        </is>
      </c>
      <c r="Y553" t="inlineStr">
        <is>
          <t/>
        </is>
      </c>
      <c r="Z553" t="inlineStr">
        <is>
          <t/>
        </is>
      </c>
      <c r="AA553" t="inlineStr">
        <is>
          <t/>
        </is>
      </c>
      <c r="AB553" t="inlineStr">
        <is>
          <t/>
        </is>
      </c>
      <c r="AC553" t="inlineStr">
        <is>
          <t/>
        </is>
      </c>
      <c r="AD553" t="inlineStr">
        <is>
          <t/>
        </is>
      </c>
      <c r="AE553" t="inlineStr">
        <is>
          <t>conflit d'intérêts</t>
        </is>
      </c>
      <c r="AF553" t="inlineStr">
        <is>
          <t>3</t>
        </is>
      </c>
      <c r="AG553" t="inlineStr">
        <is>
          <t/>
        </is>
      </c>
      <c r="AH553" t="inlineStr">
        <is>
          <t/>
        </is>
      </c>
      <c r="AI553" t="inlineStr">
        <is>
          <t/>
        </is>
      </c>
      <c r="AJ553" t="inlineStr">
        <is>
          <t/>
        </is>
      </c>
      <c r="AK553" t="inlineStr">
        <is>
          <t/>
        </is>
      </c>
      <c r="AL553" t="inlineStr">
        <is>
          <t/>
        </is>
      </c>
      <c r="AM553" t="inlineStr">
        <is>
          <t/>
        </is>
      </c>
      <c r="AN553" t="inlineStr">
        <is>
          <t/>
        </is>
      </c>
      <c r="AO553" t="inlineStr">
        <is>
          <t/>
        </is>
      </c>
      <c r="AP553" t="inlineStr">
        <is>
          <t/>
        </is>
      </c>
      <c r="AQ553" t="inlineStr">
        <is>
          <t/>
        </is>
      </c>
      <c r="AR553" t="inlineStr">
        <is>
          <t/>
        </is>
      </c>
      <c r="AS553" t="inlineStr">
        <is>
          <t/>
        </is>
      </c>
      <c r="AT553" t="inlineStr">
        <is>
          <t/>
        </is>
      </c>
      <c r="AU553" t="inlineStr">
        <is>
          <t/>
        </is>
      </c>
      <c r="AV553" t="inlineStr">
        <is>
          <t/>
        </is>
      </c>
      <c r="AW553" t="inlineStr">
        <is>
          <t/>
        </is>
      </c>
      <c r="AX553" t="inlineStr">
        <is>
          <t/>
        </is>
      </c>
      <c r="AY553" t="inlineStr">
        <is>
          <t/>
        </is>
      </c>
      <c r="AZ553" t="inlineStr">
        <is>
          <t/>
        </is>
      </c>
      <c r="BA553" t="inlineStr">
        <is>
          <t/>
        </is>
      </c>
      <c r="BB553" t="inlineStr">
        <is>
          <t/>
        </is>
      </c>
      <c r="BC553" t="inlineStr">
        <is>
          <t/>
        </is>
      </c>
      <c r="BD553" t="inlineStr">
        <is>
          <t/>
        </is>
      </c>
      <c r="BE553" t="inlineStr">
        <is>
          <t/>
        </is>
      </c>
      <c r="BF553" t="inlineStr">
        <is>
          <t/>
        </is>
      </c>
      <c r="BG553" t="inlineStr">
        <is>
          <t/>
        </is>
      </c>
      <c r="BH553" t="inlineStr">
        <is>
          <t/>
        </is>
      </c>
      <c r="BI553" t="inlineStr">
        <is>
          <t/>
        </is>
      </c>
      <c r="BJ553" t="inlineStr">
        <is>
          <t/>
        </is>
      </c>
      <c r="BK553" t="inlineStr">
        <is>
          <t/>
        </is>
      </c>
      <c r="BL553" t="inlineStr">
        <is>
          <t/>
        </is>
      </c>
      <c r="BM553" t="inlineStr">
        <is>
          <t/>
        </is>
      </c>
      <c r="BN553" t="inlineStr">
        <is>
          <t/>
        </is>
      </c>
      <c r="BO553" t="inlineStr">
        <is>
          <t/>
        </is>
      </c>
      <c r="BP553" t="inlineStr">
        <is>
          <t/>
        </is>
      </c>
      <c r="BQ553" t="inlineStr">
        <is>
          <t/>
        </is>
      </c>
      <c r="BR553" t="inlineStr">
        <is>
          <t/>
        </is>
      </c>
      <c r="BS553" t="inlineStr">
        <is>
          <t/>
        </is>
      </c>
      <c r="BT553" t="inlineStr">
        <is>
          <t/>
        </is>
      </c>
      <c r="BU553" t="inlineStr">
        <is>
          <t/>
        </is>
      </c>
      <c r="BV553" t="inlineStr">
        <is>
          <t/>
        </is>
      </c>
      <c r="BW553" t="inlineStr">
        <is>
          <t/>
        </is>
      </c>
      <c r="BX553" t="inlineStr">
        <is>
          <t/>
        </is>
      </c>
      <c r="BY553" t="inlineStr">
        <is>
          <t/>
        </is>
      </c>
      <c r="BZ553" t="inlineStr">
        <is>
          <t/>
        </is>
      </c>
      <c r="CA553" t="inlineStr">
        <is>
          <t>ein Interessenkonflikt besteht, wenn die unparteiische und objektive Wahrnehmung der Aufgaben eines für den Haushaltsvollzug zuständigen Akteurs oder eines Internen Prüfers aus familiären oder gefühlsmäßigen Gründen, aus Gründen der politischen Übereinstimmung oder der nationalen Zugehörigkeit, des wirtschaftlichen Interesses oder aus anderen Gründen, die auf einer Gemeinsamkeit der Interessen mit dem Begünstigten beruhen, beeinträchtigt wird.</t>
        </is>
      </c>
      <c r="CB553" t="inlineStr">
        <is>
          <t/>
        </is>
      </c>
      <c r="CC553" t="inlineStr">
        <is>
          <t>(I) There is a conflict of interests where the impartial and objective exercise of the functions of a player in the implementation of the budget or an internal auditor is comprised for reasons involving family, emotional life, political or national affinity, economic interest or any other shared interest with the beneficiary.</t>
        </is>
      </c>
      <c r="CD553" t="inlineStr">
        <is>
          <t/>
        </is>
      </c>
      <c r="CE553" t="inlineStr">
        <is>
          <t/>
        </is>
      </c>
      <c r="CF553" t="inlineStr">
        <is>
          <t/>
        </is>
      </c>
      <c r="CG553" t="inlineStr">
        <is>
          <t>(I) Il y a conflit d'intérêts lorsque l'exercice impartial et objectif des fonctions d'un acteur de l'exécution du budget ou d'un auditeur interne est compromis pour des motifs familiaux, affectifs, d'affinité politique ou nationale, d'intérêt économique ou pour tout autre motif de communauté d'intérêt avec le bénéficiaire.</t>
        </is>
      </c>
      <c r="CH553" t="inlineStr">
        <is>
          <t/>
        </is>
      </c>
      <c r="CI553" t="inlineStr">
        <is>
          <t/>
        </is>
      </c>
      <c r="CJ553" t="inlineStr">
        <is>
          <t/>
        </is>
      </c>
      <c r="CK553" t="inlineStr">
        <is>
          <t/>
        </is>
      </c>
      <c r="CL553" t="inlineStr">
        <is>
          <t/>
        </is>
      </c>
      <c r="CM553" t="inlineStr">
        <is>
          <t/>
        </is>
      </c>
      <c r="CN553" t="inlineStr">
        <is>
          <t/>
        </is>
      </c>
      <c r="CO553" t="inlineStr">
        <is>
          <t/>
        </is>
      </c>
      <c r="CP553" t="inlineStr">
        <is>
          <t/>
        </is>
      </c>
      <c r="CQ553" t="inlineStr">
        <is>
          <t/>
        </is>
      </c>
      <c r="CR553" t="inlineStr">
        <is>
          <t/>
        </is>
      </c>
      <c r="CS553" t="inlineStr">
        <is>
          <t/>
        </is>
      </c>
      <c r="CT553" t="inlineStr">
        <is>
          <t/>
        </is>
      </c>
      <c r="CU553" t="inlineStr">
        <is>
          <t/>
        </is>
      </c>
    </row>
    <row r="554">
      <c r="A554" s="1" t="str">
        <f>HYPERLINK("https://iate.europa.eu/entry/result/67315/all", "67315")</f>
        <v>67315</v>
      </c>
      <c r="B554" t="inlineStr">
        <is>
          <t>SOCIAL QUESTIONS;FINANCE;LAW</t>
        </is>
      </c>
      <c r="C554" t="inlineStr">
        <is>
          <t>SOCIAL QUESTIONS|health|pharmaceutical industry;FINANCE|financial institutions and credit|financial institution;LAW</t>
        </is>
      </c>
      <c r="D554" t="inlineStr">
        <is>
          <t/>
        </is>
      </c>
      <c r="E554" t="inlineStr">
        <is>
          <t/>
        </is>
      </c>
      <c r="F554" t="inlineStr">
        <is>
          <t/>
        </is>
      </c>
      <c r="G554" t="inlineStr">
        <is>
          <t/>
        </is>
      </c>
      <c r="H554" t="inlineStr">
        <is>
          <t/>
        </is>
      </c>
      <c r="I554" t="inlineStr">
        <is>
          <t/>
        </is>
      </c>
      <c r="J554" t="inlineStr">
        <is>
          <t/>
        </is>
      </c>
      <c r="K554" t="inlineStr">
        <is>
          <t/>
        </is>
      </c>
      <c r="L554" t="inlineStr">
        <is>
          <t/>
        </is>
      </c>
      <c r="M554" t="inlineStr">
        <is>
          <t>Zusammenhang|Assoziation</t>
        </is>
      </c>
      <c r="N554" t="inlineStr">
        <is>
          <t>3|3</t>
        </is>
      </c>
      <c r="O554" t="inlineStr">
        <is>
          <t>|</t>
        </is>
      </c>
      <c r="P554" t="inlineStr">
        <is>
          <t/>
        </is>
      </c>
      <c r="Q554" t="inlineStr">
        <is>
          <t/>
        </is>
      </c>
      <c r="R554" t="inlineStr">
        <is>
          <t/>
        </is>
      </c>
      <c r="S554" t="inlineStr">
        <is>
          <t>association</t>
        </is>
      </c>
      <c r="T554" t="inlineStr">
        <is>
          <t>3</t>
        </is>
      </c>
      <c r="U554" t="inlineStr">
        <is>
          <t/>
        </is>
      </c>
      <c r="V554" t="inlineStr">
        <is>
          <t>asociación</t>
        </is>
      </c>
      <c r="W554" t="inlineStr">
        <is>
          <t>3</t>
        </is>
      </c>
      <c r="X554" t="inlineStr">
        <is>
          <t/>
        </is>
      </c>
      <c r="Y554" t="inlineStr">
        <is>
          <t/>
        </is>
      </c>
      <c r="Z554" t="inlineStr">
        <is>
          <t/>
        </is>
      </c>
      <c r="AA554" t="inlineStr">
        <is>
          <t/>
        </is>
      </c>
      <c r="AB554" t="inlineStr">
        <is>
          <t/>
        </is>
      </c>
      <c r="AC554" t="inlineStr">
        <is>
          <t/>
        </is>
      </c>
      <c r="AD554" t="inlineStr">
        <is>
          <t/>
        </is>
      </c>
      <c r="AE554" t="inlineStr">
        <is>
          <t>association|groupement</t>
        </is>
      </c>
      <c r="AF554" t="inlineStr">
        <is>
          <t>3|3</t>
        </is>
      </c>
      <c r="AG554" t="inlineStr">
        <is>
          <t>|</t>
        </is>
      </c>
      <c r="AH554" t="inlineStr">
        <is>
          <t/>
        </is>
      </c>
      <c r="AI554" t="inlineStr">
        <is>
          <t/>
        </is>
      </c>
      <c r="AJ554" t="inlineStr">
        <is>
          <t/>
        </is>
      </c>
      <c r="AK554" t="inlineStr">
        <is>
          <t/>
        </is>
      </c>
      <c r="AL554" t="inlineStr">
        <is>
          <t/>
        </is>
      </c>
      <c r="AM554" t="inlineStr">
        <is>
          <t/>
        </is>
      </c>
      <c r="AN554" t="inlineStr">
        <is>
          <t/>
        </is>
      </c>
      <c r="AO554" t="inlineStr">
        <is>
          <t/>
        </is>
      </c>
      <c r="AP554" t="inlineStr">
        <is>
          <t/>
        </is>
      </c>
      <c r="AQ554" t="inlineStr">
        <is>
          <t>associazione</t>
        </is>
      </c>
      <c r="AR554" t="inlineStr">
        <is>
          <t>3</t>
        </is>
      </c>
      <c r="AS554" t="inlineStr">
        <is>
          <t/>
        </is>
      </c>
      <c r="AT554" t="inlineStr">
        <is>
          <t/>
        </is>
      </c>
      <c r="AU554" t="inlineStr">
        <is>
          <t/>
        </is>
      </c>
      <c r="AV554" t="inlineStr">
        <is>
          <t/>
        </is>
      </c>
      <c r="AW554" t="inlineStr">
        <is>
          <t/>
        </is>
      </c>
      <c r="AX554" t="inlineStr">
        <is>
          <t/>
        </is>
      </c>
      <c r="AY554" t="inlineStr">
        <is>
          <t/>
        </is>
      </c>
      <c r="AZ554" t="inlineStr">
        <is>
          <t/>
        </is>
      </c>
      <c r="BA554" t="inlineStr">
        <is>
          <t/>
        </is>
      </c>
      <c r="BB554" t="inlineStr">
        <is>
          <t/>
        </is>
      </c>
      <c r="BC554" t="inlineStr">
        <is>
          <t>verband|associatie</t>
        </is>
      </c>
      <c r="BD554" t="inlineStr">
        <is>
          <t>3|3</t>
        </is>
      </c>
      <c r="BE554" t="inlineStr">
        <is>
          <t>|</t>
        </is>
      </c>
      <c r="BF554" t="inlineStr">
        <is>
          <t/>
        </is>
      </c>
      <c r="BG554" t="inlineStr">
        <is>
          <t/>
        </is>
      </c>
      <c r="BH554" t="inlineStr">
        <is>
          <t/>
        </is>
      </c>
      <c r="BI554" t="inlineStr">
        <is>
          <t>associação</t>
        </is>
      </c>
      <c r="BJ554" t="inlineStr">
        <is>
          <t>3</t>
        </is>
      </c>
      <c r="BK554" t="inlineStr">
        <is>
          <t/>
        </is>
      </c>
      <c r="BL554" t="inlineStr">
        <is>
          <t/>
        </is>
      </c>
      <c r="BM554" t="inlineStr">
        <is>
          <t/>
        </is>
      </c>
      <c r="BN554" t="inlineStr">
        <is>
          <t/>
        </is>
      </c>
      <c r="BO554" t="inlineStr">
        <is>
          <t/>
        </is>
      </c>
      <c r="BP554" t="inlineStr">
        <is>
          <t/>
        </is>
      </c>
      <c r="BQ554" t="inlineStr">
        <is>
          <t/>
        </is>
      </c>
      <c r="BR554" t="inlineStr">
        <is>
          <t/>
        </is>
      </c>
      <c r="BS554" t="inlineStr">
        <is>
          <t/>
        </is>
      </c>
      <c r="BT554" t="inlineStr">
        <is>
          <t/>
        </is>
      </c>
      <c r="BU554" t="inlineStr">
        <is>
          <t/>
        </is>
      </c>
      <c r="BV554" t="inlineStr">
        <is>
          <t/>
        </is>
      </c>
      <c r="BW554" t="inlineStr">
        <is>
          <t/>
        </is>
      </c>
      <c r="BX554" t="inlineStr">
        <is>
          <t/>
        </is>
      </c>
      <c r="BY554" t="inlineStr">
        <is>
          <t/>
        </is>
      </c>
      <c r="BZ554" t="inlineStr">
        <is>
          <t/>
        </is>
      </c>
      <c r="CA554" t="inlineStr">
        <is>
          <t/>
        </is>
      </c>
      <c r="CB554" t="inlineStr">
        <is>
          <t/>
        </is>
      </c>
      <c r="CC554" t="inlineStr">
        <is>
          <t>1.a group of persons formed to promote a common lawful interest or purpose, where the group they form is not, and sometimes cannot be, incorporated as a corporation or legal entity distinct from the members.</t>
        </is>
      </c>
      <c r="CD554" t="inlineStr">
        <is>
          <t/>
        </is>
      </c>
      <c r="CE554" t="inlineStr">
        <is>
          <t/>
        </is>
      </c>
      <c r="CF554" t="inlineStr">
        <is>
          <t/>
        </is>
      </c>
      <c r="CG554" t="inlineStr">
        <is>
          <t>1.convention par laquelle des personnes mettent en commun des biens, des connaissances ou des activités, même en vue de faire des bénéfices.;2.dans le sens commun, réunion de personnes, d'institutions ou d'organismes en vue d'une action commune ou d'actions coordonnées</t>
        </is>
      </c>
      <c r="CH554" t="inlineStr">
        <is>
          <t/>
        </is>
      </c>
      <c r="CI554" t="inlineStr">
        <is>
          <t/>
        </is>
      </c>
      <c r="CJ554" t="inlineStr">
        <is>
          <t/>
        </is>
      </c>
      <c r="CK554" t="inlineStr">
        <is>
          <t/>
        </is>
      </c>
      <c r="CL554" t="inlineStr">
        <is>
          <t/>
        </is>
      </c>
      <c r="CM554" t="inlineStr">
        <is>
          <t/>
        </is>
      </c>
      <c r="CN554" t="inlineStr">
        <is>
          <t/>
        </is>
      </c>
      <c r="CO554" t="inlineStr">
        <is>
          <t/>
        </is>
      </c>
      <c r="CP554" t="inlineStr">
        <is>
          <t/>
        </is>
      </c>
      <c r="CQ554" t="inlineStr">
        <is>
          <t/>
        </is>
      </c>
      <c r="CR554" t="inlineStr">
        <is>
          <t/>
        </is>
      </c>
      <c r="CS554" t="inlineStr">
        <is>
          <t/>
        </is>
      </c>
      <c r="CT554" t="inlineStr">
        <is>
          <t/>
        </is>
      </c>
      <c r="CU554" t="inlineStr">
        <is>
          <t/>
        </is>
      </c>
    </row>
    <row r="555">
      <c r="A555" s="1" t="str">
        <f>HYPERLINK("https://iate.europa.eu/entry/result/783200/all", "783200")</f>
        <v>783200</v>
      </c>
      <c r="B555" t="inlineStr">
        <is>
          <t>FINANCE;AGRICULTURE, FORESTRY AND FISHERIES</t>
        </is>
      </c>
      <c r="C555" t="inlineStr">
        <is>
          <t>FINANCE|budget;AGRICULTURE, FORESTRY AND FISHERIES;FINANCE</t>
        </is>
      </c>
      <c r="D555" t="inlineStr">
        <is>
          <t/>
        </is>
      </c>
      <c r="E555" t="inlineStr">
        <is>
          <t/>
        </is>
      </c>
      <c r="F555" t="inlineStr">
        <is>
          <t/>
        </is>
      </c>
      <c r="G555" t="inlineStr">
        <is>
          <t/>
        </is>
      </c>
      <c r="H555" t="inlineStr">
        <is>
          <t/>
        </is>
      </c>
      <c r="I555" t="inlineStr">
        <is>
          <t/>
        </is>
      </c>
      <c r="J555" t="inlineStr">
        <is>
          <t/>
        </is>
      </c>
      <c r="K555" t="inlineStr">
        <is>
          <t/>
        </is>
      </c>
      <c r="L555" t="inlineStr">
        <is>
          <t/>
        </is>
      </c>
      <c r="M555" t="inlineStr">
        <is>
          <t>Agrarleitlinie</t>
        </is>
      </c>
      <c r="N555" t="inlineStr">
        <is>
          <t>3</t>
        </is>
      </c>
      <c r="O555" t="inlineStr">
        <is>
          <t/>
        </is>
      </c>
      <c r="P555" t="inlineStr">
        <is>
          <t>γεωργικός κανόνας</t>
        </is>
      </c>
      <c r="Q555" t="inlineStr">
        <is>
          <t>2</t>
        </is>
      </c>
      <c r="R555" t="inlineStr">
        <is>
          <t/>
        </is>
      </c>
      <c r="S555" t="inlineStr">
        <is>
          <t>guideline|agricultural guideline|agricultural guide line</t>
        </is>
      </c>
      <c r="T555" t="inlineStr">
        <is>
          <t>1|1|1</t>
        </is>
      </c>
      <c r="U555" t="inlineStr">
        <is>
          <t>||</t>
        </is>
      </c>
      <c r="V555" t="inlineStr">
        <is>
          <t/>
        </is>
      </c>
      <c r="W555" t="inlineStr">
        <is>
          <t/>
        </is>
      </c>
      <c r="X555" t="inlineStr">
        <is>
          <t/>
        </is>
      </c>
      <c r="Y555" t="inlineStr">
        <is>
          <t/>
        </is>
      </c>
      <c r="Z555" t="inlineStr">
        <is>
          <t/>
        </is>
      </c>
      <c r="AA555" t="inlineStr">
        <is>
          <t/>
        </is>
      </c>
      <c r="AB555" t="inlineStr">
        <is>
          <t/>
        </is>
      </c>
      <c r="AC555" t="inlineStr">
        <is>
          <t/>
        </is>
      </c>
      <c r="AD555" t="inlineStr">
        <is>
          <t/>
        </is>
      </c>
      <c r="AE555" t="inlineStr">
        <is>
          <t>norme agricole</t>
        </is>
      </c>
      <c r="AF555" t="inlineStr">
        <is>
          <t>1</t>
        </is>
      </c>
      <c r="AG555" t="inlineStr">
        <is>
          <t/>
        </is>
      </c>
      <c r="AH555" t="inlineStr">
        <is>
          <t/>
        </is>
      </c>
      <c r="AI555" t="inlineStr">
        <is>
          <t/>
        </is>
      </c>
      <c r="AJ555" t="inlineStr">
        <is>
          <t/>
        </is>
      </c>
      <c r="AK555" t="inlineStr">
        <is>
          <t/>
        </is>
      </c>
      <c r="AL555" t="inlineStr">
        <is>
          <t/>
        </is>
      </c>
      <c r="AM555" t="inlineStr">
        <is>
          <t/>
        </is>
      </c>
      <c r="AN555" t="inlineStr">
        <is>
          <t/>
        </is>
      </c>
      <c r="AO555" t="inlineStr">
        <is>
          <t/>
        </is>
      </c>
      <c r="AP555" t="inlineStr">
        <is>
          <t/>
        </is>
      </c>
      <c r="AQ555" t="inlineStr">
        <is>
          <t/>
        </is>
      </c>
      <c r="AR555" t="inlineStr">
        <is>
          <t/>
        </is>
      </c>
      <c r="AS555" t="inlineStr">
        <is>
          <t/>
        </is>
      </c>
      <c r="AT555" t="inlineStr">
        <is>
          <t/>
        </is>
      </c>
      <c r="AU555" t="inlineStr">
        <is>
          <t/>
        </is>
      </c>
      <c r="AV555" t="inlineStr">
        <is>
          <t/>
        </is>
      </c>
      <c r="AW555" t="inlineStr">
        <is>
          <t/>
        </is>
      </c>
      <c r="AX555" t="inlineStr">
        <is>
          <t/>
        </is>
      </c>
      <c r="AY555" t="inlineStr">
        <is>
          <t/>
        </is>
      </c>
      <c r="AZ555" t="inlineStr">
        <is>
          <t/>
        </is>
      </c>
      <c r="BA555" t="inlineStr">
        <is>
          <t/>
        </is>
      </c>
      <c r="BB555" t="inlineStr">
        <is>
          <t/>
        </is>
      </c>
      <c r="BC555" t="inlineStr">
        <is>
          <t>landbouwnorm</t>
        </is>
      </c>
      <c r="BD555" t="inlineStr">
        <is>
          <t>1</t>
        </is>
      </c>
      <c r="BE555" t="inlineStr">
        <is>
          <t/>
        </is>
      </c>
      <c r="BF555" t="inlineStr">
        <is>
          <t/>
        </is>
      </c>
      <c r="BG555" t="inlineStr">
        <is>
          <t/>
        </is>
      </c>
      <c r="BH555" t="inlineStr">
        <is>
          <t/>
        </is>
      </c>
      <c r="BI555" t="inlineStr">
        <is>
          <t/>
        </is>
      </c>
      <c r="BJ555" t="inlineStr">
        <is>
          <t/>
        </is>
      </c>
      <c r="BK555" t="inlineStr">
        <is>
          <t/>
        </is>
      </c>
      <c r="BL555" t="inlineStr">
        <is>
          <t/>
        </is>
      </c>
      <c r="BM555" t="inlineStr">
        <is>
          <t/>
        </is>
      </c>
      <c r="BN555" t="inlineStr">
        <is>
          <t/>
        </is>
      </c>
      <c r="BO555" t="inlineStr">
        <is>
          <t/>
        </is>
      </c>
      <c r="BP555" t="inlineStr">
        <is>
          <t/>
        </is>
      </c>
      <c r="BQ555" t="inlineStr">
        <is>
          <t/>
        </is>
      </c>
      <c r="BR555" t="inlineStr">
        <is>
          <t/>
        </is>
      </c>
      <c r="BS555" t="inlineStr">
        <is>
          <t/>
        </is>
      </c>
      <c r="BT555" t="inlineStr">
        <is>
          <t/>
        </is>
      </c>
      <c r="BU555" t="inlineStr">
        <is>
          <t/>
        </is>
      </c>
      <c r="BV555" t="inlineStr">
        <is>
          <t/>
        </is>
      </c>
      <c r="BW555" t="inlineStr">
        <is>
          <t/>
        </is>
      </c>
      <c r="BX555" t="inlineStr">
        <is>
          <t/>
        </is>
      </c>
      <c r="BY555" t="inlineStr">
        <is>
          <t/>
        </is>
      </c>
      <c r="BZ555" t="inlineStr">
        <is>
          <t/>
        </is>
      </c>
      <c r="CA555" t="inlineStr">
        <is>
          <t>Bindung der Agrarausgabensteigerung an die Basis der Eigenmittel</t>
        </is>
      </c>
      <c r="CB555" t="inlineStr">
        <is>
          <t/>
        </is>
      </c>
      <c r="CC555" t="inlineStr">
        <is>
          <t/>
        </is>
      </c>
      <c r="CD555" t="inlineStr">
        <is>
          <t/>
        </is>
      </c>
      <c r="CE555" t="inlineStr">
        <is>
          <t/>
        </is>
      </c>
      <c r="CF555" t="inlineStr">
        <is>
          <t/>
        </is>
      </c>
      <c r="CG555" t="inlineStr">
        <is>
          <t/>
        </is>
      </c>
      <c r="CH555" t="inlineStr">
        <is>
          <t/>
        </is>
      </c>
      <c r="CI555" t="inlineStr">
        <is>
          <t/>
        </is>
      </c>
      <c r="CJ555" t="inlineStr">
        <is>
          <t/>
        </is>
      </c>
      <c r="CK555" t="inlineStr">
        <is>
          <t/>
        </is>
      </c>
      <c r="CL555" t="inlineStr">
        <is>
          <t/>
        </is>
      </c>
      <c r="CM555" t="inlineStr">
        <is>
          <t/>
        </is>
      </c>
      <c r="CN555" t="inlineStr">
        <is>
          <t/>
        </is>
      </c>
      <c r="CO555" t="inlineStr">
        <is>
          <t>Bedoeld wordt de regel dat de nettolandbouwuitgaven minder moeten toenemen dan het stijgingspercentage van de grondslag der eigen middelen; zie art. 2 van de conclusies van de Raad van 4.12.84 in 11178/84.</t>
        </is>
      </c>
      <c r="CP555" t="inlineStr">
        <is>
          <t/>
        </is>
      </c>
      <c r="CQ555" t="inlineStr">
        <is>
          <t/>
        </is>
      </c>
      <c r="CR555" t="inlineStr">
        <is>
          <t/>
        </is>
      </c>
      <c r="CS555" t="inlineStr">
        <is>
          <t/>
        </is>
      </c>
      <c r="CT555" t="inlineStr">
        <is>
          <t/>
        </is>
      </c>
      <c r="CU555" t="inlineStr">
        <is>
          <t/>
        </is>
      </c>
    </row>
    <row r="556">
      <c r="A556" s="1" t="str">
        <f>HYPERLINK("https://iate.europa.eu/entry/result/749581/all", "749581")</f>
        <v>749581</v>
      </c>
      <c r="B556" t="inlineStr">
        <is>
          <t>FINANCE</t>
        </is>
      </c>
      <c r="C556" t="inlineStr">
        <is>
          <t>FINANCE|budget</t>
        </is>
      </c>
      <c r="D556" t="inlineStr">
        <is>
          <t/>
        </is>
      </c>
      <c r="E556" t="inlineStr">
        <is>
          <t/>
        </is>
      </c>
      <c r="F556" t="inlineStr">
        <is>
          <t/>
        </is>
      </c>
      <c r="G556" t="inlineStr">
        <is>
          <t/>
        </is>
      </c>
      <c r="H556" t="inlineStr">
        <is>
          <t/>
        </is>
      </c>
      <c r="I556" t="inlineStr">
        <is>
          <t/>
        </is>
      </c>
      <c r="J556" t="inlineStr">
        <is>
          <t/>
        </is>
      </c>
      <c r="K556" t="inlineStr">
        <is>
          <t/>
        </is>
      </c>
      <c r="L556" t="inlineStr">
        <is>
          <t/>
        </is>
      </c>
      <c r="M556" t="inlineStr">
        <is>
          <t>Tätigkeitsfeld</t>
        </is>
      </c>
      <c r="N556" t="inlineStr">
        <is>
          <t>3</t>
        </is>
      </c>
      <c r="O556" t="inlineStr">
        <is>
          <t/>
        </is>
      </c>
      <c r="P556" t="inlineStr">
        <is>
          <t/>
        </is>
      </c>
      <c r="Q556" t="inlineStr">
        <is>
          <t/>
        </is>
      </c>
      <c r="R556" t="inlineStr">
        <is>
          <t/>
        </is>
      </c>
      <c r="S556" t="inlineStr">
        <is>
          <t>activity</t>
        </is>
      </c>
      <c r="T556" t="inlineStr">
        <is>
          <t>3</t>
        </is>
      </c>
      <c r="U556" t="inlineStr">
        <is>
          <t/>
        </is>
      </c>
      <c r="V556" t="inlineStr">
        <is>
          <t/>
        </is>
      </c>
      <c r="W556" t="inlineStr">
        <is>
          <t/>
        </is>
      </c>
      <c r="X556" t="inlineStr">
        <is>
          <t/>
        </is>
      </c>
      <c r="Y556" t="inlineStr">
        <is>
          <t/>
        </is>
      </c>
      <c r="Z556" t="inlineStr">
        <is>
          <t/>
        </is>
      </c>
      <c r="AA556" t="inlineStr">
        <is>
          <t/>
        </is>
      </c>
      <c r="AB556" t="inlineStr">
        <is>
          <t/>
        </is>
      </c>
      <c r="AC556" t="inlineStr">
        <is>
          <t/>
        </is>
      </c>
      <c r="AD556" t="inlineStr">
        <is>
          <t/>
        </is>
      </c>
      <c r="AE556" t="inlineStr">
        <is>
          <t>activité</t>
        </is>
      </c>
      <c r="AF556" t="inlineStr">
        <is>
          <t>3</t>
        </is>
      </c>
      <c r="AG556" t="inlineStr">
        <is>
          <t/>
        </is>
      </c>
      <c r="AH556" t="inlineStr">
        <is>
          <t/>
        </is>
      </c>
      <c r="AI556" t="inlineStr">
        <is>
          <t/>
        </is>
      </c>
      <c r="AJ556" t="inlineStr">
        <is>
          <t/>
        </is>
      </c>
      <c r="AK556" t="inlineStr">
        <is>
          <t/>
        </is>
      </c>
      <c r="AL556" t="inlineStr">
        <is>
          <t/>
        </is>
      </c>
      <c r="AM556" t="inlineStr">
        <is>
          <t/>
        </is>
      </c>
      <c r="AN556" t="inlineStr">
        <is>
          <t/>
        </is>
      </c>
      <c r="AO556" t="inlineStr">
        <is>
          <t/>
        </is>
      </c>
      <c r="AP556" t="inlineStr">
        <is>
          <t/>
        </is>
      </c>
      <c r="AQ556" t="inlineStr">
        <is>
          <t/>
        </is>
      </c>
      <c r="AR556" t="inlineStr">
        <is>
          <t/>
        </is>
      </c>
      <c r="AS556" t="inlineStr">
        <is>
          <t/>
        </is>
      </c>
      <c r="AT556" t="inlineStr">
        <is>
          <t/>
        </is>
      </c>
      <c r="AU556" t="inlineStr">
        <is>
          <t/>
        </is>
      </c>
      <c r="AV556" t="inlineStr">
        <is>
          <t/>
        </is>
      </c>
      <c r="AW556" t="inlineStr">
        <is>
          <t/>
        </is>
      </c>
      <c r="AX556" t="inlineStr">
        <is>
          <t/>
        </is>
      </c>
      <c r="AY556" t="inlineStr">
        <is>
          <t/>
        </is>
      </c>
      <c r="AZ556" t="inlineStr">
        <is>
          <t/>
        </is>
      </c>
      <c r="BA556" t="inlineStr">
        <is>
          <t/>
        </is>
      </c>
      <c r="BB556" t="inlineStr">
        <is>
          <t/>
        </is>
      </c>
      <c r="BC556" t="inlineStr">
        <is>
          <t>activiteit</t>
        </is>
      </c>
      <c r="BD556" t="inlineStr">
        <is>
          <t>3</t>
        </is>
      </c>
      <c r="BE556" t="inlineStr">
        <is>
          <t/>
        </is>
      </c>
      <c r="BF556" t="inlineStr">
        <is>
          <t>działanie|działalność</t>
        </is>
      </c>
      <c r="BG556" t="inlineStr">
        <is>
          <t>3|3</t>
        </is>
      </c>
      <c r="BH556" t="inlineStr">
        <is>
          <t>|</t>
        </is>
      </c>
      <c r="BI556" t="inlineStr">
        <is>
          <t/>
        </is>
      </c>
      <c r="BJ556" t="inlineStr">
        <is>
          <t/>
        </is>
      </c>
      <c r="BK556" t="inlineStr">
        <is>
          <t/>
        </is>
      </c>
      <c r="BL556" t="inlineStr">
        <is>
          <t/>
        </is>
      </c>
      <c r="BM556" t="inlineStr">
        <is>
          <t/>
        </is>
      </c>
      <c r="BN556" t="inlineStr">
        <is>
          <t/>
        </is>
      </c>
      <c r="BO556" t="inlineStr">
        <is>
          <t/>
        </is>
      </c>
      <c r="BP556" t="inlineStr">
        <is>
          <t/>
        </is>
      </c>
      <c r="BQ556" t="inlineStr">
        <is>
          <t/>
        </is>
      </c>
      <c r="BR556" t="inlineStr">
        <is>
          <t/>
        </is>
      </c>
      <c r="BS556" t="inlineStr">
        <is>
          <t/>
        </is>
      </c>
      <c r="BT556" t="inlineStr">
        <is>
          <t/>
        </is>
      </c>
      <c r="BU556" t="inlineStr">
        <is>
          <t/>
        </is>
      </c>
      <c r="BV556" t="inlineStr">
        <is>
          <t/>
        </is>
      </c>
      <c r="BW556" t="inlineStr">
        <is>
          <t/>
        </is>
      </c>
      <c r="BX556" t="inlineStr">
        <is>
          <t/>
        </is>
      </c>
      <c r="BY556" t="inlineStr">
        <is>
          <t/>
        </is>
      </c>
      <c r="BZ556" t="inlineStr">
        <is>
          <t/>
        </is>
      </c>
      <c r="CA556" t="inlineStr">
        <is>
          <t>(I) Ein Titel entspricht einem Politikbereich, ein Kapitel entspricht in der Regel einem Tätigkeitsfeld.</t>
        </is>
      </c>
      <c r="CB556" t="inlineStr">
        <is>
          <t/>
        </is>
      </c>
      <c r="CC556" t="inlineStr">
        <is>
          <t>(I) A title shall correspond to a policy area and a chapter shall, as a rule, correspond to an activity.</t>
        </is>
      </c>
      <c r="CD556" t="inlineStr">
        <is>
          <t/>
        </is>
      </c>
      <c r="CE556" t="inlineStr">
        <is>
          <t/>
        </is>
      </c>
      <c r="CF556" t="inlineStr">
        <is>
          <t/>
        </is>
      </c>
      <c r="CG556" t="inlineStr">
        <is>
          <t>(I) Un titre correspond à un domaine politique et un chapitre correspond, en règle générale, à une activité.</t>
        </is>
      </c>
      <c r="CH556" t="inlineStr">
        <is>
          <t/>
        </is>
      </c>
      <c r="CI556" t="inlineStr">
        <is>
          <t/>
        </is>
      </c>
      <c r="CJ556" t="inlineStr">
        <is>
          <t/>
        </is>
      </c>
      <c r="CK556" t="inlineStr">
        <is>
          <t/>
        </is>
      </c>
      <c r="CL556" t="inlineStr">
        <is>
          <t/>
        </is>
      </c>
      <c r="CM556" t="inlineStr">
        <is>
          <t/>
        </is>
      </c>
      <c r="CN556" t="inlineStr">
        <is>
          <t/>
        </is>
      </c>
      <c r="CO556" t="inlineStr">
        <is>
          <t/>
        </is>
      </c>
      <c r="CP556" t="inlineStr">
        <is>
          <t/>
        </is>
      </c>
      <c r="CQ556" t="inlineStr">
        <is>
          <t/>
        </is>
      </c>
      <c r="CR556" t="inlineStr">
        <is>
          <t/>
        </is>
      </c>
      <c r="CS556" t="inlineStr">
        <is>
          <t/>
        </is>
      </c>
      <c r="CT556" t="inlineStr">
        <is>
          <t/>
        </is>
      </c>
      <c r="CU556" t="inlineStr">
        <is>
          <t/>
        </is>
      </c>
    </row>
    <row r="557">
      <c r="A557" s="1" t="str">
        <f>HYPERLINK("https://iate.europa.eu/entry/result/760449/all", "760449")</f>
        <v>760449</v>
      </c>
      <c r="B557" t="inlineStr">
        <is>
          <t>FINANCE;BUSINESS AND COMPETITION</t>
        </is>
      </c>
      <c r="C557" t="inlineStr">
        <is>
          <t>FINANCE;BUSINESS AND COMPETITION|accounting</t>
        </is>
      </c>
      <c r="D557" t="inlineStr">
        <is>
          <t/>
        </is>
      </c>
      <c r="E557" t="inlineStr">
        <is>
          <t/>
        </is>
      </c>
      <c r="F557" t="inlineStr">
        <is>
          <t/>
        </is>
      </c>
      <c r="G557" t="inlineStr">
        <is>
          <t/>
        </is>
      </c>
      <c r="H557" t="inlineStr">
        <is>
          <t/>
        </is>
      </c>
      <c r="I557" t="inlineStr">
        <is>
          <t/>
        </is>
      </c>
      <c r="J557" t="inlineStr">
        <is>
          <t>cash flow</t>
        </is>
      </c>
      <c r="K557" t="inlineStr">
        <is>
          <t>4</t>
        </is>
      </c>
      <c r="L557" t="inlineStr">
        <is>
          <t/>
        </is>
      </c>
      <c r="M557" t="inlineStr">
        <is>
          <t>Brutto-Eigenfinanzierungsmarge</t>
        </is>
      </c>
      <c r="N557" t="inlineStr">
        <is>
          <t>2</t>
        </is>
      </c>
      <c r="O557" t="inlineStr">
        <is>
          <t/>
        </is>
      </c>
      <c r="P557" t="inlineStr">
        <is>
          <t/>
        </is>
      </c>
      <c r="Q557" t="inlineStr">
        <is>
          <t/>
        </is>
      </c>
      <c r="R557" t="inlineStr">
        <is>
          <t/>
        </is>
      </c>
      <c r="S557" t="inlineStr">
        <is>
          <t>cash flow|gross self-financing margin</t>
        </is>
      </c>
      <c r="T557" t="inlineStr">
        <is>
          <t>3|3</t>
        </is>
      </c>
      <c r="U557" t="inlineStr">
        <is>
          <t>|</t>
        </is>
      </c>
      <c r="V557" t="inlineStr">
        <is>
          <t>margen bruto de autofinanciación</t>
        </is>
      </c>
      <c r="W557" t="inlineStr">
        <is>
          <t>3</t>
        </is>
      </c>
      <c r="X557" t="inlineStr">
        <is>
          <t/>
        </is>
      </c>
      <c r="Y557" t="inlineStr">
        <is>
          <t/>
        </is>
      </c>
      <c r="Z557" t="inlineStr">
        <is>
          <t/>
        </is>
      </c>
      <c r="AA557" t="inlineStr">
        <is>
          <t/>
        </is>
      </c>
      <c r="AB557" t="inlineStr">
        <is>
          <t>omarahoituksen bruttomarginaali</t>
        </is>
      </c>
      <c r="AC557" t="inlineStr">
        <is>
          <t>2</t>
        </is>
      </c>
      <c r="AD557" t="inlineStr">
        <is>
          <t/>
        </is>
      </c>
      <c r="AE557" t="inlineStr">
        <is>
          <t>bénéfice net avant amortissement|capacité d'autofinancement|MBA|marge brute d'autofinancement</t>
        </is>
      </c>
      <c r="AF557" t="inlineStr">
        <is>
          <t>3|3|3|3</t>
        </is>
      </c>
      <c r="AG557" t="inlineStr">
        <is>
          <t>|||</t>
        </is>
      </c>
      <c r="AH557" t="inlineStr">
        <is>
          <t>sreabhadh airgid thirim</t>
        </is>
      </c>
      <c r="AI557" t="inlineStr">
        <is>
          <t>3</t>
        </is>
      </c>
      <c r="AJ557" t="inlineStr">
        <is>
          <t/>
        </is>
      </c>
      <c r="AK557" t="inlineStr">
        <is>
          <t/>
        </is>
      </c>
      <c r="AL557" t="inlineStr">
        <is>
          <t/>
        </is>
      </c>
      <c r="AM557" t="inlineStr">
        <is>
          <t/>
        </is>
      </c>
      <c r="AN557" t="inlineStr">
        <is>
          <t/>
        </is>
      </c>
      <c r="AO557" t="inlineStr">
        <is>
          <t/>
        </is>
      </c>
      <c r="AP557" t="inlineStr">
        <is>
          <t/>
        </is>
      </c>
      <c r="AQ557" t="inlineStr">
        <is>
          <t>flusso di cassa|flusso di tesoreria|flussi finanziari</t>
        </is>
      </c>
      <c r="AR557" t="inlineStr">
        <is>
          <t>3|3|1</t>
        </is>
      </c>
      <c r="AS557" t="inlineStr">
        <is>
          <t>||</t>
        </is>
      </c>
      <c r="AT557" t="inlineStr">
        <is>
          <t/>
        </is>
      </c>
      <c r="AU557" t="inlineStr">
        <is>
          <t/>
        </is>
      </c>
      <c r="AV557" t="inlineStr">
        <is>
          <t/>
        </is>
      </c>
      <c r="AW557" t="inlineStr">
        <is>
          <t/>
        </is>
      </c>
      <c r="AX557" t="inlineStr">
        <is>
          <t/>
        </is>
      </c>
      <c r="AY557" t="inlineStr">
        <is>
          <t/>
        </is>
      </c>
      <c r="AZ557" t="inlineStr">
        <is>
          <t/>
        </is>
      </c>
      <c r="BA557" t="inlineStr">
        <is>
          <t/>
        </is>
      </c>
      <c r="BB557" t="inlineStr">
        <is>
          <t/>
        </is>
      </c>
      <c r="BC557" t="inlineStr">
        <is>
          <t>bruto autofinancieringsmarge|cash flow</t>
        </is>
      </c>
      <c r="BD557" t="inlineStr">
        <is>
          <t>2|2</t>
        </is>
      </c>
      <c r="BE557" t="inlineStr">
        <is>
          <t>|</t>
        </is>
      </c>
      <c r="BF557" t="inlineStr">
        <is>
          <t/>
        </is>
      </c>
      <c r="BG557" t="inlineStr">
        <is>
          <t/>
        </is>
      </c>
      <c r="BH557" t="inlineStr">
        <is>
          <t/>
        </is>
      </c>
      <c r="BI557" t="inlineStr">
        <is>
          <t>fluxo de caixa</t>
        </is>
      </c>
      <c r="BJ557" t="inlineStr">
        <is>
          <t>1</t>
        </is>
      </c>
      <c r="BK557" t="inlineStr">
        <is>
          <t/>
        </is>
      </c>
      <c r="BL557" t="inlineStr">
        <is>
          <t/>
        </is>
      </c>
      <c r="BM557" t="inlineStr">
        <is>
          <t/>
        </is>
      </c>
      <c r="BN557" t="inlineStr">
        <is>
          <t/>
        </is>
      </c>
      <c r="BO557" t="inlineStr">
        <is>
          <t/>
        </is>
      </c>
      <c r="BP557" t="inlineStr">
        <is>
          <t/>
        </is>
      </c>
      <c r="BQ557" t="inlineStr">
        <is>
          <t/>
        </is>
      </c>
      <c r="BR557" t="inlineStr">
        <is>
          <t/>
        </is>
      </c>
      <c r="BS557" t="inlineStr">
        <is>
          <t/>
        </is>
      </c>
      <c r="BT557" t="inlineStr">
        <is>
          <t/>
        </is>
      </c>
      <c r="BU557" t="inlineStr">
        <is>
          <t>kassaflöde</t>
        </is>
      </c>
      <c r="BV557" t="inlineStr">
        <is>
          <t>2</t>
        </is>
      </c>
      <c r="BW557" t="inlineStr">
        <is>
          <t/>
        </is>
      </c>
      <c r="BX557" t="inlineStr">
        <is>
          <t/>
        </is>
      </c>
      <c r="BY557" t="inlineStr">
        <is>
          <t/>
        </is>
      </c>
      <c r="BZ557" t="inlineStr">
        <is>
          <t>"Marge brute d'autofinancement - mesure les ressources disponibles pour financer les investissements. On parle encore de capacité d'autofinancement (cash flow en anglais). Ces ressources comprennent : le bénéfice net avant impôt, les dotations aux amortissements et les dotations aux diverses provisions."</t>
        </is>
      </c>
      <c r="CA557" t="inlineStr">
        <is>
          <t/>
        </is>
      </c>
      <c r="CB557" t="inlineStr">
        <is>
          <t/>
        </is>
      </c>
      <c r="CC557" t="inlineStr">
        <is>
          <t>New York Stock Exchange definition of cash flow: " Reported net income of a corporation plus amounts charged for depreciation, depletion, amortization, extraordinary charges to reserves, which are bookkeeping deductions and not paid out in actual dollars and cents" ( 4.8.00 (under "Glossary")</t>
        </is>
      </c>
      <c r="CD557" t="inlineStr">
        <is>
          <t/>
        </is>
      </c>
      <c r="CE557" t="inlineStr">
        <is>
          <t/>
        </is>
      </c>
      <c r="CF557" t="inlineStr">
        <is>
          <t/>
        </is>
      </c>
      <c r="CG557" t="inlineStr">
        <is>
          <t>Marge brute d'autofinancement: mesure les ressources disponibles pour financer les investissements. On parle encore de capacité d'autofinancement. Ces ressources comprennent : le bénéfice net avant impôt, les dotations aux amortissements et les dotations aux diverses provisions.</t>
        </is>
      </c>
      <c r="CH557" t="inlineStr">
        <is>
          <t/>
        </is>
      </c>
      <c r="CI557" t="inlineStr">
        <is>
          <t/>
        </is>
      </c>
      <c r="CJ557" t="inlineStr">
        <is>
          <t/>
        </is>
      </c>
      <c r="CK557" t="inlineStr">
        <is>
          <t/>
        </is>
      </c>
      <c r="CL557" t="inlineStr">
        <is>
          <t/>
        </is>
      </c>
      <c r="CM557" t="inlineStr">
        <is>
          <t/>
        </is>
      </c>
      <c r="CN557" t="inlineStr">
        <is>
          <t/>
        </is>
      </c>
      <c r="CO557" t="inlineStr">
        <is>
          <t/>
        </is>
      </c>
      <c r="CP557" t="inlineStr">
        <is>
          <t/>
        </is>
      </c>
      <c r="CQ557" t="inlineStr">
        <is>
          <t>Excedente das receitas sobre as despesas desembolsadas (ou propriamente desembolsáveis) que no fim de dado período de análise da gestão ficou à disposição da empresa. Na prática, compreende o lucro líquido, as amortizações e as provisões não exigíveis.</t>
        </is>
      </c>
      <c r="CR557" t="inlineStr">
        <is>
          <t/>
        </is>
      </c>
      <c r="CS557" t="inlineStr">
        <is>
          <t/>
        </is>
      </c>
      <c r="CT557" t="inlineStr">
        <is>
          <t/>
        </is>
      </c>
      <c r="CU557" t="inlineStr">
        <is>
          <t/>
        </is>
      </c>
    </row>
    <row r="558">
      <c r="A558" s="1" t="str">
        <f>HYPERLINK("https://iate.europa.eu/entry/result/35145/all", "35145")</f>
        <v>35145</v>
      </c>
      <c r="B558" t="inlineStr">
        <is>
          <t>ENVIRONMENT;FINANCE;LAW</t>
        </is>
      </c>
      <c r="C558" t="inlineStr">
        <is>
          <t>ENVIRONMENT;FINANCE;LAW</t>
        </is>
      </c>
      <c r="D558" t="inlineStr">
        <is>
          <t/>
        </is>
      </c>
      <c r="E558" t="inlineStr">
        <is>
          <t/>
        </is>
      </c>
      <c r="F558" t="inlineStr">
        <is>
          <t/>
        </is>
      </c>
      <c r="G558" t="inlineStr">
        <is>
          <t/>
        </is>
      </c>
      <c r="H558" t="inlineStr">
        <is>
          <t/>
        </is>
      </c>
      <c r="I558" t="inlineStr">
        <is>
          <t/>
        </is>
      </c>
      <c r="J558" t="inlineStr">
        <is>
          <t>revision</t>
        </is>
      </c>
      <c r="K558" t="inlineStr">
        <is>
          <t>3</t>
        </is>
      </c>
      <c r="L558" t="inlineStr">
        <is>
          <t/>
        </is>
      </c>
      <c r="M558" t="inlineStr">
        <is>
          <t>Prüfung|Buchprüfung|Audit|Rechnungsprüfung</t>
        </is>
      </c>
      <c r="N558" t="inlineStr">
        <is>
          <t>3|3|3|3</t>
        </is>
      </c>
      <c r="O558" t="inlineStr">
        <is>
          <t>|||</t>
        </is>
      </c>
      <c r="P558" t="inlineStr">
        <is>
          <t>έλεγχος</t>
        </is>
      </c>
      <c r="Q558" t="inlineStr">
        <is>
          <t>3</t>
        </is>
      </c>
      <c r="R558" t="inlineStr">
        <is>
          <t/>
        </is>
      </c>
      <c r="S558" t="inlineStr">
        <is>
          <t>auditing|audit</t>
        </is>
      </c>
      <c r="T558" t="inlineStr">
        <is>
          <t>3|3</t>
        </is>
      </c>
      <c r="U558" t="inlineStr">
        <is>
          <t>|</t>
        </is>
      </c>
      <c r="V558" t="inlineStr">
        <is>
          <t>verificación de cuentas|auditoría|control</t>
        </is>
      </c>
      <c r="W558" t="inlineStr">
        <is>
          <t>3|3|3</t>
        </is>
      </c>
      <c r="X558" t="inlineStr">
        <is>
          <t>||</t>
        </is>
      </c>
      <c r="Y558" t="inlineStr">
        <is>
          <t/>
        </is>
      </c>
      <c r="Z558" t="inlineStr">
        <is>
          <t/>
        </is>
      </c>
      <c r="AA558" t="inlineStr">
        <is>
          <t/>
        </is>
      </c>
      <c r="AB558" t="inlineStr">
        <is>
          <t>tilintarkastus|tarkastus</t>
        </is>
      </c>
      <c r="AC558" t="inlineStr">
        <is>
          <t>3|3</t>
        </is>
      </c>
      <c r="AD558" t="inlineStr">
        <is>
          <t>|</t>
        </is>
      </c>
      <c r="AE558" t="inlineStr">
        <is>
          <t>vérification des comptes|audit|contrôle des comptes</t>
        </is>
      </c>
      <c r="AF558" t="inlineStr">
        <is>
          <t>3|3|3</t>
        </is>
      </c>
      <c r="AG558" t="inlineStr">
        <is>
          <t>||</t>
        </is>
      </c>
      <c r="AH558" t="inlineStr">
        <is>
          <t/>
        </is>
      </c>
      <c r="AI558" t="inlineStr">
        <is>
          <t/>
        </is>
      </c>
      <c r="AJ558" t="inlineStr">
        <is>
          <t/>
        </is>
      </c>
      <c r="AK558" t="inlineStr">
        <is>
          <t/>
        </is>
      </c>
      <c r="AL558" t="inlineStr">
        <is>
          <t/>
        </is>
      </c>
      <c r="AM558" t="inlineStr">
        <is>
          <t/>
        </is>
      </c>
      <c r="AN558" t="inlineStr">
        <is>
          <t/>
        </is>
      </c>
      <c r="AO558" t="inlineStr">
        <is>
          <t/>
        </is>
      </c>
      <c r="AP558" t="inlineStr">
        <is>
          <t/>
        </is>
      </c>
      <c r="AQ558" t="inlineStr">
        <is>
          <t>audit|verifica|revisione|verifica di conti</t>
        </is>
      </c>
      <c r="AR558" t="inlineStr">
        <is>
          <t>3|3|3|3</t>
        </is>
      </c>
      <c r="AS558" t="inlineStr">
        <is>
          <t>|||</t>
        </is>
      </c>
      <c r="AT558" t="inlineStr">
        <is>
          <t/>
        </is>
      </c>
      <c r="AU558" t="inlineStr">
        <is>
          <t/>
        </is>
      </c>
      <c r="AV558" t="inlineStr">
        <is>
          <t/>
        </is>
      </c>
      <c r="AW558" t="inlineStr">
        <is>
          <t/>
        </is>
      </c>
      <c r="AX558" t="inlineStr">
        <is>
          <t/>
        </is>
      </c>
      <c r="AY558" t="inlineStr">
        <is>
          <t/>
        </is>
      </c>
      <c r="AZ558" t="inlineStr">
        <is>
          <t/>
        </is>
      </c>
      <c r="BA558" t="inlineStr">
        <is>
          <t/>
        </is>
      </c>
      <c r="BB558" t="inlineStr">
        <is>
          <t/>
        </is>
      </c>
      <c r="BC558" t="inlineStr">
        <is>
          <t>verificatie van rekeningen|controle van de rekeningen|doorlichting</t>
        </is>
      </c>
      <c r="BD558" t="inlineStr">
        <is>
          <t>3|3|3</t>
        </is>
      </c>
      <c r="BE558" t="inlineStr">
        <is>
          <t>||</t>
        </is>
      </c>
      <c r="BF558" t="inlineStr">
        <is>
          <t/>
        </is>
      </c>
      <c r="BG558" t="inlineStr">
        <is>
          <t/>
        </is>
      </c>
      <c r="BH558" t="inlineStr">
        <is>
          <t/>
        </is>
      </c>
      <c r="BI558" t="inlineStr">
        <is>
          <t>verificação de contas|auditoria|auditorias</t>
        </is>
      </c>
      <c r="BJ558" t="inlineStr">
        <is>
          <t>3|3|3</t>
        </is>
      </c>
      <c r="BK558" t="inlineStr">
        <is>
          <t>||</t>
        </is>
      </c>
      <c r="BL558" t="inlineStr">
        <is>
          <t/>
        </is>
      </c>
      <c r="BM558" t="inlineStr">
        <is>
          <t/>
        </is>
      </c>
      <c r="BN558" t="inlineStr">
        <is>
          <t/>
        </is>
      </c>
      <c r="BO558" t="inlineStr">
        <is>
          <t/>
        </is>
      </c>
      <c r="BP558" t="inlineStr">
        <is>
          <t/>
        </is>
      </c>
      <c r="BQ558" t="inlineStr">
        <is>
          <t/>
        </is>
      </c>
      <c r="BR558" t="inlineStr">
        <is>
          <t/>
        </is>
      </c>
      <c r="BS558" t="inlineStr">
        <is>
          <t/>
        </is>
      </c>
      <c r="BT558" t="inlineStr">
        <is>
          <t/>
        </is>
      </c>
      <c r="BU558" t="inlineStr">
        <is>
          <t>revision</t>
        </is>
      </c>
      <c r="BV558" t="inlineStr">
        <is>
          <t>3</t>
        </is>
      </c>
      <c r="BW558" t="inlineStr">
        <is>
          <t/>
        </is>
      </c>
      <c r="BX558" t="inlineStr">
        <is>
          <t/>
        </is>
      </c>
      <c r="BY558" t="inlineStr">
        <is>
          <t/>
        </is>
      </c>
      <c r="BZ558" t="inlineStr">
        <is>
          <t/>
        </is>
      </c>
      <c r="CA558" t="inlineStr">
        <is>
          <t/>
        </is>
      </c>
      <c r="CB558" t="inlineStr">
        <is>
          <t/>
        </is>
      </c>
      <c r="CC558" t="inlineStr">
        <is>
          <t>examination of the books and accounts of a company</t>
        </is>
      </c>
      <c r="CD558" t="inlineStr">
        <is>
          <t/>
        </is>
      </c>
      <c r="CE558" t="inlineStr">
        <is>
          <t/>
        </is>
      </c>
      <c r="CF558" t="inlineStr">
        <is>
          <t/>
        </is>
      </c>
      <c r="CG558" t="inlineStr">
        <is>
          <t/>
        </is>
      </c>
      <c r="CH558" t="inlineStr">
        <is>
          <t/>
        </is>
      </c>
      <c r="CI558" t="inlineStr">
        <is>
          <t/>
        </is>
      </c>
      <c r="CJ558" t="inlineStr">
        <is>
          <t/>
        </is>
      </c>
      <c r="CK558" t="inlineStr">
        <is>
          <t/>
        </is>
      </c>
      <c r="CL558" t="inlineStr">
        <is>
          <t/>
        </is>
      </c>
      <c r="CM558" t="inlineStr">
        <is>
          <t/>
        </is>
      </c>
      <c r="CN558" t="inlineStr">
        <is>
          <t/>
        </is>
      </c>
      <c r="CO558" t="inlineStr">
        <is>
          <t/>
        </is>
      </c>
      <c r="CP558" t="inlineStr">
        <is>
          <t/>
        </is>
      </c>
      <c r="CQ558" t="inlineStr">
        <is>
          <t/>
        </is>
      </c>
      <c r="CR558" t="inlineStr">
        <is>
          <t/>
        </is>
      </c>
      <c r="CS558" t="inlineStr">
        <is>
          <t/>
        </is>
      </c>
      <c r="CT558" t="inlineStr">
        <is>
          <t/>
        </is>
      </c>
      <c r="CU558" t="inlineStr">
        <is>
          <t/>
        </is>
      </c>
    </row>
    <row r="559">
      <c r="A559" s="1" t="str">
        <f>HYPERLINK("https://iate.europa.eu/entry/result/801799/all", "801799")</f>
        <v>801799</v>
      </c>
      <c r="B559" t="inlineStr">
        <is>
          <t>FINANCE</t>
        </is>
      </c>
      <c r="C559" t="inlineStr">
        <is>
          <t>FINANCE|financial institutions and credit;FINANCE</t>
        </is>
      </c>
      <c r="D559" t="inlineStr">
        <is>
          <t/>
        </is>
      </c>
      <c r="E559" t="inlineStr">
        <is>
          <t/>
        </is>
      </c>
      <c r="F559" t="inlineStr">
        <is>
          <t/>
        </is>
      </c>
      <c r="G559" t="inlineStr">
        <is>
          <t/>
        </is>
      </c>
      <c r="H559" t="inlineStr">
        <is>
          <t/>
        </is>
      </c>
      <c r="I559" t="inlineStr">
        <is>
          <t/>
        </is>
      </c>
      <c r="J559" t="inlineStr">
        <is>
          <t/>
        </is>
      </c>
      <c r="K559" t="inlineStr">
        <is>
          <t/>
        </is>
      </c>
      <c r="L559" t="inlineStr">
        <is>
          <t/>
        </is>
      </c>
      <c r="M559" t="inlineStr">
        <is>
          <t>Anleger</t>
        </is>
      </c>
      <c r="N559" t="inlineStr">
        <is>
          <t>3</t>
        </is>
      </c>
      <c r="O559" t="inlineStr">
        <is>
          <t/>
        </is>
      </c>
      <c r="P559" t="inlineStr">
        <is>
          <t>επενδυτής</t>
        </is>
      </c>
      <c r="Q559" t="inlineStr">
        <is>
          <t>3</t>
        </is>
      </c>
      <c r="R559" t="inlineStr">
        <is>
          <t/>
        </is>
      </c>
      <c r="S559" t="inlineStr">
        <is>
          <t>investor</t>
        </is>
      </c>
      <c r="T559" t="inlineStr">
        <is>
          <t>1</t>
        </is>
      </c>
      <c r="U559" t="inlineStr">
        <is>
          <t/>
        </is>
      </c>
      <c r="V559" t="inlineStr">
        <is>
          <t/>
        </is>
      </c>
      <c r="W559" t="inlineStr">
        <is>
          <t/>
        </is>
      </c>
      <c r="X559" t="inlineStr">
        <is>
          <t/>
        </is>
      </c>
      <c r="Y559" t="inlineStr">
        <is>
          <t/>
        </is>
      </c>
      <c r="Z559" t="inlineStr">
        <is>
          <t/>
        </is>
      </c>
      <c r="AA559" t="inlineStr">
        <is>
          <t/>
        </is>
      </c>
      <c r="AB559" t="inlineStr">
        <is>
          <t/>
        </is>
      </c>
      <c r="AC559" t="inlineStr">
        <is>
          <t/>
        </is>
      </c>
      <c r="AD559" t="inlineStr">
        <is>
          <t/>
        </is>
      </c>
      <c r="AE559" t="inlineStr">
        <is>
          <t>investisseur</t>
        </is>
      </c>
      <c r="AF559" t="inlineStr">
        <is>
          <t>1</t>
        </is>
      </c>
      <c r="AG559" t="inlineStr">
        <is>
          <t/>
        </is>
      </c>
      <c r="AH559" t="inlineStr">
        <is>
          <t/>
        </is>
      </c>
      <c r="AI559" t="inlineStr">
        <is>
          <t/>
        </is>
      </c>
      <c r="AJ559" t="inlineStr">
        <is>
          <t/>
        </is>
      </c>
      <c r="AK559" t="inlineStr">
        <is>
          <t/>
        </is>
      </c>
      <c r="AL559" t="inlineStr">
        <is>
          <t/>
        </is>
      </c>
      <c r="AM559" t="inlineStr">
        <is>
          <t/>
        </is>
      </c>
      <c r="AN559" t="inlineStr">
        <is>
          <t/>
        </is>
      </c>
      <c r="AO559" t="inlineStr">
        <is>
          <t/>
        </is>
      </c>
      <c r="AP559" t="inlineStr">
        <is>
          <t/>
        </is>
      </c>
      <c r="AQ559" t="inlineStr">
        <is>
          <t/>
        </is>
      </c>
      <c r="AR559" t="inlineStr">
        <is>
          <t/>
        </is>
      </c>
      <c r="AS559" t="inlineStr">
        <is>
          <t/>
        </is>
      </c>
      <c r="AT559" t="inlineStr">
        <is>
          <t/>
        </is>
      </c>
      <c r="AU559" t="inlineStr">
        <is>
          <t/>
        </is>
      </c>
      <c r="AV559" t="inlineStr">
        <is>
          <t/>
        </is>
      </c>
      <c r="AW559" t="inlineStr">
        <is>
          <t/>
        </is>
      </c>
      <c r="AX559" t="inlineStr">
        <is>
          <t/>
        </is>
      </c>
      <c r="AY559" t="inlineStr">
        <is>
          <t/>
        </is>
      </c>
      <c r="AZ559" t="inlineStr">
        <is>
          <t/>
        </is>
      </c>
      <c r="BA559" t="inlineStr">
        <is>
          <t/>
        </is>
      </c>
      <c r="BB559" t="inlineStr">
        <is>
          <t/>
        </is>
      </c>
      <c r="BC559" t="inlineStr">
        <is>
          <t/>
        </is>
      </c>
      <c r="BD559" t="inlineStr">
        <is>
          <t/>
        </is>
      </c>
      <c r="BE559" t="inlineStr">
        <is>
          <t/>
        </is>
      </c>
      <c r="BF559" t="inlineStr">
        <is>
          <t/>
        </is>
      </c>
      <c r="BG559" t="inlineStr">
        <is>
          <t/>
        </is>
      </c>
      <c r="BH559" t="inlineStr">
        <is>
          <t/>
        </is>
      </c>
      <c r="BI559" t="inlineStr">
        <is>
          <t/>
        </is>
      </c>
      <c r="BJ559" t="inlineStr">
        <is>
          <t/>
        </is>
      </c>
      <c r="BK559" t="inlineStr">
        <is>
          <t/>
        </is>
      </c>
      <c r="BL559" t="inlineStr">
        <is>
          <t/>
        </is>
      </c>
      <c r="BM559" t="inlineStr">
        <is>
          <t/>
        </is>
      </c>
      <c r="BN559" t="inlineStr">
        <is>
          <t/>
        </is>
      </c>
      <c r="BO559" t="inlineStr">
        <is>
          <t/>
        </is>
      </c>
      <c r="BP559" t="inlineStr">
        <is>
          <t/>
        </is>
      </c>
      <c r="BQ559" t="inlineStr">
        <is>
          <t/>
        </is>
      </c>
      <c r="BR559" t="inlineStr">
        <is>
          <t/>
        </is>
      </c>
      <c r="BS559" t="inlineStr">
        <is>
          <t/>
        </is>
      </c>
      <c r="BT559" t="inlineStr">
        <is>
          <t/>
        </is>
      </c>
      <c r="BU559" t="inlineStr">
        <is>
          <t/>
        </is>
      </c>
      <c r="BV559" t="inlineStr">
        <is>
          <t/>
        </is>
      </c>
      <c r="BW559" t="inlineStr">
        <is>
          <t/>
        </is>
      </c>
      <c r="BX559" t="inlineStr">
        <is>
          <t/>
        </is>
      </c>
      <c r="BY559" t="inlineStr">
        <is>
          <t/>
        </is>
      </c>
      <c r="BZ559" t="inlineStr">
        <is>
          <t/>
        </is>
      </c>
      <c r="CA559" t="inlineStr">
        <is>
          <t/>
        </is>
      </c>
      <c r="CB559" t="inlineStr">
        <is>
          <t/>
        </is>
      </c>
      <c r="CC559" t="inlineStr">
        <is>
          <t/>
        </is>
      </c>
      <c r="CD559" t="inlineStr">
        <is>
          <t/>
        </is>
      </c>
      <c r="CE559" t="inlineStr">
        <is>
          <t/>
        </is>
      </c>
      <c r="CF559" t="inlineStr">
        <is>
          <t/>
        </is>
      </c>
      <c r="CG559" t="inlineStr">
        <is>
          <t/>
        </is>
      </c>
      <c r="CH559" t="inlineStr">
        <is>
          <t/>
        </is>
      </c>
      <c r="CI559" t="inlineStr">
        <is>
          <t/>
        </is>
      </c>
      <c r="CJ559" t="inlineStr">
        <is>
          <t/>
        </is>
      </c>
      <c r="CK559" t="inlineStr">
        <is>
          <t/>
        </is>
      </c>
      <c r="CL559" t="inlineStr">
        <is>
          <t/>
        </is>
      </c>
      <c r="CM559" t="inlineStr">
        <is>
          <t/>
        </is>
      </c>
      <c r="CN559" t="inlineStr">
        <is>
          <t/>
        </is>
      </c>
      <c r="CO559" t="inlineStr">
        <is>
          <t/>
        </is>
      </c>
      <c r="CP559" t="inlineStr">
        <is>
          <t/>
        </is>
      </c>
      <c r="CQ559" t="inlineStr">
        <is>
          <t/>
        </is>
      </c>
      <c r="CR559" t="inlineStr">
        <is>
          <t/>
        </is>
      </c>
      <c r="CS559" t="inlineStr">
        <is>
          <t/>
        </is>
      </c>
      <c r="CT559" t="inlineStr">
        <is>
          <t/>
        </is>
      </c>
      <c r="CU559" t="inlineStr">
        <is>
          <t/>
        </is>
      </c>
    </row>
    <row r="560">
      <c r="A560" s="1" t="str">
        <f>HYPERLINK("https://iate.europa.eu/entry/result/749596/all", "749596")</f>
        <v>749596</v>
      </c>
      <c r="B560" t="inlineStr">
        <is>
          <t>FINANCE</t>
        </is>
      </c>
      <c r="C560" t="inlineStr">
        <is>
          <t>FINANCE|budget</t>
        </is>
      </c>
      <c r="D560" t="inlineStr">
        <is>
          <t/>
        </is>
      </c>
      <c r="E560" t="inlineStr">
        <is>
          <t/>
        </is>
      </c>
      <c r="F560" t="inlineStr">
        <is>
          <t/>
        </is>
      </c>
      <c r="G560" t="inlineStr">
        <is>
          <t/>
        </is>
      </c>
      <c r="H560" t="inlineStr">
        <is>
          <t/>
        </is>
      </c>
      <c r="I560" t="inlineStr">
        <is>
          <t/>
        </is>
      </c>
      <c r="J560" t="inlineStr">
        <is>
          <t/>
        </is>
      </c>
      <c r="K560" t="inlineStr">
        <is>
          <t/>
        </is>
      </c>
      <c r="L560" t="inlineStr">
        <is>
          <t/>
        </is>
      </c>
      <c r="M560" t="inlineStr">
        <is>
          <t>Einziehung</t>
        </is>
      </c>
      <c r="N560" t="inlineStr">
        <is>
          <t>3</t>
        </is>
      </c>
      <c r="O560" t="inlineStr">
        <is>
          <t/>
        </is>
      </c>
      <c r="P560" t="inlineStr">
        <is>
          <t/>
        </is>
      </c>
      <c r="Q560" t="inlineStr">
        <is>
          <t/>
        </is>
      </c>
      <c r="R560" t="inlineStr">
        <is>
          <t/>
        </is>
      </c>
      <c r="S560" t="inlineStr">
        <is>
          <t>recovery</t>
        </is>
      </c>
      <c r="T560" t="inlineStr">
        <is>
          <t>3</t>
        </is>
      </c>
      <c r="U560" t="inlineStr">
        <is>
          <t/>
        </is>
      </c>
      <c r="V560" t="inlineStr">
        <is>
          <t/>
        </is>
      </c>
      <c r="W560" t="inlineStr">
        <is>
          <t/>
        </is>
      </c>
      <c r="X560" t="inlineStr">
        <is>
          <t/>
        </is>
      </c>
      <c r="Y560" t="inlineStr">
        <is>
          <t/>
        </is>
      </c>
      <c r="Z560" t="inlineStr">
        <is>
          <t/>
        </is>
      </c>
      <c r="AA560" t="inlineStr">
        <is>
          <t/>
        </is>
      </c>
      <c r="AB560" t="inlineStr">
        <is>
          <t/>
        </is>
      </c>
      <c r="AC560" t="inlineStr">
        <is>
          <t/>
        </is>
      </c>
      <c r="AD560" t="inlineStr">
        <is>
          <t/>
        </is>
      </c>
      <c r="AE560" t="inlineStr">
        <is>
          <t>recouvrement</t>
        </is>
      </c>
      <c r="AF560" t="inlineStr">
        <is>
          <t>3</t>
        </is>
      </c>
      <c r="AG560" t="inlineStr">
        <is>
          <t/>
        </is>
      </c>
      <c r="AH560" t="inlineStr">
        <is>
          <t/>
        </is>
      </c>
      <c r="AI560" t="inlineStr">
        <is>
          <t/>
        </is>
      </c>
      <c r="AJ560" t="inlineStr">
        <is>
          <t/>
        </is>
      </c>
      <c r="AK560" t="inlineStr">
        <is>
          <t/>
        </is>
      </c>
      <c r="AL560" t="inlineStr">
        <is>
          <t/>
        </is>
      </c>
      <c r="AM560" t="inlineStr">
        <is>
          <t/>
        </is>
      </c>
      <c r="AN560" t="inlineStr">
        <is>
          <t/>
        </is>
      </c>
      <c r="AO560" t="inlineStr">
        <is>
          <t/>
        </is>
      </c>
      <c r="AP560" t="inlineStr">
        <is>
          <t/>
        </is>
      </c>
      <c r="AQ560" t="inlineStr">
        <is>
          <t/>
        </is>
      </c>
      <c r="AR560" t="inlineStr">
        <is>
          <t/>
        </is>
      </c>
      <c r="AS560" t="inlineStr">
        <is>
          <t/>
        </is>
      </c>
      <c r="AT560" t="inlineStr">
        <is>
          <t/>
        </is>
      </c>
      <c r="AU560" t="inlineStr">
        <is>
          <t/>
        </is>
      </c>
      <c r="AV560" t="inlineStr">
        <is>
          <t/>
        </is>
      </c>
      <c r="AW560" t="inlineStr">
        <is>
          <t/>
        </is>
      </c>
      <c r="AX560" t="inlineStr">
        <is>
          <t/>
        </is>
      </c>
      <c r="AY560" t="inlineStr">
        <is>
          <t/>
        </is>
      </c>
      <c r="AZ560" t="inlineStr">
        <is>
          <t/>
        </is>
      </c>
      <c r="BA560" t="inlineStr">
        <is>
          <t/>
        </is>
      </c>
      <c r="BB560" t="inlineStr">
        <is>
          <t/>
        </is>
      </c>
      <c r="BC560" t="inlineStr">
        <is>
          <t/>
        </is>
      </c>
      <c r="BD560" t="inlineStr">
        <is>
          <t/>
        </is>
      </c>
      <c r="BE560" t="inlineStr">
        <is>
          <t/>
        </is>
      </c>
      <c r="BF560" t="inlineStr">
        <is>
          <t/>
        </is>
      </c>
      <c r="BG560" t="inlineStr">
        <is>
          <t/>
        </is>
      </c>
      <c r="BH560" t="inlineStr">
        <is>
          <t/>
        </is>
      </c>
      <c r="BI560" t="inlineStr">
        <is>
          <t/>
        </is>
      </c>
      <c r="BJ560" t="inlineStr">
        <is>
          <t/>
        </is>
      </c>
      <c r="BK560" t="inlineStr">
        <is>
          <t/>
        </is>
      </c>
      <c r="BL560" t="inlineStr">
        <is>
          <t/>
        </is>
      </c>
      <c r="BM560" t="inlineStr">
        <is>
          <t/>
        </is>
      </c>
      <c r="BN560" t="inlineStr">
        <is>
          <t/>
        </is>
      </c>
      <c r="BO560" t="inlineStr">
        <is>
          <t/>
        </is>
      </c>
      <c r="BP560" t="inlineStr">
        <is>
          <t/>
        </is>
      </c>
      <c r="BQ560" t="inlineStr">
        <is>
          <t/>
        </is>
      </c>
      <c r="BR560" t="inlineStr">
        <is>
          <t/>
        </is>
      </c>
      <c r="BS560" t="inlineStr">
        <is>
          <t/>
        </is>
      </c>
      <c r="BT560" t="inlineStr">
        <is>
          <t/>
        </is>
      </c>
      <c r="BU560" t="inlineStr">
        <is>
          <t/>
        </is>
      </c>
      <c r="BV560" t="inlineStr">
        <is>
          <t/>
        </is>
      </c>
      <c r="BW560" t="inlineStr">
        <is>
          <t/>
        </is>
      </c>
      <c r="BX560" t="inlineStr">
        <is>
          <t/>
        </is>
      </c>
      <c r="BY560" t="inlineStr">
        <is>
          <t/>
        </is>
      </c>
      <c r="BZ560" t="inlineStr">
        <is>
          <t/>
        </is>
      </c>
      <c r="CA560" t="inlineStr">
        <is>
          <t/>
        </is>
      </c>
      <c r="CB560" t="inlineStr">
        <is>
          <t/>
        </is>
      </c>
      <c r="CC560" t="inlineStr">
        <is>
          <t/>
        </is>
      </c>
      <c r="CD560" t="inlineStr">
        <is>
          <t/>
        </is>
      </c>
      <c r="CE560" t="inlineStr">
        <is>
          <t/>
        </is>
      </c>
      <c r="CF560" t="inlineStr">
        <is>
          <t/>
        </is>
      </c>
      <c r="CG560" t="inlineStr">
        <is>
          <t/>
        </is>
      </c>
      <c r="CH560" t="inlineStr">
        <is>
          <t/>
        </is>
      </c>
      <c r="CI560" t="inlineStr">
        <is>
          <t/>
        </is>
      </c>
      <c r="CJ560" t="inlineStr">
        <is>
          <t/>
        </is>
      </c>
      <c r="CK560" t="inlineStr">
        <is>
          <t/>
        </is>
      </c>
      <c r="CL560" t="inlineStr">
        <is>
          <t/>
        </is>
      </c>
      <c r="CM560" t="inlineStr">
        <is>
          <t/>
        </is>
      </c>
      <c r="CN560" t="inlineStr">
        <is>
          <t/>
        </is>
      </c>
      <c r="CO560" t="inlineStr">
        <is>
          <t/>
        </is>
      </c>
      <c r="CP560" t="inlineStr">
        <is>
          <t/>
        </is>
      </c>
      <c r="CQ560" t="inlineStr">
        <is>
          <t/>
        </is>
      </c>
      <c r="CR560" t="inlineStr">
        <is>
          <t/>
        </is>
      </c>
      <c r="CS560" t="inlineStr">
        <is>
          <t/>
        </is>
      </c>
      <c r="CT560" t="inlineStr">
        <is>
          <t/>
        </is>
      </c>
      <c r="CU560" t="inlineStr">
        <is>
          <t/>
        </is>
      </c>
    </row>
    <row r="561">
      <c r="A561" s="1" t="str">
        <f>HYPERLINK("https://iate.europa.eu/entry/result/816354/all", "816354")</f>
        <v>816354</v>
      </c>
      <c r="B561" t="inlineStr">
        <is>
          <t>FINANCE;ECONOMICS</t>
        </is>
      </c>
      <c r="C561" t="inlineStr">
        <is>
          <t>FINANCE|financial institutions and credit;ECONOMICS;ECONOMICS|economic analysis|statistics;FINANCE|monetary relations;FINANCE|taxation;FINANCE|monetary economics</t>
        </is>
      </c>
      <c r="D561" t="inlineStr">
        <is>
          <t/>
        </is>
      </c>
      <c r="E561" t="inlineStr">
        <is>
          <t/>
        </is>
      </c>
      <c r="F561" t="inlineStr">
        <is>
          <t/>
        </is>
      </c>
      <c r="G561" t="inlineStr">
        <is>
          <t/>
        </is>
      </c>
      <c r="H561" t="inlineStr">
        <is>
          <t/>
        </is>
      </c>
      <c r="I561" t="inlineStr">
        <is>
          <t/>
        </is>
      </c>
      <c r="J561" t="inlineStr">
        <is>
          <t>hjemmehørende|med hjemsted i|resident</t>
        </is>
      </c>
      <c r="K561" t="inlineStr">
        <is>
          <t>4|4|4</t>
        </is>
      </c>
      <c r="L561" t="inlineStr">
        <is>
          <t>||</t>
        </is>
      </c>
      <c r="M561" t="inlineStr">
        <is>
          <t>Inländer|Einwohner|Gebietsansässiger</t>
        </is>
      </c>
      <c r="N561" t="inlineStr">
        <is>
          <t>3|3|3</t>
        </is>
      </c>
      <c r="O561" t="inlineStr">
        <is>
          <t>||</t>
        </is>
      </c>
      <c r="P561" t="inlineStr">
        <is>
          <t/>
        </is>
      </c>
      <c r="Q561" t="inlineStr">
        <is>
          <t/>
        </is>
      </c>
      <c r="R561" t="inlineStr">
        <is>
          <t/>
        </is>
      </c>
      <c r="S561" t="inlineStr">
        <is>
          <t>resident|residing</t>
        </is>
      </c>
      <c r="T561" t="inlineStr">
        <is>
          <t>1|1</t>
        </is>
      </c>
      <c r="U561" t="inlineStr">
        <is>
          <t>|</t>
        </is>
      </c>
      <c r="V561" t="inlineStr">
        <is>
          <t/>
        </is>
      </c>
      <c r="W561" t="inlineStr">
        <is>
          <t/>
        </is>
      </c>
      <c r="X561" t="inlineStr">
        <is>
          <t/>
        </is>
      </c>
      <c r="Y561" t="inlineStr">
        <is>
          <t/>
        </is>
      </c>
      <c r="Z561" t="inlineStr">
        <is>
          <t/>
        </is>
      </c>
      <c r="AA561" t="inlineStr">
        <is>
          <t/>
        </is>
      </c>
      <c r="AB561" t="inlineStr">
        <is>
          <t/>
        </is>
      </c>
      <c r="AC561" t="inlineStr">
        <is>
          <t/>
        </is>
      </c>
      <c r="AD561" t="inlineStr">
        <is>
          <t/>
        </is>
      </c>
      <c r="AE561" t="inlineStr">
        <is>
          <t>résident</t>
        </is>
      </c>
      <c r="AF561" t="inlineStr">
        <is>
          <t>3</t>
        </is>
      </c>
      <c r="AG561" t="inlineStr">
        <is>
          <t/>
        </is>
      </c>
      <c r="AH561" t="inlineStr">
        <is>
          <t/>
        </is>
      </c>
      <c r="AI561" t="inlineStr">
        <is>
          <t/>
        </is>
      </c>
      <c r="AJ561" t="inlineStr">
        <is>
          <t/>
        </is>
      </c>
      <c r="AK561" t="inlineStr">
        <is>
          <t/>
        </is>
      </c>
      <c r="AL561" t="inlineStr">
        <is>
          <t/>
        </is>
      </c>
      <c r="AM561" t="inlineStr">
        <is>
          <t/>
        </is>
      </c>
      <c r="AN561" t="inlineStr">
        <is>
          <t/>
        </is>
      </c>
      <c r="AO561" t="inlineStr">
        <is>
          <t/>
        </is>
      </c>
      <c r="AP561" t="inlineStr">
        <is>
          <t/>
        </is>
      </c>
      <c r="AQ561" t="inlineStr">
        <is>
          <t/>
        </is>
      </c>
      <c r="AR561" t="inlineStr">
        <is>
          <t/>
        </is>
      </c>
      <c r="AS561" t="inlineStr">
        <is>
          <t/>
        </is>
      </c>
      <c r="AT561" t="inlineStr">
        <is>
          <t/>
        </is>
      </c>
      <c r="AU561" t="inlineStr">
        <is>
          <t/>
        </is>
      </c>
      <c r="AV561" t="inlineStr">
        <is>
          <t/>
        </is>
      </c>
      <c r="AW561" t="inlineStr">
        <is>
          <t/>
        </is>
      </c>
      <c r="AX561" t="inlineStr">
        <is>
          <t/>
        </is>
      </c>
      <c r="AY561" t="inlineStr">
        <is>
          <t/>
        </is>
      </c>
      <c r="AZ561" t="inlineStr">
        <is>
          <t/>
        </is>
      </c>
      <c r="BA561" t="inlineStr">
        <is>
          <t/>
        </is>
      </c>
      <c r="BB561" t="inlineStr">
        <is>
          <t/>
        </is>
      </c>
      <c r="BC561" t="inlineStr">
        <is>
          <t>ingezetene</t>
        </is>
      </c>
      <c r="BD561" t="inlineStr">
        <is>
          <t>2</t>
        </is>
      </c>
      <c r="BE561" t="inlineStr">
        <is>
          <t/>
        </is>
      </c>
      <c r="BF561" t="inlineStr">
        <is>
          <t>rezydent</t>
        </is>
      </c>
      <c r="BG561" t="inlineStr">
        <is>
          <t>3</t>
        </is>
      </c>
      <c r="BH561" t="inlineStr">
        <is>
          <t/>
        </is>
      </c>
      <c r="BI561" t="inlineStr">
        <is>
          <t/>
        </is>
      </c>
      <c r="BJ561" t="inlineStr">
        <is>
          <t/>
        </is>
      </c>
      <c r="BK561" t="inlineStr">
        <is>
          <t/>
        </is>
      </c>
      <c r="BL561" t="inlineStr">
        <is>
          <t/>
        </is>
      </c>
      <c r="BM561" t="inlineStr">
        <is>
          <t/>
        </is>
      </c>
      <c r="BN561" t="inlineStr">
        <is>
          <t/>
        </is>
      </c>
      <c r="BO561" t="inlineStr">
        <is>
          <t/>
        </is>
      </c>
      <c r="BP561" t="inlineStr">
        <is>
          <t/>
        </is>
      </c>
      <c r="BQ561" t="inlineStr">
        <is>
          <t/>
        </is>
      </c>
      <c r="BR561" t="inlineStr">
        <is>
          <t/>
        </is>
      </c>
      <c r="BS561" t="inlineStr">
        <is>
          <t/>
        </is>
      </c>
      <c r="BT561" t="inlineStr">
        <is>
          <t/>
        </is>
      </c>
      <c r="BU561" t="inlineStr">
        <is>
          <t>bosatt</t>
        </is>
      </c>
      <c r="BV561" t="inlineStr">
        <is>
          <t>2</t>
        </is>
      </c>
      <c r="BW561" t="inlineStr">
        <is>
          <t/>
        </is>
      </c>
      <c r="BX561" t="inlineStr">
        <is>
          <t/>
        </is>
      </c>
      <c r="BY561" t="inlineStr">
        <is>
          <t/>
        </is>
      </c>
      <c r="BZ561" t="inlineStr">
        <is>
          <t/>
        </is>
      </c>
      <c r="CA561" t="inlineStr">
        <is>
          <t>"Gebietsansässiger": Deviseninländer; also beispielsweise im Falle der DM alle Personen - auch ausländische Staatsangehörige -, die ihren Wohnsitz oder dauernden Aufenthalt im deutschen Hoheitsgebiet haben.</t>
        </is>
      </c>
      <c r="CB561" t="inlineStr">
        <is>
          <t/>
        </is>
      </c>
      <c r="CC561" t="inlineStr">
        <is>
          <t/>
        </is>
      </c>
      <c r="CD561" t="inlineStr">
        <is>
          <t/>
        </is>
      </c>
      <c r="CE561" t="inlineStr">
        <is>
          <t/>
        </is>
      </c>
      <c r="CF561" t="inlineStr">
        <is>
          <t/>
        </is>
      </c>
      <c r="CG561" t="inlineStr">
        <is>
          <t/>
        </is>
      </c>
      <c r="CH561" t="inlineStr">
        <is>
          <t/>
        </is>
      </c>
      <c r="CI561" t="inlineStr">
        <is>
          <t/>
        </is>
      </c>
      <c r="CJ561" t="inlineStr">
        <is>
          <t/>
        </is>
      </c>
      <c r="CK561" t="inlineStr">
        <is>
          <t/>
        </is>
      </c>
      <c r="CL561" t="inlineStr">
        <is>
          <t/>
        </is>
      </c>
      <c r="CM561" t="inlineStr">
        <is>
          <t/>
        </is>
      </c>
      <c r="CN561" t="inlineStr">
        <is>
          <t/>
        </is>
      </c>
      <c r="CO561" t="inlineStr">
        <is>
          <t/>
        </is>
      </c>
      <c r="CP561" t="inlineStr">
        <is>
          <t>a) osoby fizyczne mające miejsce zamieszkania w kraju oraz osoby prawne mające siedzibę w kraju, a także inne podmioty mające siedzibę w kraju, posiadające zdolność zaciągania zobowiązań i nabywania praw we własnym imieniu; rezydentami są również znajdujące się w kraju oddziały, przedstawicielstwa i przedsiębiorstwa utworzone przez nierezydentów, &lt;br&gt;b) polskie przedstawicielstwa dyplomatyczne, urzędy konsularne i inne polskie przedstawicielstwa oraz misje specjalne, korzystające z immunitetów i przywilejów dyplomatycznych lub konsularnych</t>
        </is>
      </c>
      <c r="CQ561" t="inlineStr">
        <is>
          <t/>
        </is>
      </c>
      <c r="CR561" t="inlineStr">
        <is>
          <t/>
        </is>
      </c>
      <c r="CS561" t="inlineStr">
        <is>
          <t/>
        </is>
      </c>
      <c r="CT561" t="inlineStr">
        <is>
          <t/>
        </is>
      </c>
      <c r="CU561" t="inlineStr">
        <is>
          <t/>
        </is>
      </c>
    </row>
    <row r="562">
      <c r="A562" s="1" t="str">
        <f>HYPERLINK("https://iate.europa.eu/entry/result/103863/all", "103863")</f>
        <v>103863</v>
      </c>
      <c r="B562" t="inlineStr">
        <is>
          <t>FINANCE</t>
        </is>
      </c>
      <c r="C562" t="inlineStr">
        <is>
          <t>FINANCE|financial institutions and credit|financial institution</t>
        </is>
      </c>
      <c r="D562" t="inlineStr">
        <is>
          <t/>
        </is>
      </c>
      <c r="E562" t="inlineStr">
        <is>
          <t/>
        </is>
      </c>
      <c r="F562" t="inlineStr">
        <is>
          <t/>
        </is>
      </c>
      <c r="G562" t="inlineStr">
        <is>
          <t/>
        </is>
      </c>
      <c r="H562" t="inlineStr">
        <is>
          <t/>
        </is>
      </c>
      <c r="I562" t="inlineStr">
        <is>
          <t/>
        </is>
      </c>
      <c r="J562" t="inlineStr">
        <is>
          <t/>
        </is>
      </c>
      <c r="K562" t="inlineStr">
        <is>
          <t/>
        </is>
      </c>
      <c r="L562" t="inlineStr">
        <is>
          <t/>
        </is>
      </c>
      <c r="M562" t="inlineStr">
        <is>
          <t>real</t>
        </is>
      </c>
      <c r="N562" t="inlineStr">
        <is>
          <t>3</t>
        </is>
      </c>
      <c r="O562" t="inlineStr">
        <is>
          <t/>
        </is>
      </c>
      <c r="P562" t="inlineStr">
        <is>
          <t/>
        </is>
      </c>
      <c r="Q562" t="inlineStr">
        <is>
          <t/>
        </is>
      </c>
      <c r="R562" t="inlineStr">
        <is>
          <t/>
        </is>
      </c>
      <c r="S562" t="inlineStr">
        <is>
          <t>effective</t>
        </is>
      </c>
      <c r="T562" t="inlineStr">
        <is>
          <t>3</t>
        </is>
      </c>
      <c r="U562" t="inlineStr">
        <is>
          <t/>
        </is>
      </c>
      <c r="V562" t="inlineStr">
        <is>
          <t/>
        </is>
      </c>
      <c r="W562" t="inlineStr">
        <is>
          <t/>
        </is>
      </c>
      <c r="X562" t="inlineStr">
        <is>
          <t/>
        </is>
      </c>
      <c r="Y562" t="inlineStr">
        <is>
          <t/>
        </is>
      </c>
      <c r="Z562" t="inlineStr">
        <is>
          <t/>
        </is>
      </c>
      <c r="AA562" t="inlineStr">
        <is>
          <t/>
        </is>
      </c>
      <c r="AB562" t="inlineStr">
        <is>
          <t/>
        </is>
      </c>
      <c r="AC562" t="inlineStr">
        <is>
          <t/>
        </is>
      </c>
      <c r="AD562" t="inlineStr">
        <is>
          <t/>
        </is>
      </c>
      <c r="AE562" t="inlineStr">
        <is>
          <t/>
        </is>
      </c>
      <c r="AF562" t="inlineStr">
        <is>
          <t/>
        </is>
      </c>
      <c r="AG562" t="inlineStr">
        <is>
          <t/>
        </is>
      </c>
      <c r="AH562" t="inlineStr">
        <is>
          <t/>
        </is>
      </c>
      <c r="AI562" t="inlineStr">
        <is>
          <t/>
        </is>
      </c>
      <c r="AJ562" t="inlineStr">
        <is>
          <t/>
        </is>
      </c>
      <c r="AK562" t="inlineStr">
        <is>
          <t/>
        </is>
      </c>
      <c r="AL562" t="inlineStr">
        <is>
          <t/>
        </is>
      </c>
      <c r="AM562" t="inlineStr">
        <is>
          <t/>
        </is>
      </c>
      <c r="AN562" t="inlineStr">
        <is>
          <t/>
        </is>
      </c>
      <c r="AO562" t="inlineStr">
        <is>
          <t/>
        </is>
      </c>
      <c r="AP562" t="inlineStr">
        <is>
          <t/>
        </is>
      </c>
      <c r="AQ562" t="inlineStr">
        <is>
          <t/>
        </is>
      </c>
      <c r="AR562" t="inlineStr">
        <is>
          <t/>
        </is>
      </c>
      <c r="AS562" t="inlineStr">
        <is>
          <t/>
        </is>
      </c>
      <c r="AT562" t="inlineStr">
        <is>
          <t/>
        </is>
      </c>
      <c r="AU562" t="inlineStr">
        <is>
          <t/>
        </is>
      </c>
      <c r="AV562" t="inlineStr">
        <is>
          <t/>
        </is>
      </c>
      <c r="AW562" t="inlineStr">
        <is>
          <t/>
        </is>
      </c>
      <c r="AX562" t="inlineStr">
        <is>
          <t/>
        </is>
      </c>
      <c r="AY562" t="inlineStr">
        <is>
          <t/>
        </is>
      </c>
      <c r="AZ562" t="inlineStr">
        <is>
          <t/>
        </is>
      </c>
      <c r="BA562" t="inlineStr">
        <is>
          <t/>
        </is>
      </c>
      <c r="BB562" t="inlineStr">
        <is>
          <t/>
        </is>
      </c>
      <c r="BC562" t="inlineStr">
        <is>
          <t/>
        </is>
      </c>
      <c r="BD562" t="inlineStr">
        <is>
          <t/>
        </is>
      </c>
      <c r="BE562" t="inlineStr">
        <is>
          <t/>
        </is>
      </c>
      <c r="BF562" t="inlineStr">
        <is>
          <t/>
        </is>
      </c>
      <c r="BG562" t="inlineStr">
        <is>
          <t/>
        </is>
      </c>
      <c r="BH562" t="inlineStr">
        <is>
          <t/>
        </is>
      </c>
      <c r="BI562" t="inlineStr">
        <is>
          <t/>
        </is>
      </c>
      <c r="BJ562" t="inlineStr">
        <is>
          <t/>
        </is>
      </c>
      <c r="BK562" t="inlineStr">
        <is>
          <t/>
        </is>
      </c>
      <c r="BL562" t="inlineStr">
        <is>
          <t/>
        </is>
      </c>
      <c r="BM562" t="inlineStr">
        <is>
          <t/>
        </is>
      </c>
      <c r="BN562" t="inlineStr">
        <is>
          <t/>
        </is>
      </c>
      <c r="BO562" t="inlineStr">
        <is>
          <t/>
        </is>
      </c>
      <c r="BP562" t="inlineStr">
        <is>
          <t/>
        </is>
      </c>
      <c r="BQ562" t="inlineStr">
        <is>
          <t/>
        </is>
      </c>
      <c r="BR562" t="inlineStr">
        <is>
          <t/>
        </is>
      </c>
      <c r="BS562" t="inlineStr">
        <is>
          <t/>
        </is>
      </c>
      <c r="BT562" t="inlineStr">
        <is>
          <t/>
        </is>
      </c>
      <c r="BU562" t="inlineStr">
        <is>
          <t/>
        </is>
      </c>
      <c r="BV562" t="inlineStr">
        <is>
          <t/>
        </is>
      </c>
      <c r="BW562" t="inlineStr">
        <is>
          <t/>
        </is>
      </c>
      <c r="BX562" t="inlineStr">
        <is>
          <t/>
        </is>
      </c>
      <c r="BY562" t="inlineStr">
        <is>
          <t/>
        </is>
      </c>
      <c r="BZ562" t="inlineStr">
        <is>
          <t/>
        </is>
      </c>
      <c r="CA562" t="inlineStr">
        <is>
          <t/>
        </is>
      </c>
      <c r="CB562" t="inlineStr">
        <is>
          <t/>
        </is>
      </c>
      <c r="CC562" t="inlineStr">
        <is>
          <t>1.real</t>
        </is>
      </c>
      <c r="CD562" t="inlineStr">
        <is>
          <t/>
        </is>
      </c>
      <c r="CE562" t="inlineStr">
        <is>
          <t/>
        </is>
      </c>
      <c r="CF562" t="inlineStr">
        <is>
          <t/>
        </is>
      </c>
      <c r="CG562" t="inlineStr">
        <is>
          <t/>
        </is>
      </c>
      <c r="CH562" t="inlineStr">
        <is>
          <t/>
        </is>
      </c>
      <c r="CI562" t="inlineStr">
        <is>
          <t/>
        </is>
      </c>
      <c r="CJ562" t="inlineStr">
        <is>
          <t/>
        </is>
      </c>
      <c r="CK562" t="inlineStr">
        <is>
          <t/>
        </is>
      </c>
      <c r="CL562" t="inlineStr">
        <is>
          <t/>
        </is>
      </c>
      <c r="CM562" t="inlineStr">
        <is>
          <t/>
        </is>
      </c>
      <c r="CN562" t="inlineStr">
        <is>
          <t/>
        </is>
      </c>
      <c r="CO562" t="inlineStr">
        <is>
          <t/>
        </is>
      </c>
      <c r="CP562" t="inlineStr">
        <is>
          <t/>
        </is>
      </c>
      <c r="CQ562" t="inlineStr">
        <is>
          <t/>
        </is>
      </c>
      <c r="CR562" t="inlineStr">
        <is>
          <t/>
        </is>
      </c>
      <c r="CS562" t="inlineStr">
        <is>
          <t/>
        </is>
      </c>
      <c r="CT562" t="inlineStr">
        <is>
          <t/>
        </is>
      </c>
      <c r="CU562" t="inlineStr">
        <is>
          <t/>
        </is>
      </c>
    </row>
    <row r="563">
      <c r="A563" s="1" t="str">
        <f>HYPERLINK("https://iate.europa.eu/entry/result/774002/all", "774002")</f>
        <v>774002</v>
      </c>
      <c r="B563" t="inlineStr">
        <is>
          <t>FINANCE</t>
        </is>
      </c>
      <c r="C563" t="inlineStr">
        <is>
          <t>FINANCE|insurance</t>
        </is>
      </c>
      <c r="D563" t="inlineStr">
        <is>
          <t/>
        </is>
      </c>
      <c r="E563" t="inlineStr">
        <is>
          <t/>
        </is>
      </c>
      <c r="F563" t="inlineStr">
        <is>
          <t/>
        </is>
      </c>
      <c r="G563" t="inlineStr">
        <is>
          <t/>
        </is>
      </c>
      <c r="H563" t="inlineStr">
        <is>
          <t/>
        </is>
      </c>
      <c r="I563" t="inlineStr">
        <is>
          <t/>
        </is>
      </c>
      <c r="J563" t="inlineStr">
        <is>
          <t/>
        </is>
      </c>
      <c r="K563" t="inlineStr">
        <is>
          <t/>
        </is>
      </c>
      <c r="L563" t="inlineStr">
        <is>
          <t/>
        </is>
      </c>
      <c r="M563" t="inlineStr">
        <is>
          <t>Deckungsbetrag|Versicherungsschutz, Versicherungssumme|Deckungssumme</t>
        </is>
      </c>
      <c r="N563" t="inlineStr">
        <is>
          <t>3|3|3</t>
        </is>
      </c>
      <c r="O563" t="inlineStr">
        <is>
          <t>||</t>
        </is>
      </c>
      <c r="P563" t="inlineStr">
        <is>
          <t/>
        </is>
      </c>
      <c r="Q563" t="inlineStr">
        <is>
          <t/>
        </is>
      </c>
      <c r="R563" t="inlineStr">
        <is>
          <t/>
        </is>
      </c>
      <c r="S563" t="inlineStr">
        <is>
          <t>guarantee</t>
        </is>
      </c>
      <c r="T563" t="inlineStr">
        <is>
          <t>1</t>
        </is>
      </c>
      <c r="U563" t="inlineStr">
        <is>
          <t/>
        </is>
      </c>
      <c r="V563" t="inlineStr">
        <is>
          <t/>
        </is>
      </c>
      <c r="W563" t="inlineStr">
        <is>
          <t/>
        </is>
      </c>
      <c r="X563" t="inlineStr">
        <is>
          <t/>
        </is>
      </c>
      <c r="Y563" t="inlineStr">
        <is>
          <t/>
        </is>
      </c>
      <c r="Z563" t="inlineStr">
        <is>
          <t/>
        </is>
      </c>
      <c r="AA563" t="inlineStr">
        <is>
          <t/>
        </is>
      </c>
      <c r="AB563" t="inlineStr">
        <is>
          <t/>
        </is>
      </c>
      <c r="AC563" t="inlineStr">
        <is>
          <t/>
        </is>
      </c>
      <c r="AD563" t="inlineStr">
        <is>
          <t/>
        </is>
      </c>
      <c r="AE563" t="inlineStr">
        <is>
          <t>montant de garantie|montant de la garantie</t>
        </is>
      </c>
      <c r="AF563" t="inlineStr">
        <is>
          <t>1|1</t>
        </is>
      </c>
      <c r="AG563" t="inlineStr">
        <is>
          <t>|</t>
        </is>
      </c>
      <c r="AH563" t="inlineStr">
        <is>
          <t/>
        </is>
      </c>
      <c r="AI563" t="inlineStr">
        <is>
          <t/>
        </is>
      </c>
      <c r="AJ563" t="inlineStr">
        <is>
          <t/>
        </is>
      </c>
      <c r="AK563" t="inlineStr">
        <is>
          <t/>
        </is>
      </c>
      <c r="AL563" t="inlineStr">
        <is>
          <t/>
        </is>
      </c>
      <c r="AM563" t="inlineStr">
        <is>
          <t/>
        </is>
      </c>
      <c r="AN563" t="inlineStr">
        <is>
          <t/>
        </is>
      </c>
      <c r="AO563" t="inlineStr">
        <is>
          <t/>
        </is>
      </c>
      <c r="AP563" t="inlineStr">
        <is>
          <t/>
        </is>
      </c>
      <c r="AQ563" t="inlineStr">
        <is>
          <t/>
        </is>
      </c>
      <c r="AR563" t="inlineStr">
        <is>
          <t/>
        </is>
      </c>
      <c r="AS563" t="inlineStr">
        <is>
          <t/>
        </is>
      </c>
      <c r="AT563" t="inlineStr">
        <is>
          <t/>
        </is>
      </c>
      <c r="AU563" t="inlineStr">
        <is>
          <t/>
        </is>
      </c>
      <c r="AV563" t="inlineStr">
        <is>
          <t/>
        </is>
      </c>
      <c r="AW563" t="inlineStr">
        <is>
          <t/>
        </is>
      </c>
      <c r="AX563" t="inlineStr">
        <is>
          <t/>
        </is>
      </c>
      <c r="AY563" t="inlineStr">
        <is>
          <t/>
        </is>
      </c>
      <c r="AZ563" t="inlineStr">
        <is>
          <t/>
        </is>
      </c>
      <c r="BA563" t="inlineStr">
        <is>
          <t/>
        </is>
      </c>
      <c r="BB563" t="inlineStr">
        <is>
          <t/>
        </is>
      </c>
      <c r="BC563" t="inlineStr">
        <is>
          <t>dekking</t>
        </is>
      </c>
      <c r="BD563" t="inlineStr">
        <is>
          <t>2</t>
        </is>
      </c>
      <c r="BE563" t="inlineStr">
        <is>
          <t/>
        </is>
      </c>
      <c r="BF563" t="inlineStr">
        <is>
          <t/>
        </is>
      </c>
      <c r="BG563" t="inlineStr">
        <is>
          <t/>
        </is>
      </c>
      <c r="BH563" t="inlineStr">
        <is>
          <t/>
        </is>
      </c>
      <c r="BI563" t="inlineStr">
        <is>
          <t/>
        </is>
      </c>
      <c r="BJ563" t="inlineStr">
        <is>
          <t/>
        </is>
      </c>
      <c r="BK563" t="inlineStr">
        <is>
          <t/>
        </is>
      </c>
      <c r="BL563" t="inlineStr">
        <is>
          <t/>
        </is>
      </c>
      <c r="BM563" t="inlineStr">
        <is>
          <t/>
        </is>
      </c>
      <c r="BN563" t="inlineStr">
        <is>
          <t/>
        </is>
      </c>
      <c r="BO563" t="inlineStr">
        <is>
          <t/>
        </is>
      </c>
      <c r="BP563" t="inlineStr">
        <is>
          <t/>
        </is>
      </c>
      <c r="BQ563" t="inlineStr">
        <is>
          <t/>
        </is>
      </c>
      <c r="BR563" t="inlineStr">
        <is>
          <t/>
        </is>
      </c>
      <c r="BS563" t="inlineStr">
        <is>
          <t/>
        </is>
      </c>
      <c r="BT563" t="inlineStr">
        <is>
          <t/>
        </is>
      </c>
      <c r="BU563" t="inlineStr">
        <is>
          <t/>
        </is>
      </c>
      <c r="BV563" t="inlineStr">
        <is>
          <t/>
        </is>
      </c>
      <c r="BW563" t="inlineStr">
        <is>
          <t/>
        </is>
      </c>
      <c r="BX563" t="inlineStr">
        <is>
          <t/>
        </is>
      </c>
      <c r="BY563" t="inlineStr">
        <is>
          <t/>
        </is>
      </c>
      <c r="BZ563" t="inlineStr">
        <is>
          <t/>
        </is>
      </c>
      <c r="CA563" t="inlineStr">
        <is>
          <t/>
        </is>
      </c>
      <c r="CB563" t="inlineStr">
        <is>
          <t/>
        </is>
      </c>
      <c r="CC563" t="inlineStr">
        <is>
          <t/>
        </is>
      </c>
      <c r="CD563" t="inlineStr">
        <is>
          <t/>
        </is>
      </c>
      <c r="CE563" t="inlineStr">
        <is>
          <t/>
        </is>
      </c>
      <c r="CF563" t="inlineStr">
        <is>
          <t/>
        </is>
      </c>
      <c r="CG563" t="inlineStr">
        <is>
          <t/>
        </is>
      </c>
      <c r="CH563" t="inlineStr">
        <is>
          <t/>
        </is>
      </c>
      <c r="CI563" t="inlineStr">
        <is>
          <t/>
        </is>
      </c>
      <c r="CJ563" t="inlineStr">
        <is>
          <t/>
        </is>
      </c>
      <c r="CK563" t="inlineStr">
        <is>
          <t/>
        </is>
      </c>
      <c r="CL563" t="inlineStr">
        <is>
          <t/>
        </is>
      </c>
      <c r="CM563" t="inlineStr">
        <is>
          <t/>
        </is>
      </c>
      <c r="CN563" t="inlineStr">
        <is>
          <t/>
        </is>
      </c>
      <c r="CO563" t="inlineStr">
        <is>
          <t/>
        </is>
      </c>
      <c r="CP563" t="inlineStr">
        <is>
          <t/>
        </is>
      </c>
      <c r="CQ563" t="inlineStr">
        <is>
          <t/>
        </is>
      </c>
      <c r="CR563" t="inlineStr">
        <is>
          <t/>
        </is>
      </c>
      <c r="CS563" t="inlineStr">
        <is>
          <t/>
        </is>
      </c>
      <c r="CT563" t="inlineStr">
        <is>
          <t/>
        </is>
      </c>
      <c r="CU563" t="inlineStr">
        <is>
          <t/>
        </is>
      </c>
    </row>
    <row r="564">
      <c r="A564" s="1" t="str">
        <f>HYPERLINK("https://iate.europa.eu/entry/result/3591827/all", "3591827")</f>
        <v>3591827</v>
      </c>
      <c r="B564" t="inlineStr">
        <is>
          <t>FINANCE;EDUCATION AND COMMUNICATIONS</t>
        </is>
      </c>
      <c r="C564" t="inlineStr">
        <is>
          <t>FINANCE|financial institutions and credit|financial services;EDUCATION AND COMMUNICATIONS|information technology and data processing;FINANCE|free movement of capital|free movement of capital</t>
        </is>
      </c>
      <c r="D564" t="inlineStr">
        <is>
          <t/>
        </is>
      </c>
      <c r="E564" t="inlineStr">
        <is>
          <t/>
        </is>
      </c>
      <c r="F564" t="inlineStr">
        <is>
          <t/>
        </is>
      </c>
      <c r="G564" t="inlineStr">
        <is>
          <t/>
        </is>
      </c>
      <c r="H564" t="inlineStr">
        <is>
          <t/>
        </is>
      </c>
      <c r="I564" t="inlineStr">
        <is>
          <t/>
        </is>
      </c>
      <c r="J564" t="inlineStr">
        <is>
          <t/>
        </is>
      </c>
      <c r="K564" t="inlineStr">
        <is>
          <t/>
        </is>
      </c>
      <c r="L564" t="inlineStr">
        <is>
          <t/>
        </is>
      </c>
      <c r="M564" t="inlineStr">
        <is>
          <t/>
        </is>
      </c>
      <c r="N564" t="inlineStr">
        <is>
          <t/>
        </is>
      </c>
      <c r="O564" t="inlineStr">
        <is>
          <t/>
        </is>
      </c>
      <c r="P564" t="inlineStr">
        <is>
          <t/>
        </is>
      </c>
      <c r="Q564" t="inlineStr">
        <is>
          <t/>
        </is>
      </c>
      <c r="R564" t="inlineStr">
        <is>
          <t/>
        </is>
      </c>
      <c r="S564" t="inlineStr">
        <is>
          <t>digital representation of value or rights</t>
        </is>
      </c>
      <c r="T564" t="inlineStr">
        <is>
          <t>3</t>
        </is>
      </c>
      <c r="U564" t="inlineStr">
        <is>
          <t/>
        </is>
      </c>
      <c r="V564" t="inlineStr">
        <is>
          <t/>
        </is>
      </c>
      <c r="W564" t="inlineStr">
        <is>
          <t/>
        </is>
      </c>
      <c r="X564" t="inlineStr">
        <is>
          <t/>
        </is>
      </c>
      <c r="Y564" t="inlineStr">
        <is>
          <t/>
        </is>
      </c>
      <c r="Z564" t="inlineStr">
        <is>
          <t/>
        </is>
      </c>
      <c r="AA564" t="inlineStr">
        <is>
          <t/>
        </is>
      </c>
      <c r="AB564" t="inlineStr">
        <is>
          <t>digitaalinen arvon tai oikeuksien kirjaus</t>
        </is>
      </c>
      <c r="AC564" t="inlineStr">
        <is>
          <t>3</t>
        </is>
      </c>
      <c r="AD564" t="inlineStr">
        <is>
          <t/>
        </is>
      </c>
      <c r="AE564" t="inlineStr">
        <is>
          <t/>
        </is>
      </c>
      <c r="AF564" t="inlineStr">
        <is>
          <t/>
        </is>
      </c>
      <c r="AG564" t="inlineStr">
        <is>
          <t/>
        </is>
      </c>
      <c r="AH564" t="inlineStr">
        <is>
          <t/>
        </is>
      </c>
      <c r="AI564" t="inlineStr">
        <is>
          <t/>
        </is>
      </c>
      <c r="AJ564" t="inlineStr">
        <is>
          <t/>
        </is>
      </c>
      <c r="AK564" t="inlineStr">
        <is>
          <t/>
        </is>
      </c>
      <c r="AL564" t="inlineStr">
        <is>
          <t/>
        </is>
      </c>
      <c r="AM564" t="inlineStr">
        <is>
          <t/>
        </is>
      </c>
      <c r="AN564" t="inlineStr">
        <is>
          <t/>
        </is>
      </c>
      <c r="AO564" t="inlineStr">
        <is>
          <t/>
        </is>
      </c>
      <c r="AP564" t="inlineStr">
        <is>
          <t/>
        </is>
      </c>
      <c r="AQ564" t="inlineStr">
        <is>
          <t/>
        </is>
      </c>
      <c r="AR564" t="inlineStr">
        <is>
          <t/>
        </is>
      </c>
      <c r="AS564" t="inlineStr">
        <is>
          <t/>
        </is>
      </c>
      <c r="AT564" t="inlineStr">
        <is>
          <t/>
        </is>
      </c>
      <c r="AU564" t="inlineStr">
        <is>
          <t/>
        </is>
      </c>
      <c r="AV564" t="inlineStr">
        <is>
          <t/>
        </is>
      </c>
      <c r="AW564" t="inlineStr">
        <is>
          <t/>
        </is>
      </c>
      <c r="AX564" t="inlineStr">
        <is>
          <t/>
        </is>
      </c>
      <c r="AY564" t="inlineStr">
        <is>
          <t/>
        </is>
      </c>
      <c r="AZ564" t="inlineStr">
        <is>
          <t/>
        </is>
      </c>
      <c r="BA564" t="inlineStr">
        <is>
          <t/>
        </is>
      </c>
      <c r="BB564" t="inlineStr">
        <is>
          <t/>
        </is>
      </c>
      <c r="BC564" t="inlineStr">
        <is>
          <t/>
        </is>
      </c>
      <c r="BD564" t="inlineStr">
        <is>
          <t/>
        </is>
      </c>
      <c r="BE564" t="inlineStr">
        <is>
          <t/>
        </is>
      </c>
      <c r="BF564" t="inlineStr">
        <is>
          <t/>
        </is>
      </c>
      <c r="BG564" t="inlineStr">
        <is>
          <t/>
        </is>
      </c>
      <c r="BH564" t="inlineStr">
        <is>
          <t/>
        </is>
      </c>
      <c r="BI564" t="inlineStr">
        <is>
          <t/>
        </is>
      </c>
      <c r="BJ564" t="inlineStr">
        <is>
          <t/>
        </is>
      </c>
      <c r="BK564" t="inlineStr">
        <is>
          <t/>
        </is>
      </c>
      <c r="BL564" t="inlineStr">
        <is>
          <t/>
        </is>
      </c>
      <c r="BM564" t="inlineStr">
        <is>
          <t/>
        </is>
      </c>
      <c r="BN564" t="inlineStr">
        <is>
          <t/>
        </is>
      </c>
      <c r="BO564" t="inlineStr">
        <is>
          <t/>
        </is>
      </c>
      <c r="BP564" t="inlineStr">
        <is>
          <t/>
        </is>
      </c>
      <c r="BQ564" t="inlineStr">
        <is>
          <t/>
        </is>
      </c>
      <c r="BR564" t="inlineStr">
        <is>
          <t/>
        </is>
      </c>
      <c r="BS564" t="inlineStr">
        <is>
          <t/>
        </is>
      </c>
      <c r="BT564" t="inlineStr">
        <is>
          <t/>
        </is>
      </c>
      <c r="BU564" t="inlineStr">
        <is>
          <t/>
        </is>
      </c>
      <c r="BV564" t="inlineStr">
        <is>
          <t/>
        </is>
      </c>
      <c r="BW564" t="inlineStr">
        <is>
          <t/>
        </is>
      </c>
      <c r="BX564" t="inlineStr">
        <is>
          <t/>
        </is>
      </c>
      <c r="BY564" t="inlineStr">
        <is>
          <t/>
        </is>
      </c>
      <c r="BZ564" t="inlineStr">
        <is>
          <t/>
        </is>
      </c>
      <c r="CA564" t="inlineStr">
        <is>
          <t/>
        </is>
      </c>
      <c r="CB564" t="inlineStr">
        <is>
          <t/>
        </is>
      </c>
      <c r="CC564" t="inlineStr">
        <is>
          <t/>
        </is>
      </c>
      <c r="CD564" t="inlineStr">
        <is>
          <t/>
        </is>
      </c>
      <c r="CE564" t="inlineStr">
        <is>
          <t/>
        </is>
      </c>
      <c r="CF564" t="inlineStr">
        <is>
          <t/>
        </is>
      </c>
      <c r="CG564" t="inlineStr">
        <is>
          <t/>
        </is>
      </c>
      <c r="CH564" t="inlineStr">
        <is>
          <t/>
        </is>
      </c>
      <c r="CI564" t="inlineStr">
        <is>
          <t/>
        </is>
      </c>
      <c r="CJ564" t="inlineStr">
        <is>
          <t/>
        </is>
      </c>
      <c r="CK564" t="inlineStr">
        <is>
          <t/>
        </is>
      </c>
      <c r="CL564" t="inlineStr">
        <is>
          <t/>
        </is>
      </c>
      <c r="CM564" t="inlineStr">
        <is>
          <t/>
        </is>
      </c>
      <c r="CN564" t="inlineStr">
        <is>
          <t/>
        </is>
      </c>
      <c r="CO564" t="inlineStr">
        <is>
          <t/>
        </is>
      </c>
      <c r="CP564" t="inlineStr">
        <is>
          <t/>
        </is>
      </c>
      <c r="CQ564" t="inlineStr">
        <is>
          <t/>
        </is>
      </c>
      <c r="CR564" t="inlineStr">
        <is>
          <t/>
        </is>
      </c>
      <c r="CS564" t="inlineStr">
        <is>
          <t/>
        </is>
      </c>
      <c r="CT564" t="inlineStr">
        <is>
          <t/>
        </is>
      </c>
      <c r="CU564" t="inlineStr">
        <is>
          <t/>
        </is>
      </c>
    </row>
    <row r="565">
      <c r="A565" s="1" t="str">
        <f>HYPERLINK("https://iate.europa.eu/entry/result/749585/all", "749585")</f>
        <v>749585</v>
      </c>
      <c r="B565" t="inlineStr">
        <is>
          <t>FINANCE</t>
        </is>
      </c>
      <c r="C565" t="inlineStr">
        <is>
          <t>FINANCE|budget</t>
        </is>
      </c>
      <c r="D565" t="inlineStr">
        <is>
          <t/>
        </is>
      </c>
      <c r="E565" t="inlineStr">
        <is>
          <t/>
        </is>
      </c>
      <c r="F565" t="inlineStr">
        <is>
          <t/>
        </is>
      </c>
      <c r="G565" t="inlineStr">
        <is>
          <t/>
        </is>
      </c>
      <c r="H565" t="inlineStr">
        <is>
          <t/>
        </is>
      </c>
      <c r="I565" t="inlineStr">
        <is>
          <t/>
        </is>
      </c>
      <c r="J565" t="inlineStr">
        <is>
          <t/>
        </is>
      </c>
      <c r="K565" t="inlineStr">
        <is>
          <t/>
        </is>
      </c>
      <c r="L565" t="inlineStr">
        <is>
          <t/>
        </is>
      </c>
      <c r="M565" t="inlineStr">
        <is>
          <t>Haushaltsvollzug</t>
        </is>
      </c>
      <c r="N565" t="inlineStr">
        <is>
          <t>3</t>
        </is>
      </c>
      <c r="O565" t="inlineStr">
        <is>
          <t/>
        </is>
      </c>
      <c r="P565" t="inlineStr">
        <is>
          <t/>
        </is>
      </c>
      <c r="Q565" t="inlineStr">
        <is>
          <t/>
        </is>
      </c>
      <c r="R565" t="inlineStr">
        <is>
          <t/>
        </is>
      </c>
      <c r="S565" t="inlineStr">
        <is>
          <t>implementation</t>
        </is>
      </c>
      <c r="T565" t="inlineStr">
        <is>
          <t>3</t>
        </is>
      </c>
      <c r="U565" t="inlineStr">
        <is>
          <t/>
        </is>
      </c>
      <c r="V565" t="inlineStr">
        <is>
          <t/>
        </is>
      </c>
      <c r="W565" t="inlineStr">
        <is>
          <t/>
        </is>
      </c>
      <c r="X565" t="inlineStr">
        <is>
          <t/>
        </is>
      </c>
      <c r="Y565" t="inlineStr">
        <is>
          <t/>
        </is>
      </c>
      <c r="Z565" t="inlineStr">
        <is>
          <t/>
        </is>
      </c>
      <c r="AA565" t="inlineStr">
        <is>
          <t/>
        </is>
      </c>
      <c r="AB565" t="inlineStr">
        <is>
          <t/>
        </is>
      </c>
      <c r="AC565" t="inlineStr">
        <is>
          <t/>
        </is>
      </c>
      <c r="AD565" t="inlineStr">
        <is>
          <t/>
        </is>
      </c>
      <c r="AE565" t="inlineStr">
        <is>
          <t>exécution</t>
        </is>
      </c>
      <c r="AF565" t="inlineStr">
        <is>
          <t>3</t>
        </is>
      </c>
      <c r="AG565" t="inlineStr">
        <is>
          <t/>
        </is>
      </c>
      <c r="AH565" t="inlineStr">
        <is>
          <t/>
        </is>
      </c>
      <c r="AI565" t="inlineStr">
        <is>
          <t/>
        </is>
      </c>
      <c r="AJ565" t="inlineStr">
        <is>
          <t/>
        </is>
      </c>
      <c r="AK565" t="inlineStr">
        <is>
          <t/>
        </is>
      </c>
      <c r="AL565" t="inlineStr">
        <is>
          <t/>
        </is>
      </c>
      <c r="AM565" t="inlineStr">
        <is>
          <t/>
        </is>
      </c>
      <c r="AN565" t="inlineStr">
        <is>
          <t/>
        </is>
      </c>
      <c r="AO565" t="inlineStr">
        <is>
          <t/>
        </is>
      </c>
      <c r="AP565" t="inlineStr">
        <is>
          <t/>
        </is>
      </c>
      <c r="AQ565" t="inlineStr">
        <is>
          <t/>
        </is>
      </c>
      <c r="AR565" t="inlineStr">
        <is>
          <t/>
        </is>
      </c>
      <c r="AS565" t="inlineStr">
        <is>
          <t/>
        </is>
      </c>
      <c r="AT565" t="inlineStr">
        <is>
          <t/>
        </is>
      </c>
      <c r="AU565" t="inlineStr">
        <is>
          <t/>
        </is>
      </c>
      <c r="AV565" t="inlineStr">
        <is>
          <t/>
        </is>
      </c>
      <c r="AW565" t="inlineStr">
        <is>
          <t/>
        </is>
      </c>
      <c r="AX565" t="inlineStr">
        <is>
          <t/>
        </is>
      </c>
      <c r="AY565" t="inlineStr">
        <is>
          <t/>
        </is>
      </c>
      <c r="AZ565" t="inlineStr">
        <is>
          <t/>
        </is>
      </c>
      <c r="BA565" t="inlineStr">
        <is>
          <t/>
        </is>
      </c>
      <c r="BB565" t="inlineStr">
        <is>
          <t/>
        </is>
      </c>
      <c r="BC565" t="inlineStr">
        <is>
          <t>uitvoering</t>
        </is>
      </c>
      <c r="BD565" t="inlineStr">
        <is>
          <t>3</t>
        </is>
      </c>
      <c r="BE565" t="inlineStr">
        <is>
          <t/>
        </is>
      </c>
      <c r="BF565" t="inlineStr">
        <is>
          <t/>
        </is>
      </c>
      <c r="BG565" t="inlineStr">
        <is>
          <t/>
        </is>
      </c>
      <c r="BH565" t="inlineStr">
        <is>
          <t/>
        </is>
      </c>
      <c r="BI565" t="inlineStr">
        <is>
          <t/>
        </is>
      </c>
      <c r="BJ565" t="inlineStr">
        <is>
          <t/>
        </is>
      </c>
      <c r="BK565" t="inlineStr">
        <is>
          <t/>
        </is>
      </c>
      <c r="BL565" t="inlineStr">
        <is>
          <t/>
        </is>
      </c>
      <c r="BM565" t="inlineStr">
        <is>
          <t/>
        </is>
      </c>
      <c r="BN565" t="inlineStr">
        <is>
          <t/>
        </is>
      </c>
      <c r="BO565" t="inlineStr">
        <is>
          <t/>
        </is>
      </c>
      <c r="BP565" t="inlineStr">
        <is>
          <t/>
        </is>
      </c>
      <c r="BQ565" t="inlineStr">
        <is>
          <t/>
        </is>
      </c>
      <c r="BR565" t="inlineStr">
        <is>
          <t/>
        </is>
      </c>
      <c r="BS565" t="inlineStr">
        <is>
          <t/>
        </is>
      </c>
      <c r="BT565" t="inlineStr">
        <is>
          <t/>
        </is>
      </c>
      <c r="BU565" t="inlineStr">
        <is>
          <t/>
        </is>
      </c>
      <c r="BV565" t="inlineStr">
        <is>
          <t/>
        </is>
      </c>
      <c r="BW565" t="inlineStr">
        <is>
          <t/>
        </is>
      </c>
      <c r="BX565" t="inlineStr">
        <is>
          <t/>
        </is>
      </c>
      <c r="BY565" t="inlineStr">
        <is>
          <t/>
        </is>
      </c>
      <c r="BZ565" t="inlineStr">
        <is>
          <t/>
        </is>
      </c>
      <c r="CA565" t="inlineStr">
        <is>
          <t>(I) Arten des Haushaltsvollzugs</t>
        </is>
      </c>
      <c r="CB565" t="inlineStr">
        <is>
          <t/>
        </is>
      </c>
      <c r="CC565" t="inlineStr">
        <is>
          <t>(I) methods of implementation</t>
        </is>
      </c>
      <c r="CD565" t="inlineStr">
        <is>
          <t/>
        </is>
      </c>
      <c r="CE565" t="inlineStr">
        <is>
          <t/>
        </is>
      </c>
      <c r="CF565" t="inlineStr">
        <is>
          <t/>
        </is>
      </c>
      <c r="CG565" t="inlineStr">
        <is>
          <t>(I) modes d'exécution</t>
        </is>
      </c>
      <c r="CH565" t="inlineStr">
        <is>
          <t/>
        </is>
      </c>
      <c r="CI565" t="inlineStr">
        <is>
          <t/>
        </is>
      </c>
      <c r="CJ565" t="inlineStr">
        <is>
          <t/>
        </is>
      </c>
      <c r="CK565" t="inlineStr">
        <is>
          <t/>
        </is>
      </c>
      <c r="CL565" t="inlineStr">
        <is>
          <t/>
        </is>
      </c>
      <c r="CM565" t="inlineStr">
        <is>
          <t/>
        </is>
      </c>
      <c r="CN565" t="inlineStr">
        <is>
          <t/>
        </is>
      </c>
      <c r="CO565" t="inlineStr">
        <is>
          <t/>
        </is>
      </c>
      <c r="CP565" t="inlineStr">
        <is>
          <t/>
        </is>
      </c>
      <c r="CQ565" t="inlineStr">
        <is>
          <t/>
        </is>
      </c>
      <c r="CR565" t="inlineStr">
        <is>
          <t/>
        </is>
      </c>
      <c r="CS565" t="inlineStr">
        <is>
          <t/>
        </is>
      </c>
      <c r="CT565" t="inlineStr">
        <is>
          <t/>
        </is>
      </c>
      <c r="CU565" t="inlineStr">
        <is>
          <t/>
        </is>
      </c>
    </row>
    <row r="566">
      <c r="A566" s="1" t="str">
        <f>HYPERLINK("https://iate.europa.eu/entry/result/105823/all", "105823")</f>
        <v>105823</v>
      </c>
      <c r="B566" t="inlineStr">
        <is>
          <t>FINANCE;LAW</t>
        </is>
      </c>
      <c r="C566" t="inlineStr">
        <is>
          <t>FINANCE|financial institutions and credit|financial institution;LAW</t>
        </is>
      </c>
      <c r="D566" t="inlineStr">
        <is>
          <t/>
        </is>
      </c>
      <c r="E566" t="inlineStr">
        <is>
          <t/>
        </is>
      </c>
      <c r="F566" t="inlineStr">
        <is>
          <t/>
        </is>
      </c>
      <c r="G566" t="inlineStr">
        <is>
          <t/>
        </is>
      </c>
      <c r="H566" t="inlineStr">
        <is>
          <t/>
        </is>
      </c>
      <c r="I566" t="inlineStr">
        <is>
          <t/>
        </is>
      </c>
      <c r="J566" t="inlineStr">
        <is>
          <t/>
        </is>
      </c>
      <c r="K566" t="inlineStr">
        <is>
          <t/>
        </is>
      </c>
      <c r="L566" t="inlineStr">
        <is>
          <t/>
        </is>
      </c>
      <c r="M566" t="inlineStr">
        <is>
          <t>Aktie</t>
        </is>
      </c>
      <c r="N566" t="inlineStr">
        <is>
          <t>3</t>
        </is>
      </c>
      <c r="O566" t="inlineStr">
        <is>
          <t/>
        </is>
      </c>
      <c r="P566" t="inlineStr">
        <is>
          <t/>
        </is>
      </c>
      <c r="Q566" t="inlineStr">
        <is>
          <t/>
        </is>
      </c>
      <c r="R566" t="inlineStr">
        <is>
          <t/>
        </is>
      </c>
      <c r="S566" t="inlineStr">
        <is>
          <t>stock|share</t>
        </is>
      </c>
      <c r="T566" t="inlineStr">
        <is>
          <t>3|3</t>
        </is>
      </c>
      <c r="U566" t="inlineStr">
        <is>
          <t>|</t>
        </is>
      </c>
      <c r="V566" t="inlineStr">
        <is>
          <t/>
        </is>
      </c>
      <c r="W566" t="inlineStr">
        <is>
          <t/>
        </is>
      </c>
      <c r="X566" t="inlineStr">
        <is>
          <t/>
        </is>
      </c>
      <c r="Y566" t="inlineStr">
        <is>
          <t/>
        </is>
      </c>
      <c r="Z566" t="inlineStr">
        <is>
          <t/>
        </is>
      </c>
      <c r="AA566" t="inlineStr">
        <is>
          <t/>
        </is>
      </c>
      <c r="AB566" t="inlineStr">
        <is>
          <t/>
        </is>
      </c>
      <c r="AC566" t="inlineStr">
        <is>
          <t/>
        </is>
      </c>
      <c r="AD566" t="inlineStr">
        <is>
          <t/>
        </is>
      </c>
      <c r="AE566" t="inlineStr">
        <is>
          <t/>
        </is>
      </c>
      <c r="AF566" t="inlineStr">
        <is>
          <t/>
        </is>
      </c>
      <c r="AG566" t="inlineStr">
        <is>
          <t/>
        </is>
      </c>
      <c r="AH566" t="inlineStr">
        <is>
          <t/>
        </is>
      </c>
      <c r="AI566" t="inlineStr">
        <is>
          <t/>
        </is>
      </c>
      <c r="AJ566" t="inlineStr">
        <is>
          <t/>
        </is>
      </c>
      <c r="AK566" t="inlineStr">
        <is>
          <t/>
        </is>
      </c>
      <c r="AL566" t="inlineStr">
        <is>
          <t/>
        </is>
      </c>
      <c r="AM566" t="inlineStr">
        <is>
          <t/>
        </is>
      </c>
      <c r="AN566" t="inlineStr">
        <is>
          <t/>
        </is>
      </c>
      <c r="AO566" t="inlineStr">
        <is>
          <t/>
        </is>
      </c>
      <c r="AP566" t="inlineStr">
        <is>
          <t/>
        </is>
      </c>
      <c r="AQ566" t="inlineStr">
        <is>
          <t/>
        </is>
      </c>
      <c r="AR566" t="inlineStr">
        <is>
          <t/>
        </is>
      </c>
      <c r="AS566" t="inlineStr">
        <is>
          <t/>
        </is>
      </c>
      <c r="AT566" t="inlineStr">
        <is>
          <t/>
        </is>
      </c>
      <c r="AU566" t="inlineStr">
        <is>
          <t/>
        </is>
      </c>
      <c r="AV566" t="inlineStr">
        <is>
          <t/>
        </is>
      </c>
      <c r="AW566" t="inlineStr">
        <is>
          <t/>
        </is>
      </c>
      <c r="AX566" t="inlineStr">
        <is>
          <t/>
        </is>
      </c>
      <c r="AY566" t="inlineStr">
        <is>
          <t/>
        </is>
      </c>
      <c r="AZ566" t="inlineStr">
        <is>
          <t/>
        </is>
      </c>
      <c r="BA566" t="inlineStr">
        <is>
          <t/>
        </is>
      </c>
      <c r="BB566" t="inlineStr">
        <is>
          <t/>
        </is>
      </c>
      <c r="BC566" t="inlineStr">
        <is>
          <t/>
        </is>
      </c>
      <c r="BD566" t="inlineStr">
        <is>
          <t/>
        </is>
      </c>
      <c r="BE566" t="inlineStr">
        <is>
          <t/>
        </is>
      </c>
      <c r="BF566" t="inlineStr">
        <is>
          <t/>
        </is>
      </c>
      <c r="BG566" t="inlineStr">
        <is>
          <t/>
        </is>
      </c>
      <c r="BH566" t="inlineStr">
        <is>
          <t/>
        </is>
      </c>
      <c r="BI566" t="inlineStr">
        <is>
          <t/>
        </is>
      </c>
      <c r="BJ566" t="inlineStr">
        <is>
          <t/>
        </is>
      </c>
      <c r="BK566" t="inlineStr">
        <is>
          <t/>
        </is>
      </c>
      <c r="BL566" t="inlineStr">
        <is>
          <t/>
        </is>
      </c>
      <c r="BM566" t="inlineStr">
        <is>
          <t/>
        </is>
      </c>
      <c r="BN566" t="inlineStr">
        <is>
          <t/>
        </is>
      </c>
      <c r="BO566" t="inlineStr">
        <is>
          <t/>
        </is>
      </c>
      <c r="BP566" t="inlineStr">
        <is>
          <t/>
        </is>
      </c>
      <c r="BQ566" t="inlineStr">
        <is>
          <t/>
        </is>
      </c>
      <c r="BR566" t="inlineStr">
        <is>
          <t/>
        </is>
      </c>
      <c r="BS566" t="inlineStr">
        <is>
          <t/>
        </is>
      </c>
      <c r="BT566" t="inlineStr">
        <is>
          <t/>
        </is>
      </c>
      <c r="BU566" t="inlineStr">
        <is>
          <t/>
        </is>
      </c>
      <c r="BV566" t="inlineStr">
        <is>
          <t/>
        </is>
      </c>
      <c r="BW566" t="inlineStr">
        <is>
          <t/>
        </is>
      </c>
      <c r="BX566" t="inlineStr">
        <is>
          <t/>
        </is>
      </c>
      <c r="BY566" t="inlineStr">
        <is>
          <t/>
        </is>
      </c>
      <c r="BZ566" t="inlineStr">
        <is>
          <t/>
        </is>
      </c>
      <c r="CA566" t="inlineStr">
        <is>
          <t/>
        </is>
      </c>
      <c r="CB566" t="inlineStr">
        <is>
          <t/>
        </is>
      </c>
      <c r="CC566" t="inlineStr">
        <is>
          <t>one of many equal parts into which a company's capital is divided (the owners of shares are shareholders or, more formally, 'members').</t>
        </is>
      </c>
      <c r="CD566" t="inlineStr">
        <is>
          <t/>
        </is>
      </c>
      <c r="CE566" t="inlineStr">
        <is>
          <t/>
        </is>
      </c>
      <c r="CF566" t="inlineStr">
        <is>
          <t/>
        </is>
      </c>
      <c r="CG566" t="inlineStr">
        <is>
          <t/>
        </is>
      </c>
      <c r="CH566" t="inlineStr">
        <is>
          <t/>
        </is>
      </c>
      <c r="CI566" t="inlineStr">
        <is>
          <t/>
        </is>
      </c>
      <c r="CJ566" t="inlineStr">
        <is>
          <t/>
        </is>
      </c>
      <c r="CK566" t="inlineStr">
        <is>
          <t/>
        </is>
      </c>
      <c r="CL566" t="inlineStr">
        <is>
          <t/>
        </is>
      </c>
      <c r="CM566" t="inlineStr">
        <is>
          <t/>
        </is>
      </c>
      <c r="CN566" t="inlineStr">
        <is>
          <t/>
        </is>
      </c>
      <c r="CO566" t="inlineStr">
        <is>
          <t/>
        </is>
      </c>
      <c r="CP566" t="inlineStr">
        <is>
          <t/>
        </is>
      </c>
      <c r="CQ566" t="inlineStr">
        <is>
          <t/>
        </is>
      </c>
      <c r="CR566" t="inlineStr">
        <is>
          <t/>
        </is>
      </c>
      <c r="CS566" t="inlineStr">
        <is>
          <t/>
        </is>
      </c>
      <c r="CT566" t="inlineStr">
        <is>
          <t/>
        </is>
      </c>
      <c r="CU566" t="inlineStr">
        <is>
          <t/>
        </is>
      </c>
    </row>
    <row r="567">
      <c r="A567" s="1" t="str">
        <f>HYPERLINK("https://iate.europa.eu/entry/result/788232/all", "788232")</f>
        <v>788232</v>
      </c>
      <c r="B567" t="inlineStr">
        <is>
          <t>FINANCE</t>
        </is>
      </c>
      <c r="C567" t="inlineStr">
        <is>
          <t>FINANCE|financial institutions and credit</t>
        </is>
      </c>
      <c r="D567" t="inlineStr">
        <is>
          <t/>
        </is>
      </c>
      <c r="E567" t="inlineStr">
        <is>
          <t/>
        </is>
      </c>
      <c r="F567" t="inlineStr">
        <is>
          <t/>
        </is>
      </c>
      <c r="G567" t="inlineStr">
        <is>
          <t/>
        </is>
      </c>
      <c r="H567" t="inlineStr">
        <is>
          <t/>
        </is>
      </c>
      <c r="I567" t="inlineStr">
        <is>
          <t/>
        </is>
      </c>
      <c r="J567" t="inlineStr">
        <is>
          <t>revisor</t>
        </is>
      </c>
      <c r="K567" t="inlineStr">
        <is>
          <t>4</t>
        </is>
      </c>
      <c r="L567" t="inlineStr">
        <is>
          <t/>
        </is>
      </c>
      <c r="M567" t="inlineStr">
        <is>
          <t>Wirtschaftsprüfer</t>
        </is>
      </c>
      <c r="N567" t="inlineStr">
        <is>
          <t>3</t>
        </is>
      </c>
      <c r="O567" t="inlineStr">
        <is>
          <t/>
        </is>
      </c>
      <c r="P567" t="inlineStr">
        <is>
          <t/>
        </is>
      </c>
      <c r="Q567" t="inlineStr">
        <is>
          <t/>
        </is>
      </c>
      <c r="R567" t="inlineStr">
        <is>
          <t/>
        </is>
      </c>
      <c r="S567" t="inlineStr">
        <is>
          <t>auditor</t>
        </is>
      </c>
      <c r="T567" t="inlineStr">
        <is>
          <t>1</t>
        </is>
      </c>
      <c r="U567" t="inlineStr">
        <is>
          <t/>
        </is>
      </c>
      <c r="V567" t="inlineStr">
        <is>
          <t>auditor</t>
        </is>
      </c>
      <c r="W567" t="inlineStr">
        <is>
          <t>1</t>
        </is>
      </c>
      <c r="X567" t="inlineStr">
        <is>
          <t/>
        </is>
      </c>
      <c r="Y567" t="inlineStr">
        <is>
          <t/>
        </is>
      </c>
      <c r="Z567" t="inlineStr">
        <is>
          <t/>
        </is>
      </c>
      <c r="AA567" t="inlineStr">
        <is>
          <t/>
        </is>
      </c>
      <c r="AB567" t="inlineStr">
        <is>
          <t/>
        </is>
      </c>
      <c r="AC567" t="inlineStr">
        <is>
          <t/>
        </is>
      </c>
      <c r="AD567" t="inlineStr">
        <is>
          <t/>
        </is>
      </c>
      <c r="AE567" t="inlineStr">
        <is>
          <t>réviseur</t>
        </is>
      </c>
      <c r="AF567" t="inlineStr">
        <is>
          <t>3</t>
        </is>
      </c>
      <c r="AG567" t="inlineStr">
        <is>
          <t/>
        </is>
      </c>
      <c r="AH567" t="inlineStr">
        <is>
          <t/>
        </is>
      </c>
      <c r="AI567" t="inlineStr">
        <is>
          <t/>
        </is>
      </c>
      <c r="AJ567" t="inlineStr">
        <is>
          <t/>
        </is>
      </c>
      <c r="AK567" t="inlineStr">
        <is>
          <t/>
        </is>
      </c>
      <c r="AL567" t="inlineStr">
        <is>
          <t/>
        </is>
      </c>
      <c r="AM567" t="inlineStr">
        <is>
          <t/>
        </is>
      </c>
      <c r="AN567" t="inlineStr">
        <is>
          <t/>
        </is>
      </c>
      <c r="AO567" t="inlineStr">
        <is>
          <t/>
        </is>
      </c>
      <c r="AP567" t="inlineStr">
        <is>
          <t/>
        </is>
      </c>
      <c r="AQ567" t="inlineStr">
        <is>
          <t/>
        </is>
      </c>
      <c r="AR567" t="inlineStr">
        <is>
          <t/>
        </is>
      </c>
      <c r="AS567" t="inlineStr">
        <is>
          <t/>
        </is>
      </c>
      <c r="AT567" t="inlineStr">
        <is>
          <t/>
        </is>
      </c>
      <c r="AU567" t="inlineStr">
        <is>
          <t/>
        </is>
      </c>
      <c r="AV567" t="inlineStr">
        <is>
          <t/>
        </is>
      </c>
      <c r="AW567" t="inlineStr">
        <is>
          <t/>
        </is>
      </c>
      <c r="AX567" t="inlineStr">
        <is>
          <t/>
        </is>
      </c>
      <c r="AY567" t="inlineStr">
        <is>
          <t/>
        </is>
      </c>
      <c r="AZ567" t="inlineStr">
        <is>
          <t/>
        </is>
      </c>
      <c r="BA567" t="inlineStr">
        <is>
          <t/>
        </is>
      </c>
      <c r="BB567" t="inlineStr">
        <is>
          <t/>
        </is>
      </c>
      <c r="BC567" t="inlineStr">
        <is>
          <t>accountant|registeraccountant</t>
        </is>
      </c>
      <c r="BD567" t="inlineStr">
        <is>
          <t>3|3</t>
        </is>
      </c>
      <c r="BE567" t="inlineStr">
        <is>
          <t>|</t>
        </is>
      </c>
      <c r="BF567" t="inlineStr">
        <is>
          <t/>
        </is>
      </c>
      <c r="BG567" t="inlineStr">
        <is>
          <t/>
        </is>
      </c>
      <c r="BH567" t="inlineStr">
        <is>
          <t/>
        </is>
      </c>
      <c r="BI567" t="inlineStr">
        <is>
          <t/>
        </is>
      </c>
      <c r="BJ567" t="inlineStr">
        <is>
          <t/>
        </is>
      </c>
      <c r="BK567" t="inlineStr">
        <is>
          <t/>
        </is>
      </c>
      <c r="BL567" t="inlineStr">
        <is>
          <t/>
        </is>
      </c>
      <c r="BM567" t="inlineStr">
        <is>
          <t/>
        </is>
      </c>
      <c r="BN567" t="inlineStr">
        <is>
          <t/>
        </is>
      </c>
      <c r="BO567" t="inlineStr">
        <is>
          <t/>
        </is>
      </c>
      <c r="BP567" t="inlineStr">
        <is>
          <t/>
        </is>
      </c>
      <c r="BQ567" t="inlineStr">
        <is>
          <t/>
        </is>
      </c>
      <c r="BR567" t="inlineStr">
        <is>
          <t/>
        </is>
      </c>
      <c r="BS567" t="inlineStr">
        <is>
          <t/>
        </is>
      </c>
      <c r="BT567" t="inlineStr">
        <is>
          <t/>
        </is>
      </c>
      <c r="BU567" t="inlineStr">
        <is>
          <t/>
        </is>
      </c>
      <c r="BV567" t="inlineStr">
        <is>
          <t/>
        </is>
      </c>
      <c r="BW567" t="inlineStr">
        <is>
          <t/>
        </is>
      </c>
      <c r="BX567" t="inlineStr">
        <is>
          <t/>
        </is>
      </c>
      <c r="BY567" t="inlineStr">
        <is>
          <t/>
        </is>
      </c>
      <c r="BZ567" t="inlineStr">
        <is>
          <t/>
        </is>
      </c>
      <c r="CA567" t="inlineStr">
        <is>
          <t/>
        </is>
      </c>
      <c r="CB567" t="inlineStr">
        <is>
          <t/>
        </is>
      </c>
      <c r="CC567" t="inlineStr">
        <is>
          <t/>
        </is>
      </c>
      <c r="CD567" t="inlineStr">
        <is>
          <t/>
        </is>
      </c>
      <c r="CE567" t="inlineStr">
        <is>
          <t/>
        </is>
      </c>
      <c r="CF567" t="inlineStr">
        <is>
          <t/>
        </is>
      </c>
      <c r="CG567" t="inlineStr">
        <is>
          <t>personne chargée de délivrer un rapport sur des états, comptes ou registres après les avoir vérifiés (ou révisés).</t>
        </is>
      </c>
      <c r="CH567" t="inlineStr">
        <is>
          <t/>
        </is>
      </c>
      <c r="CI567" t="inlineStr">
        <is>
          <t/>
        </is>
      </c>
      <c r="CJ567" t="inlineStr">
        <is>
          <t/>
        </is>
      </c>
      <c r="CK567" t="inlineStr">
        <is>
          <t/>
        </is>
      </c>
      <c r="CL567" t="inlineStr">
        <is>
          <t/>
        </is>
      </c>
      <c r="CM567" t="inlineStr">
        <is>
          <t/>
        </is>
      </c>
      <c r="CN567" t="inlineStr">
        <is>
          <t/>
        </is>
      </c>
      <c r="CO567" t="inlineStr">
        <is>
          <t>iemand die gemachtigd is om de wettelijke controle van de jaarrekeningen van bedrijven uit te voeren</t>
        </is>
      </c>
      <c r="CP567" t="inlineStr">
        <is>
          <t/>
        </is>
      </c>
      <c r="CQ567" t="inlineStr">
        <is>
          <t/>
        </is>
      </c>
      <c r="CR567" t="inlineStr">
        <is>
          <t/>
        </is>
      </c>
      <c r="CS567" t="inlineStr">
        <is>
          <t/>
        </is>
      </c>
      <c r="CT567" t="inlineStr">
        <is>
          <t/>
        </is>
      </c>
      <c r="CU567" t="inlineStr">
        <is>
          <t/>
        </is>
      </c>
    </row>
    <row r="568">
      <c r="A568" s="1" t="str">
        <f>HYPERLINK("https://iate.europa.eu/entry/result/141151/all", "141151")</f>
        <v>141151</v>
      </c>
      <c r="B568" t="inlineStr">
        <is>
          <t>FINANCE</t>
        </is>
      </c>
      <c r="C568" t="inlineStr">
        <is>
          <t>FINANCE</t>
        </is>
      </c>
      <c r="D568" t="inlineStr">
        <is>
          <t/>
        </is>
      </c>
      <c r="E568" t="inlineStr">
        <is>
          <t/>
        </is>
      </c>
      <c r="F568" t="inlineStr">
        <is>
          <t/>
        </is>
      </c>
      <c r="G568" t="inlineStr">
        <is>
          <t/>
        </is>
      </c>
      <c r="H568" t="inlineStr">
        <is>
          <t/>
        </is>
      </c>
      <c r="I568" t="inlineStr">
        <is>
          <t/>
        </is>
      </c>
      <c r="J568" t="inlineStr">
        <is>
          <t>tjenesteydelse i forbindelse med indskud</t>
        </is>
      </c>
      <c r="K568" t="inlineStr">
        <is>
          <t>3</t>
        </is>
      </c>
      <c r="L568" t="inlineStr">
        <is>
          <t/>
        </is>
      </c>
      <c r="M568" t="inlineStr">
        <is>
          <t>Depotverwahrung|Dienstleistung der Wertpapierverwahrung</t>
        </is>
      </c>
      <c r="N568" t="inlineStr">
        <is>
          <t>3|3</t>
        </is>
      </c>
      <c r="O568" t="inlineStr">
        <is>
          <t>|</t>
        </is>
      </c>
      <c r="P568" t="inlineStr">
        <is>
          <t>υπηρεσία φύλαξης</t>
        </is>
      </c>
      <c r="Q568" t="inlineStr">
        <is>
          <t>3</t>
        </is>
      </c>
      <c r="R568" t="inlineStr">
        <is>
          <t/>
        </is>
      </c>
      <c r="S568" t="inlineStr">
        <is>
          <t>custodial service</t>
        </is>
      </c>
      <c r="T568" t="inlineStr">
        <is>
          <t>3</t>
        </is>
      </c>
      <c r="U568" t="inlineStr">
        <is>
          <t/>
        </is>
      </c>
      <c r="V568" t="inlineStr">
        <is>
          <t>servicio de custodia</t>
        </is>
      </c>
      <c r="W568" t="inlineStr">
        <is>
          <t>3</t>
        </is>
      </c>
      <c r="X568" t="inlineStr">
        <is>
          <t/>
        </is>
      </c>
      <c r="Y568" t="inlineStr">
        <is>
          <t/>
        </is>
      </c>
      <c r="Z568" t="inlineStr">
        <is>
          <t/>
        </is>
      </c>
      <c r="AA568" t="inlineStr">
        <is>
          <t/>
        </is>
      </c>
      <c r="AB568" t="inlineStr">
        <is>
          <t/>
        </is>
      </c>
      <c r="AC568" t="inlineStr">
        <is>
          <t/>
        </is>
      </c>
      <c r="AD568" t="inlineStr">
        <is>
          <t/>
        </is>
      </c>
      <c r="AE568" t="inlineStr">
        <is>
          <t>service de garde</t>
        </is>
      </c>
      <c r="AF568" t="inlineStr">
        <is>
          <t>3</t>
        </is>
      </c>
      <c r="AG568" t="inlineStr">
        <is>
          <t/>
        </is>
      </c>
      <c r="AH568" t="inlineStr">
        <is>
          <t/>
        </is>
      </c>
      <c r="AI568" t="inlineStr">
        <is>
          <t/>
        </is>
      </c>
      <c r="AJ568" t="inlineStr">
        <is>
          <t/>
        </is>
      </c>
      <c r="AK568" t="inlineStr">
        <is>
          <t/>
        </is>
      </c>
      <c r="AL568" t="inlineStr">
        <is>
          <t/>
        </is>
      </c>
      <c r="AM568" t="inlineStr">
        <is>
          <t/>
        </is>
      </c>
      <c r="AN568" t="inlineStr">
        <is>
          <t/>
        </is>
      </c>
      <c r="AO568" t="inlineStr">
        <is>
          <t/>
        </is>
      </c>
      <c r="AP568" t="inlineStr">
        <is>
          <t/>
        </is>
      </c>
      <c r="AQ568" t="inlineStr">
        <is>
          <t>servizio di custodia</t>
        </is>
      </c>
      <c r="AR568" t="inlineStr">
        <is>
          <t>3</t>
        </is>
      </c>
      <c r="AS568" t="inlineStr">
        <is>
          <t/>
        </is>
      </c>
      <c r="AT568" t="inlineStr">
        <is>
          <t/>
        </is>
      </c>
      <c r="AU568" t="inlineStr">
        <is>
          <t/>
        </is>
      </c>
      <c r="AV568" t="inlineStr">
        <is>
          <t/>
        </is>
      </c>
      <c r="AW568" t="inlineStr">
        <is>
          <t/>
        </is>
      </c>
      <c r="AX568" t="inlineStr">
        <is>
          <t/>
        </is>
      </c>
      <c r="AY568" t="inlineStr">
        <is>
          <t/>
        </is>
      </c>
      <c r="AZ568" t="inlineStr">
        <is>
          <t/>
        </is>
      </c>
      <c r="BA568" t="inlineStr">
        <is>
          <t/>
        </is>
      </c>
      <c r="BB568" t="inlineStr">
        <is>
          <t/>
        </is>
      </c>
      <c r="BC568" t="inlineStr">
        <is>
          <t>inbewaringnemingsdienst</t>
        </is>
      </c>
      <c r="BD568" t="inlineStr">
        <is>
          <t>3</t>
        </is>
      </c>
      <c r="BE568" t="inlineStr">
        <is>
          <t/>
        </is>
      </c>
      <c r="BF568" t="inlineStr">
        <is>
          <t/>
        </is>
      </c>
      <c r="BG568" t="inlineStr">
        <is>
          <t/>
        </is>
      </c>
      <c r="BH568" t="inlineStr">
        <is>
          <t/>
        </is>
      </c>
      <c r="BI568" t="inlineStr">
        <is>
          <t>serviço de guarda</t>
        </is>
      </c>
      <c r="BJ568" t="inlineStr">
        <is>
          <t>3</t>
        </is>
      </c>
      <c r="BK568" t="inlineStr">
        <is>
          <t/>
        </is>
      </c>
      <c r="BL568" t="inlineStr">
        <is>
          <t>serviciu de custodie</t>
        </is>
      </c>
      <c r="BM568" t="inlineStr">
        <is>
          <t>3</t>
        </is>
      </c>
      <c r="BN568" t="inlineStr">
        <is>
          <t/>
        </is>
      </c>
      <c r="BO568" t="inlineStr">
        <is>
          <t/>
        </is>
      </c>
      <c r="BP568" t="inlineStr">
        <is>
          <t/>
        </is>
      </c>
      <c r="BQ568" t="inlineStr">
        <is>
          <t/>
        </is>
      </c>
      <c r="BR568" t="inlineStr">
        <is>
          <t>skrbniška storitev</t>
        </is>
      </c>
      <c r="BS568" t="inlineStr">
        <is>
          <t>3</t>
        </is>
      </c>
      <c r="BT568" t="inlineStr">
        <is>
          <t/>
        </is>
      </c>
      <c r="BU568" t="inlineStr">
        <is>
          <t/>
        </is>
      </c>
      <c r="BV568" t="inlineStr">
        <is>
          <t/>
        </is>
      </c>
      <c r="BW568" t="inlineStr">
        <is>
          <t/>
        </is>
      </c>
      <c r="BX568" t="inlineStr">
        <is>
          <t/>
        </is>
      </c>
      <c r="BY568" t="inlineStr">
        <is>
          <t/>
        </is>
      </c>
      <c r="BZ568" t="inlineStr">
        <is>
          <t/>
        </is>
      </c>
      <c r="CA568" t="inlineStr">
        <is>
          <t>gewerbsmäßige Verwahrung von Wertgegenständen, insb. Wertpapieren, meist durch Banken</t>
        </is>
      </c>
      <c r="CB568" t="inlineStr">
        <is>
          <t/>
        </is>
      </c>
      <c r="CC568" t="inlineStr">
        <is>
          <t/>
        </is>
      </c>
      <c r="CD568" t="inlineStr">
        <is>
          <t/>
        </is>
      </c>
      <c r="CE568" t="inlineStr">
        <is>
          <t/>
        </is>
      </c>
      <c r="CF568" t="inlineStr">
        <is>
          <t/>
        </is>
      </c>
      <c r="CG568" t="inlineStr">
        <is>
          <t/>
        </is>
      </c>
      <c r="CH568" t="inlineStr">
        <is>
          <t/>
        </is>
      </c>
      <c r="CI568" t="inlineStr">
        <is>
          <t/>
        </is>
      </c>
      <c r="CJ568" t="inlineStr">
        <is>
          <t/>
        </is>
      </c>
      <c r="CK568" t="inlineStr">
        <is>
          <t/>
        </is>
      </c>
      <c r="CL568" t="inlineStr">
        <is>
          <t/>
        </is>
      </c>
      <c r="CM568" t="inlineStr">
        <is>
          <t/>
        </is>
      </c>
      <c r="CN568" t="inlineStr">
        <is>
          <t/>
        </is>
      </c>
      <c r="CO568" t="inlineStr">
        <is>
          <t/>
        </is>
      </c>
      <c r="CP568" t="inlineStr">
        <is>
          <t/>
        </is>
      </c>
      <c r="CQ568" t="inlineStr">
        <is>
          <t/>
        </is>
      </c>
      <c r="CR568" t="inlineStr">
        <is>
          <t/>
        </is>
      </c>
      <c r="CS568" t="inlineStr">
        <is>
          <t/>
        </is>
      </c>
      <c r="CT568" t="inlineStr">
        <is>
          <t/>
        </is>
      </c>
      <c r="CU568" t="inlineStr">
        <is>
          <t/>
        </is>
      </c>
    </row>
    <row r="569">
      <c r="A569" s="1" t="str">
        <f>HYPERLINK("https://iate.europa.eu/entry/result/749623/all", "749623")</f>
        <v>749623</v>
      </c>
      <c r="B569" t="inlineStr">
        <is>
          <t>FINANCE</t>
        </is>
      </c>
      <c r="C569" t="inlineStr">
        <is>
          <t>FINANCE|budget</t>
        </is>
      </c>
      <c r="D569" t="inlineStr">
        <is>
          <t/>
        </is>
      </c>
      <c r="E569" t="inlineStr">
        <is>
          <t/>
        </is>
      </c>
      <c r="F569" t="inlineStr">
        <is>
          <t/>
        </is>
      </c>
      <c r="G569" t="inlineStr">
        <is>
          <t/>
        </is>
      </c>
      <c r="H569" t="inlineStr">
        <is>
          <t/>
        </is>
      </c>
      <c r="I569" t="inlineStr">
        <is>
          <t/>
        </is>
      </c>
      <c r="J569" t="inlineStr">
        <is>
          <t/>
        </is>
      </c>
      <c r="K569" t="inlineStr">
        <is>
          <t/>
        </is>
      </c>
      <c r="L569" t="inlineStr">
        <is>
          <t/>
        </is>
      </c>
      <c r="M569" t="inlineStr">
        <is>
          <t>Handlung</t>
        </is>
      </c>
      <c r="N569" t="inlineStr">
        <is>
          <t>3</t>
        </is>
      </c>
      <c r="O569" t="inlineStr">
        <is>
          <t/>
        </is>
      </c>
      <c r="P569" t="inlineStr">
        <is>
          <t/>
        </is>
      </c>
      <c r="Q569" t="inlineStr">
        <is>
          <t/>
        </is>
      </c>
      <c r="R569" t="inlineStr">
        <is>
          <t/>
        </is>
      </c>
      <c r="S569" t="inlineStr">
        <is>
          <t>rule</t>
        </is>
      </c>
      <c r="T569" t="inlineStr">
        <is>
          <t>3</t>
        </is>
      </c>
      <c r="U569" t="inlineStr">
        <is>
          <t/>
        </is>
      </c>
      <c r="V569" t="inlineStr">
        <is>
          <t/>
        </is>
      </c>
      <c r="W569" t="inlineStr">
        <is>
          <t/>
        </is>
      </c>
      <c r="X569" t="inlineStr">
        <is>
          <t/>
        </is>
      </c>
      <c r="Y569" t="inlineStr">
        <is>
          <t/>
        </is>
      </c>
      <c r="Z569" t="inlineStr">
        <is>
          <t/>
        </is>
      </c>
      <c r="AA569" t="inlineStr">
        <is>
          <t/>
        </is>
      </c>
      <c r="AB569" t="inlineStr">
        <is>
          <t/>
        </is>
      </c>
      <c r="AC569" t="inlineStr">
        <is>
          <t/>
        </is>
      </c>
      <c r="AD569" t="inlineStr">
        <is>
          <t/>
        </is>
      </c>
      <c r="AE569" t="inlineStr">
        <is>
          <t>acte</t>
        </is>
      </c>
      <c r="AF569" t="inlineStr">
        <is>
          <t>3</t>
        </is>
      </c>
      <c r="AG569" t="inlineStr">
        <is>
          <t/>
        </is>
      </c>
      <c r="AH569" t="inlineStr">
        <is>
          <t/>
        </is>
      </c>
      <c r="AI569" t="inlineStr">
        <is>
          <t/>
        </is>
      </c>
      <c r="AJ569" t="inlineStr">
        <is>
          <t/>
        </is>
      </c>
      <c r="AK569" t="inlineStr">
        <is>
          <t/>
        </is>
      </c>
      <c r="AL569" t="inlineStr">
        <is>
          <t/>
        </is>
      </c>
      <c r="AM569" t="inlineStr">
        <is>
          <t/>
        </is>
      </c>
      <c r="AN569" t="inlineStr">
        <is>
          <t/>
        </is>
      </c>
      <c r="AO569" t="inlineStr">
        <is>
          <t/>
        </is>
      </c>
      <c r="AP569" t="inlineStr">
        <is>
          <t/>
        </is>
      </c>
      <c r="AQ569" t="inlineStr">
        <is>
          <t/>
        </is>
      </c>
      <c r="AR569" t="inlineStr">
        <is>
          <t/>
        </is>
      </c>
      <c r="AS569" t="inlineStr">
        <is>
          <t/>
        </is>
      </c>
      <c r="AT569" t="inlineStr">
        <is>
          <t/>
        </is>
      </c>
      <c r="AU569" t="inlineStr">
        <is>
          <t/>
        </is>
      </c>
      <c r="AV569" t="inlineStr">
        <is>
          <t/>
        </is>
      </c>
      <c r="AW569" t="inlineStr">
        <is>
          <t/>
        </is>
      </c>
      <c r="AX569" t="inlineStr">
        <is>
          <t/>
        </is>
      </c>
      <c r="AY569" t="inlineStr">
        <is>
          <t/>
        </is>
      </c>
      <c r="AZ569" t="inlineStr">
        <is>
          <t/>
        </is>
      </c>
      <c r="BA569" t="inlineStr">
        <is>
          <t/>
        </is>
      </c>
      <c r="BB569" t="inlineStr">
        <is>
          <t/>
        </is>
      </c>
      <c r="BC569" t="inlineStr">
        <is>
          <t>besluit</t>
        </is>
      </c>
      <c r="BD569" t="inlineStr">
        <is>
          <t>3</t>
        </is>
      </c>
      <c r="BE569" t="inlineStr">
        <is>
          <t/>
        </is>
      </c>
      <c r="BF569" t="inlineStr">
        <is>
          <t/>
        </is>
      </c>
      <c r="BG569" t="inlineStr">
        <is>
          <t/>
        </is>
      </c>
      <c r="BH569" t="inlineStr">
        <is>
          <t/>
        </is>
      </c>
      <c r="BI569" t="inlineStr">
        <is>
          <t/>
        </is>
      </c>
      <c r="BJ569" t="inlineStr">
        <is>
          <t/>
        </is>
      </c>
      <c r="BK569" t="inlineStr">
        <is>
          <t/>
        </is>
      </c>
      <c r="BL569" t="inlineStr">
        <is>
          <t/>
        </is>
      </c>
      <c r="BM569" t="inlineStr">
        <is>
          <t/>
        </is>
      </c>
      <c r="BN569" t="inlineStr">
        <is>
          <t/>
        </is>
      </c>
      <c r="BO569" t="inlineStr">
        <is>
          <t/>
        </is>
      </c>
      <c r="BP569" t="inlineStr">
        <is>
          <t/>
        </is>
      </c>
      <c r="BQ569" t="inlineStr">
        <is>
          <t/>
        </is>
      </c>
      <c r="BR569" t="inlineStr">
        <is>
          <t/>
        </is>
      </c>
      <c r="BS569" t="inlineStr">
        <is>
          <t/>
        </is>
      </c>
      <c r="BT569" t="inlineStr">
        <is>
          <t/>
        </is>
      </c>
      <c r="BU569" t="inlineStr">
        <is>
          <t/>
        </is>
      </c>
      <c r="BV569" t="inlineStr">
        <is>
          <t/>
        </is>
      </c>
      <c r="BW569" t="inlineStr">
        <is>
          <t/>
        </is>
      </c>
      <c r="BX569" t="inlineStr">
        <is>
          <t/>
        </is>
      </c>
      <c r="BY569" t="inlineStr">
        <is>
          <t/>
        </is>
      </c>
      <c r="BZ569" t="inlineStr">
        <is>
          <t/>
        </is>
      </c>
      <c r="CA569" t="inlineStr">
        <is>
          <t/>
        </is>
      </c>
      <c r="CB569" t="inlineStr">
        <is>
          <t/>
        </is>
      </c>
      <c r="CC569" t="inlineStr">
        <is>
          <t/>
        </is>
      </c>
      <c r="CD569" t="inlineStr">
        <is>
          <t/>
        </is>
      </c>
      <c r="CE569" t="inlineStr">
        <is>
          <t/>
        </is>
      </c>
      <c r="CF569" t="inlineStr">
        <is>
          <t/>
        </is>
      </c>
      <c r="CG569" t="inlineStr">
        <is>
          <t/>
        </is>
      </c>
      <c r="CH569" t="inlineStr">
        <is>
          <t/>
        </is>
      </c>
      <c r="CI569" t="inlineStr">
        <is>
          <t/>
        </is>
      </c>
      <c r="CJ569" t="inlineStr">
        <is>
          <t/>
        </is>
      </c>
      <c r="CK569" t="inlineStr">
        <is>
          <t/>
        </is>
      </c>
      <c r="CL569" t="inlineStr">
        <is>
          <t/>
        </is>
      </c>
      <c r="CM569" t="inlineStr">
        <is>
          <t/>
        </is>
      </c>
      <c r="CN569" t="inlineStr">
        <is>
          <t/>
        </is>
      </c>
      <c r="CO569" t="inlineStr">
        <is>
          <t/>
        </is>
      </c>
      <c r="CP569" t="inlineStr">
        <is>
          <t/>
        </is>
      </c>
      <c r="CQ569" t="inlineStr">
        <is>
          <t/>
        </is>
      </c>
      <c r="CR569" t="inlineStr">
        <is>
          <t/>
        </is>
      </c>
      <c r="CS569" t="inlineStr">
        <is>
          <t/>
        </is>
      </c>
      <c r="CT569" t="inlineStr">
        <is>
          <t/>
        </is>
      </c>
      <c r="CU569" t="inlineStr">
        <is>
          <t/>
        </is>
      </c>
    </row>
    <row r="570">
      <c r="A570" s="1" t="str">
        <f>HYPERLINK("https://iate.europa.eu/entry/result/3591985/all", "3591985")</f>
        <v>3591985</v>
      </c>
      <c r="B570" t="inlineStr">
        <is>
          <t>FINANCE</t>
        </is>
      </c>
      <c r="C570" t="inlineStr">
        <is>
          <t>FINANCE|financial institutions and credit|financial services;FINANCE|free movement of capital|financial market</t>
        </is>
      </c>
      <c r="D570" t="inlineStr">
        <is>
          <t/>
        </is>
      </c>
      <c r="E570" t="inlineStr">
        <is>
          <t/>
        </is>
      </c>
      <c r="F570" t="inlineStr">
        <is>
          <t/>
        </is>
      </c>
      <c r="G570" t="inlineStr">
        <is>
          <t/>
        </is>
      </c>
      <c r="H570" t="inlineStr">
        <is>
          <t/>
        </is>
      </c>
      <c r="I570" t="inlineStr">
        <is>
          <t/>
        </is>
      </c>
      <c r="J570" t="inlineStr">
        <is>
          <t/>
        </is>
      </c>
      <c r="K570" t="inlineStr">
        <is>
          <t/>
        </is>
      </c>
      <c r="L570" t="inlineStr">
        <is>
          <t/>
        </is>
      </c>
      <c r="M570" t="inlineStr">
        <is>
          <t/>
        </is>
      </c>
      <c r="N570" t="inlineStr">
        <is>
          <t/>
        </is>
      </c>
      <c r="O570" t="inlineStr">
        <is>
          <t/>
        </is>
      </c>
      <c r="P570" t="inlineStr">
        <is>
          <t>εξαργυρώνω</t>
        </is>
      </c>
      <c r="Q570" t="inlineStr">
        <is>
          <t>3</t>
        </is>
      </c>
      <c r="R570" t="inlineStr">
        <is>
          <t/>
        </is>
      </c>
      <c r="S570" t="inlineStr">
        <is>
          <t>to redeem</t>
        </is>
      </c>
      <c r="T570" t="inlineStr">
        <is>
          <t>3</t>
        </is>
      </c>
      <c r="U570" t="inlineStr">
        <is>
          <t/>
        </is>
      </c>
      <c r="V570" t="inlineStr">
        <is>
          <t/>
        </is>
      </c>
      <c r="W570" t="inlineStr">
        <is>
          <t/>
        </is>
      </c>
      <c r="X570" t="inlineStr">
        <is>
          <t/>
        </is>
      </c>
      <c r="Y570" t="inlineStr">
        <is>
          <t/>
        </is>
      </c>
      <c r="Z570" t="inlineStr">
        <is>
          <t/>
        </is>
      </c>
      <c r="AA570" t="inlineStr">
        <is>
          <t/>
        </is>
      </c>
      <c r="AB570" t="inlineStr">
        <is>
          <t>lunastuttaa</t>
        </is>
      </c>
      <c r="AC570" t="inlineStr">
        <is>
          <t>3</t>
        </is>
      </c>
      <c r="AD570" t="inlineStr">
        <is>
          <t/>
        </is>
      </c>
      <c r="AE570" t="inlineStr">
        <is>
          <t/>
        </is>
      </c>
      <c r="AF570" t="inlineStr">
        <is>
          <t/>
        </is>
      </c>
      <c r="AG570" t="inlineStr">
        <is>
          <t/>
        </is>
      </c>
      <c r="AH570" t="inlineStr">
        <is>
          <t/>
        </is>
      </c>
      <c r="AI570" t="inlineStr">
        <is>
          <t/>
        </is>
      </c>
      <c r="AJ570" t="inlineStr">
        <is>
          <t/>
        </is>
      </c>
      <c r="AK570" t="inlineStr">
        <is>
          <t/>
        </is>
      </c>
      <c r="AL570" t="inlineStr">
        <is>
          <t/>
        </is>
      </c>
      <c r="AM570" t="inlineStr">
        <is>
          <t/>
        </is>
      </c>
      <c r="AN570" t="inlineStr">
        <is>
          <t/>
        </is>
      </c>
      <c r="AO570" t="inlineStr">
        <is>
          <t/>
        </is>
      </c>
      <c r="AP570" t="inlineStr">
        <is>
          <t/>
        </is>
      </c>
      <c r="AQ570" t="inlineStr">
        <is>
          <t/>
        </is>
      </c>
      <c r="AR570" t="inlineStr">
        <is>
          <t/>
        </is>
      </c>
      <c r="AS570" t="inlineStr">
        <is>
          <t/>
        </is>
      </c>
      <c r="AT570" t="inlineStr">
        <is>
          <t/>
        </is>
      </c>
      <c r="AU570" t="inlineStr">
        <is>
          <t/>
        </is>
      </c>
      <c r="AV570" t="inlineStr">
        <is>
          <t/>
        </is>
      </c>
      <c r="AW570" t="inlineStr">
        <is>
          <t/>
        </is>
      </c>
      <c r="AX570" t="inlineStr">
        <is>
          <t/>
        </is>
      </c>
      <c r="AY570" t="inlineStr">
        <is>
          <t/>
        </is>
      </c>
      <c r="AZ570" t="inlineStr">
        <is>
          <t/>
        </is>
      </c>
      <c r="BA570" t="inlineStr">
        <is>
          <t/>
        </is>
      </c>
      <c r="BB570" t="inlineStr">
        <is>
          <t/>
        </is>
      </c>
      <c r="BC570" t="inlineStr">
        <is>
          <t/>
        </is>
      </c>
      <c r="BD570" t="inlineStr">
        <is>
          <t/>
        </is>
      </c>
      <c r="BE570" t="inlineStr">
        <is>
          <t/>
        </is>
      </c>
      <c r="BF570" t="inlineStr">
        <is>
          <t/>
        </is>
      </c>
      <c r="BG570" t="inlineStr">
        <is>
          <t/>
        </is>
      </c>
      <c r="BH570" t="inlineStr">
        <is>
          <t/>
        </is>
      </c>
      <c r="BI570" t="inlineStr">
        <is>
          <t/>
        </is>
      </c>
      <c r="BJ570" t="inlineStr">
        <is>
          <t/>
        </is>
      </c>
      <c r="BK570" t="inlineStr">
        <is>
          <t/>
        </is>
      </c>
      <c r="BL570" t="inlineStr">
        <is>
          <t/>
        </is>
      </c>
      <c r="BM570" t="inlineStr">
        <is>
          <t/>
        </is>
      </c>
      <c r="BN570" t="inlineStr">
        <is>
          <t/>
        </is>
      </c>
      <c r="BO570" t="inlineStr">
        <is>
          <t/>
        </is>
      </c>
      <c r="BP570" t="inlineStr">
        <is>
          <t/>
        </is>
      </c>
      <c r="BQ570" t="inlineStr">
        <is>
          <t/>
        </is>
      </c>
      <c r="BR570" t="inlineStr">
        <is>
          <t/>
        </is>
      </c>
      <c r="BS570" t="inlineStr">
        <is>
          <t/>
        </is>
      </c>
      <c r="BT570" t="inlineStr">
        <is>
          <t/>
        </is>
      </c>
      <c r="BU570" t="inlineStr">
        <is>
          <t/>
        </is>
      </c>
      <c r="BV570" t="inlineStr">
        <is>
          <t/>
        </is>
      </c>
      <c r="BW570" t="inlineStr">
        <is>
          <t/>
        </is>
      </c>
      <c r="BX570" t="inlineStr">
        <is>
          <t/>
        </is>
      </c>
      <c r="BY570" t="inlineStr">
        <is>
          <t/>
        </is>
      </c>
      <c r="BZ570" t="inlineStr">
        <is>
          <t/>
        </is>
      </c>
      <c r="CA570" t="inlineStr">
        <is>
          <t/>
        </is>
      </c>
      <c r="CB570" t="inlineStr">
        <is>
          <t/>
        </is>
      </c>
      <c r="CC570" t="inlineStr">
        <is>
          <t>require an issuer to repurchase tokens at par value in accordance with the agreed terms and conditions</t>
        </is>
      </c>
      <c r="CD570" t="inlineStr">
        <is>
          <t/>
        </is>
      </c>
      <c r="CE570" t="inlineStr">
        <is>
          <t/>
        </is>
      </c>
      <c r="CF570" t="inlineStr">
        <is>
          <t>vaatia liikkeeseenlaskijaa ostamaan takaisin tokenit nimellisarvoon sovittujen ehtojen mukaisesti.</t>
        </is>
      </c>
      <c r="CG570" t="inlineStr">
        <is>
          <t/>
        </is>
      </c>
      <c r="CH570" t="inlineStr">
        <is>
          <t/>
        </is>
      </c>
      <c r="CI570" t="inlineStr">
        <is>
          <t/>
        </is>
      </c>
      <c r="CJ570" t="inlineStr">
        <is>
          <t/>
        </is>
      </c>
      <c r="CK570" t="inlineStr">
        <is>
          <t/>
        </is>
      </c>
      <c r="CL570" t="inlineStr">
        <is>
          <t/>
        </is>
      </c>
      <c r="CM570" t="inlineStr">
        <is>
          <t/>
        </is>
      </c>
      <c r="CN570" t="inlineStr">
        <is>
          <t/>
        </is>
      </c>
      <c r="CO570" t="inlineStr">
        <is>
          <t/>
        </is>
      </c>
      <c r="CP570" t="inlineStr">
        <is>
          <t/>
        </is>
      </c>
      <c r="CQ570" t="inlineStr">
        <is>
          <t/>
        </is>
      </c>
      <c r="CR570" t="inlineStr">
        <is>
          <t/>
        </is>
      </c>
      <c r="CS570" t="inlineStr">
        <is>
          <t/>
        </is>
      </c>
      <c r="CT570" t="inlineStr">
        <is>
          <t/>
        </is>
      </c>
      <c r="CU570" t="inlineStr">
        <is>
          <t/>
        </is>
      </c>
    </row>
    <row r="571">
      <c r="A571" s="1" t="str">
        <f>HYPERLINK("https://iate.europa.eu/entry/result/105187/all", "105187")</f>
        <v>105187</v>
      </c>
      <c r="B571" t="inlineStr">
        <is>
          <t>SOCIAL QUESTIONS;TRANSPORT;FINANCE;LAW</t>
        </is>
      </c>
      <c r="C571" t="inlineStr">
        <is>
          <t>SOCIAL QUESTIONS|health|pharmaceutical industry;TRANSPORT|land transport|land transport;FINANCE|financial institutions and credit|financial institution;LAW</t>
        </is>
      </c>
      <c r="D571" t="inlineStr">
        <is>
          <t/>
        </is>
      </c>
      <c r="E571" t="inlineStr">
        <is>
          <t/>
        </is>
      </c>
      <c r="F571" t="inlineStr">
        <is>
          <t/>
        </is>
      </c>
      <c r="G571" t="inlineStr">
        <is>
          <t/>
        </is>
      </c>
      <c r="H571" t="inlineStr">
        <is>
          <t/>
        </is>
      </c>
      <c r="I571" t="inlineStr">
        <is>
          <t/>
        </is>
      </c>
      <c r="J571" t="inlineStr">
        <is>
          <t/>
        </is>
      </c>
      <c r="K571" t="inlineStr">
        <is>
          <t/>
        </is>
      </c>
      <c r="L571" t="inlineStr">
        <is>
          <t/>
        </is>
      </c>
      <c r="M571" t="inlineStr">
        <is>
          <t>Methode</t>
        </is>
      </c>
      <c r="N571" t="inlineStr">
        <is>
          <t>3</t>
        </is>
      </c>
      <c r="O571" t="inlineStr">
        <is>
          <t/>
        </is>
      </c>
      <c r="P571" t="inlineStr">
        <is>
          <t/>
        </is>
      </c>
      <c r="Q571" t="inlineStr">
        <is>
          <t/>
        </is>
      </c>
      <c r="R571" t="inlineStr">
        <is>
          <t/>
        </is>
      </c>
      <c r="S571" t="inlineStr">
        <is>
          <t>principle</t>
        </is>
      </c>
      <c r="T571" t="inlineStr">
        <is>
          <t>3</t>
        </is>
      </c>
      <c r="U571" t="inlineStr">
        <is>
          <t/>
        </is>
      </c>
      <c r="V571" t="inlineStr">
        <is>
          <t/>
        </is>
      </c>
      <c r="W571" t="inlineStr">
        <is>
          <t/>
        </is>
      </c>
      <c r="X571" t="inlineStr">
        <is>
          <t/>
        </is>
      </c>
      <c r="Y571" t="inlineStr">
        <is>
          <t/>
        </is>
      </c>
      <c r="Z571" t="inlineStr">
        <is>
          <t/>
        </is>
      </c>
      <c r="AA571" t="inlineStr">
        <is>
          <t/>
        </is>
      </c>
      <c r="AB571" t="inlineStr">
        <is>
          <t/>
        </is>
      </c>
      <c r="AC571" t="inlineStr">
        <is>
          <t/>
        </is>
      </c>
      <c r="AD571" t="inlineStr">
        <is>
          <t/>
        </is>
      </c>
      <c r="AE571" t="inlineStr">
        <is>
          <t>principe</t>
        </is>
      </c>
      <c r="AF571" t="inlineStr">
        <is>
          <t>3</t>
        </is>
      </c>
      <c r="AG571" t="inlineStr">
        <is>
          <t/>
        </is>
      </c>
      <c r="AH571" t="inlineStr">
        <is>
          <t/>
        </is>
      </c>
      <c r="AI571" t="inlineStr">
        <is>
          <t/>
        </is>
      </c>
      <c r="AJ571" t="inlineStr">
        <is>
          <t/>
        </is>
      </c>
      <c r="AK571" t="inlineStr">
        <is>
          <t/>
        </is>
      </c>
      <c r="AL571" t="inlineStr">
        <is>
          <t/>
        </is>
      </c>
      <c r="AM571" t="inlineStr">
        <is>
          <t/>
        </is>
      </c>
      <c r="AN571" t="inlineStr">
        <is>
          <t/>
        </is>
      </c>
      <c r="AO571" t="inlineStr">
        <is>
          <t/>
        </is>
      </c>
      <c r="AP571" t="inlineStr">
        <is>
          <t/>
        </is>
      </c>
      <c r="AQ571" t="inlineStr">
        <is>
          <t/>
        </is>
      </c>
      <c r="AR571" t="inlineStr">
        <is>
          <t/>
        </is>
      </c>
      <c r="AS571" t="inlineStr">
        <is>
          <t/>
        </is>
      </c>
      <c r="AT571" t="inlineStr">
        <is>
          <t/>
        </is>
      </c>
      <c r="AU571" t="inlineStr">
        <is>
          <t/>
        </is>
      </c>
      <c r="AV571" t="inlineStr">
        <is>
          <t/>
        </is>
      </c>
      <c r="AW571" t="inlineStr">
        <is>
          <t/>
        </is>
      </c>
      <c r="AX571" t="inlineStr">
        <is>
          <t/>
        </is>
      </c>
      <c r="AY571" t="inlineStr">
        <is>
          <t/>
        </is>
      </c>
      <c r="AZ571" t="inlineStr">
        <is>
          <t/>
        </is>
      </c>
      <c r="BA571" t="inlineStr">
        <is>
          <t/>
        </is>
      </c>
      <c r="BB571" t="inlineStr">
        <is>
          <t/>
        </is>
      </c>
      <c r="BC571" t="inlineStr">
        <is>
          <t/>
        </is>
      </c>
      <c r="BD571" t="inlineStr">
        <is>
          <t/>
        </is>
      </c>
      <c r="BE571" t="inlineStr">
        <is>
          <t/>
        </is>
      </c>
      <c r="BF571" t="inlineStr">
        <is>
          <t/>
        </is>
      </c>
      <c r="BG571" t="inlineStr">
        <is>
          <t/>
        </is>
      </c>
      <c r="BH571" t="inlineStr">
        <is>
          <t/>
        </is>
      </c>
      <c r="BI571" t="inlineStr">
        <is>
          <t/>
        </is>
      </c>
      <c r="BJ571" t="inlineStr">
        <is>
          <t/>
        </is>
      </c>
      <c r="BK571" t="inlineStr">
        <is>
          <t/>
        </is>
      </c>
      <c r="BL571" t="inlineStr">
        <is>
          <t/>
        </is>
      </c>
      <c r="BM571" t="inlineStr">
        <is>
          <t/>
        </is>
      </c>
      <c r="BN571" t="inlineStr">
        <is>
          <t/>
        </is>
      </c>
      <c r="BO571" t="inlineStr">
        <is>
          <t/>
        </is>
      </c>
      <c r="BP571" t="inlineStr">
        <is>
          <t/>
        </is>
      </c>
      <c r="BQ571" t="inlineStr">
        <is>
          <t/>
        </is>
      </c>
      <c r="BR571" t="inlineStr">
        <is>
          <t/>
        </is>
      </c>
      <c r="BS571" t="inlineStr">
        <is>
          <t/>
        </is>
      </c>
      <c r="BT571" t="inlineStr">
        <is>
          <t/>
        </is>
      </c>
      <c r="BU571" t="inlineStr">
        <is>
          <t/>
        </is>
      </c>
      <c r="BV571" t="inlineStr">
        <is>
          <t/>
        </is>
      </c>
      <c r="BW571" t="inlineStr">
        <is>
          <t/>
        </is>
      </c>
      <c r="BX571" t="inlineStr">
        <is>
          <t/>
        </is>
      </c>
      <c r="BY571" t="inlineStr">
        <is>
          <t/>
        </is>
      </c>
      <c r="BZ571" t="inlineStr">
        <is>
          <t/>
        </is>
      </c>
      <c r="CA571" t="inlineStr">
        <is>
          <t/>
        </is>
      </c>
      <c r="CB571" t="inlineStr">
        <is>
          <t/>
        </is>
      </c>
      <c r="CC571" t="inlineStr">
        <is>
          <t>1.basic point or general rule</t>
        </is>
      </c>
      <c r="CD571" t="inlineStr">
        <is>
          <t/>
        </is>
      </c>
      <c r="CE571" t="inlineStr">
        <is>
          <t/>
        </is>
      </c>
      <c r="CF571" t="inlineStr">
        <is>
          <t/>
        </is>
      </c>
      <c r="CG571" t="inlineStr">
        <is>
          <t/>
        </is>
      </c>
      <c r="CH571" t="inlineStr">
        <is>
          <t/>
        </is>
      </c>
      <c r="CI571" t="inlineStr">
        <is>
          <t/>
        </is>
      </c>
      <c r="CJ571" t="inlineStr">
        <is>
          <t/>
        </is>
      </c>
      <c r="CK571" t="inlineStr">
        <is>
          <t/>
        </is>
      </c>
      <c r="CL571" t="inlineStr">
        <is>
          <t/>
        </is>
      </c>
      <c r="CM571" t="inlineStr">
        <is>
          <t/>
        </is>
      </c>
      <c r="CN571" t="inlineStr">
        <is>
          <t/>
        </is>
      </c>
      <c r="CO571" t="inlineStr">
        <is>
          <t/>
        </is>
      </c>
      <c r="CP571" t="inlineStr">
        <is>
          <t/>
        </is>
      </c>
      <c r="CQ571" t="inlineStr">
        <is>
          <t/>
        </is>
      </c>
      <c r="CR571" t="inlineStr">
        <is>
          <t/>
        </is>
      </c>
      <c r="CS571" t="inlineStr">
        <is>
          <t/>
        </is>
      </c>
      <c r="CT571" t="inlineStr">
        <is>
          <t/>
        </is>
      </c>
      <c r="CU571" t="inlineStr">
        <is>
          <t/>
        </is>
      </c>
    </row>
    <row r="572">
      <c r="A572" s="1" t="str">
        <f>HYPERLINK("https://iate.europa.eu/entry/result/3591795/all", "3591795")</f>
        <v>3591795</v>
      </c>
      <c r="B572" t="inlineStr">
        <is>
          <t>FINANCE</t>
        </is>
      </c>
      <c r="C572" t="inlineStr">
        <is>
          <t>FINANCE|financial institutions and credit|financial services;FINANCE|free movement of capital|financial market</t>
        </is>
      </c>
      <c r="D572" t="inlineStr">
        <is>
          <t/>
        </is>
      </c>
      <c r="E572" t="inlineStr">
        <is>
          <t/>
        </is>
      </c>
      <c r="F572" t="inlineStr">
        <is>
          <t/>
        </is>
      </c>
      <c r="G572" t="inlineStr">
        <is>
          <t/>
        </is>
      </c>
      <c r="H572" t="inlineStr">
        <is>
          <t/>
        </is>
      </c>
      <c r="I572" t="inlineStr">
        <is>
          <t/>
        </is>
      </c>
      <c r="J572" t="inlineStr">
        <is>
          <t/>
        </is>
      </c>
      <c r="K572" t="inlineStr">
        <is>
          <t/>
        </is>
      </c>
      <c r="L572" t="inlineStr">
        <is>
          <t/>
        </is>
      </c>
      <c r="M572" t="inlineStr">
        <is>
          <t/>
        </is>
      </c>
      <c r="N572" t="inlineStr">
        <is>
          <t/>
        </is>
      </c>
      <c r="O572" t="inlineStr">
        <is>
          <t/>
        </is>
      </c>
      <c r="P572" t="inlineStr">
        <is>
          <t>λειτουργία πλατφόρμας διαπραγμάτευσης κρυπτοστοιχείων</t>
        </is>
      </c>
      <c r="Q572" t="inlineStr">
        <is>
          <t>3</t>
        </is>
      </c>
      <c r="R572" t="inlineStr">
        <is>
          <t/>
        </is>
      </c>
      <c r="S572" t="inlineStr">
        <is>
          <t>operation of a trading platform for crypto-assets</t>
        </is>
      </c>
      <c r="T572" t="inlineStr">
        <is>
          <t>3</t>
        </is>
      </c>
      <c r="U572" t="inlineStr">
        <is>
          <t/>
        </is>
      </c>
      <c r="V572" t="inlineStr">
        <is>
          <t/>
        </is>
      </c>
      <c r="W572" t="inlineStr">
        <is>
          <t/>
        </is>
      </c>
      <c r="X572" t="inlineStr">
        <is>
          <t/>
        </is>
      </c>
      <c r="Y572" t="inlineStr">
        <is>
          <t/>
        </is>
      </c>
      <c r="Z572" t="inlineStr">
        <is>
          <t/>
        </is>
      </c>
      <c r="AA572" t="inlineStr">
        <is>
          <t/>
        </is>
      </c>
      <c r="AB572" t="inlineStr">
        <is>
          <t>kryptovarojen kauppapaikan toiminnan harjoittaminen</t>
        </is>
      </c>
      <c r="AC572" t="inlineStr">
        <is>
          <t>3</t>
        </is>
      </c>
      <c r="AD572" t="inlineStr">
        <is>
          <t/>
        </is>
      </c>
      <c r="AE572" t="inlineStr">
        <is>
          <t>exploitation d’une plate-forme de négociation de crypto-actifs</t>
        </is>
      </c>
      <c r="AF572" t="inlineStr">
        <is>
          <t>3</t>
        </is>
      </c>
      <c r="AG572" t="inlineStr">
        <is>
          <t/>
        </is>
      </c>
      <c r="AH572" t="inlineStr">
        <is>
          <t/>
        </is>
      </c>
      <c r="AI572" t="inlineStr">
        <is>
          <t/>
        </is>
      </c>
      <c r="AJ572" t="inlineStr">
        <is>
          <t/>
        </is>
      </c>
      <c r="AK572" t="inlineStr">
        <is>
          <t/>
        </is>
      </c>
      <c r="AL572" t="inlineStr">
        <is>
          <t/>
        </is>
      </c>
      <c r="AM572" t="inlineStr">
        <is>
          <t/>
        </is>
      </c>
      <c r="AN572" t="inlineStr">
        <is>
          <t/>
        </is>
      </c>
      <c r="AO572" t="inlineStr">
        <is>
          <t/>
        </is>
      </c>
      <c r="AP572" t="inlineStr">
        <is>
          <t/>
        </is>
      </c>
      <c r="AQ572" t="inlineStr">
        <is>
          <t/>
        </is>
      </c>
      <c r="AR572" t="inlineStr">
        <is>
          <t/>
        </is>
      </c>
      <c r="AS572" t="inlineStr">
        <is>
          <t/>
        </is>
      </c>
      <c r="AT572" t="inlineStr">
        <is>
          <t/>
        </is>
      </c>
      <c r="AU572" t="inlineStr">
        <is>
          <t/>
        </is>
      </c>
      <c r="AV572" t="inlineStr">
        <is>
          <t/>
        </is>
      </c>
      <c r="AW572" t="inlineStr">
        <is>
          <t/>
        </is>
      </c>
      <c r="AX572" t="inlineStr">
        <is>
          <t/>
        </is>
      </c>
      <c r="AY572" t="inlineStr">
        <is>
          <t/>
        </is>
      </c>
      <c r="AZ572" t="inlineStr">
        <is>
          <t/>
        </is>
      </c>
      <c r="BA572" t="inlineStr">
        <is>
          <t/>
        </is>
      </c>
      <c r="BB572" t="inlineStr">
        <is>
          <t/>
        </is>
      </c>
      <c r="BC572" t="inlineStr">
        <is>
          <t/>
        </is>
      </c>
      <c r="BD572" t="inlineStr">
        <is>
          <t/>
        </is>
      </c>
      <c r="BE572" t="inlineStr">
        <is>
          <t/>
        </is>
      </c>
      <c r="BF572" t="inlineStr">
        <is>
          <t/>
        </is>
      </c>
      <c r="BG572" t="inlineStr">
        <is>
          <t/>
        </is>
      </c>
      <c r="BH572" t="inlineStr">
        <is>
          <t/>
        </is>
      </c>
      <c r="BI572" t="inlineStr">
        <is>
          <t>operação de uma plataforma de negociação de criptoativos</t>
        </is>
      </c>
      <c r="BJ572" t="inlineStr">
        <is>
          <t>3</t>
        </is>
      </c>
      <c r="BK572" t="inlineStr">
        <is>
          <t/>
        </is>
      </c>
      <c r="BL572" t="inlineStr">
        <is>
          <t/>
        </is>
      </c>
      <c r="BM572" t="inlineStr">
        <is>
          <t/>
        </is>
      </c>
      <c r="BN572" t="inlineStr">
        <is>
          <t/>
        </is>
      </c>
      <c r="BO572" t="inlineStr">
        <is>
          <t/>
        </is>
      </c>
      <c r="BP572" t="inlineStr">
        <is>
          <t/>
        </is>
      </c>
      <c r="BQ572" t="inlineStr">
        <is>
          <t/>
        </is>
      </c>
      <c r="BR572" t="inlineStr">
        <is>
          <t/>
        </is>
      </c>
      <c r="BS572" t="inlineStr">
        <is>
          <t/>
        </is>
      </c>
      <c r="BT572" t="inlineStr">
        <is>
          <t/>
        </is>
      </c>
      <c r="BU572" t="inlineStr">
        <is>
          <t/>
        </is>
      </c>
      <c r="BV572" t="inlineStr">
        <is>
          <t/>
        </is>
      </c>
      <c r="BW572" t="inlineStr">
        <is>
          <t/>
        </is>
      </c>
      <c r="BX572" t="inlineStr">
        <is>
          <t/>
        </is>
      </c>
      <c r="BY572" t="inlineStr">
        <is>
          <t/>
        </is>
      </c>
      <c r="BZ572" t="inlineStr">
        <is>
          <t/>
        </is>
      </c>
      <c r="CA572" t="inlineStr">
        <is>
          <t/>
        </is>
      </c>
      <c r="CB572" t="inlineStr">
        <is>
          <t>διαχείριση μίας ή περισσότερων &lt;a href="https://iate.europa.eu/entry/result/3591757/en-el" target="_blank"&gt;πλατφορμών διαπραγμάτευσης κρυπτοστοιχείων&lt;/a&gt;, στο πλαίσιο των οποίων πλείονα ενδιαφέροντα τρίτων για αγορές και πωλήσεις &lt;a href="https://iate.europa.eu/entry/result/3581681/en-el" target="_blank"&gt;κρυπτοστοιχείων&lt;/a&gt; μπορούν να αλληλεπιδρούν κατά τρόπο που καταλήγει στη σύναψη σύμβασης, είτε μέσω ανταλλαγής ενός κρυπτοστοιχείου έναντι ενός άλλου κρυπτοστοιχείου είτε ενός κρυπτοστοιχείου έναντι &lt;a href="https://iate.europa.eu/entry/result/1643065/en-el" target="_blank"&gt;παραστατικού νομίσματος&lt;/a&gt; που αποτελεί νόμιμο χρήμα</t>
        </is>
      </c>
      <c r="CC572" t="inlineStr">
        <is>
          <t>managing one or more &lt;a href="https://iate.europa.eu/entry/result/3591757" target="_blank"&gt;trading platforms for crypto-assets&lt;/a&gt;, within which multiple third-party buying and selling interests
for &lt;a href="https://iate.europa.eu/entry/result/3581681" target="_blank"&gt;crypto -assets&lt;/a&gt; can interact in a manner that results in a contract, either
by exchanging one crypto-asset for another or a crypto-asset for&lt;a href="https://iate.europa.eu/entry/result/1643065" target="_blank"&gt; fiat currency&lt;/a&gt;
that is legal tender</t>
        </is>
      </c>
      <c r="CD572" t="inlineStr">
        <is>
          <t/>
        </is>
      </c>
      <c r="CE572" t="inlineStr">
        <is>
          <t/>
        </is>
      </c>
      <c r="CF572" t="inlineStr">
        <is>
          <t>yhden tai useamman sellaisen &lt;a href="https://iate.europa.eu/entry/result/3591757" target="_blank"&gt;kryptovarojen kauppapaikan&lt;/a&gt;hoitaminen, jossa useiden kolmansien osapuolten &lt;a href="https://iate.europa.eu/entry/result/3581681" target="_blank"&gt;kryptovaroja&lt;/a&gt;
koskevat osto- ja myynti-intressit voivat olla keskenään vuorovaikutuksessa
tavalla, joka johtaa sopimukseen joko vaihtamalla yhden kryptovaran toiseen tai
vaihtamalla kryptovaran laillisena maksuvälineenä käytettävään &lt;a href="https://iate.europa.eu/entry/result/1643065" target="_blank"&gt;fiat-valuuttaan&lt;/a&gt;</t>
        </is>
      </c>
      <c r="CG572" t="inlineStr">
        <is>
          <t>gestion d’une ou de plusieurs plates-formes de négociation de
crypto-actifs, au sein desquelles de multiples intérêts acheteurs et vendeurs
exprimés par des tiers pour des crypto-actifs peuvent interagir d’une manière
qui aboutisse à un contrat, soit par l’échange d’un crypto-actif contre un
autre crypto-actif, soit par l’échange d’un crypto-actif contre de la monnaie
fiat ayant cours légal</t>
        </is>
      </c>
      <c r="CH572" t="inlineStr">
        <is>
          <t/>
        </is>
      </c>
      <c r="CI572" t="inlineStr">
        <is>
          <t/>
        </is>
      </c>
      <c r="CJ572" t="inlineStr">
        <is>
          <t/>
        </is>
      </c>
      <c r="CK572" t="inlineStr">
        <is>
          <t/>
        </is>
      </c>
      <c r="CL572" t="inlineStr">
        <is>
          <t/>
        </is>
      </c>
      <c r="CM572" t="inlineStr">
        <is>
          <t/>
        </is>
      </c>
      <c r="CN572" t="inlineStr">
        <is>
          <t/>
        </is>
      </c>
      <c r="CO572" t="inlineStr">
        <is>
          <t/>
        </is>
      </c>
      <c r="CP572" t="inlineStr">
        <is>
          <t/>
        </is>
      </c>
      <c r="CQ572" t="inlineStr">
        <is>
          <t>Gestão de uma plataforma de negociação de criptoativos, na qual vários interesses de compra e venda de criptoativos de terceiros podem interagir resultando num contrato com vista à troca de um criptoativo por outro ou de um criptoativo por moeda fiduciária com curso legal.</t>
        </is>
      </c>
      <c r="CR572" t="inlineStr">
        <is>
          <t/>
        </is>
      </c>
      <c r="CS572" t="inlineStr">
        <is>
          <t/>
        </is>
      </c>
      <c r="CT572" t="inlineStr">
        <is>
          <t/>
        </is>
      </c>
      <c r="CU572" t="inlineStr">
        <is>
          <t/>
        </is>
      </c>
    </row>
    <row r="573">
      <c r="A573" s="1" t="str">
        <f>HYPERLINK("https://iate.europa.eu/entry/result/3570665/all", "3570665")</f>
        <v>3570665</v>
      </c>
      <c r="B573" t="inlineStr">
        <is>
          <t>FINANCE</t>
        </is>
      </c>
      <c r="C573" t="inlineStr">
        <is>
          <t>FINANCE|taxation|fiscal policy</t>
        </is>
      </c>
      <c r="D573" t="inlineStr">
        <is>
          <t/>
        </is>
      </c>
      <c r="E573" t="inlineStr">
        <is>
          <t/>
        </is>
      </c>
      <c r="F573" t="inlineStr">
        <is>
          <t/>
        </is>
      </c>
      <c r="G573" t="inlineStr">
        <is>
          <t/>
        </is>
      </c>
      <c r="H573" t="inlineStr">
        <is>
          <t/>
        </is>
      </c>
      <c r="I573" t="inlineStr">
        <is>
          <t/>
        </is>
      </c>
      <c r="J573" t="inlineStr">
        <is>
          <t/>
        </is>
      </c>
      <c r="K573" t="inlineStr">
        <is>
          <t/>
        </is>
      </c>
      <c r="L573" t="inlineStr">
        <is>
          <t/>
        </is>
      </c>
      <c r="M573" t="inlineStr">
        <is>
          <t>Bewertung</t>
        </is>
      </c>
      <c r="N573" t="inlineStr">
        <is>
          <t>2</t>
        </is>
      </c>
      <c r="O573" t="inlineStr">
        <is>
          <t/>
        </is>
      </c>
      <c r="P573" t="inlineStr">
        <is>
          <t/>
        </is>
      </c>
      <c r="Q573" t="inlineStr">
        <is>
          <t/>
        </is>
      </c>
      <c r="R573" t="inlineStr">
        <is>
          <t/>
        </is>
      </c>
      <c r="S573" t="inlineStr">
        <is>
          <t>valuation</t>
        </is>
      </c>
      <c r="T573" t="inlineStr">
        <is>
          <t>3</t>
        </is>
      </c>
      <c r="U573" t="inlineStr">
        <is>
          <t/>
        </is>
      </c>
      <c r="V573" t="inlineStr">
        <is>
          <t/>
        </is>
      </c>
      <c r="W573" t="inlineStr">
        <is>
          <t/>
        </is>
      </c>
      <c r="X573" t="inlineStr">
        <is>
          <t/>
        </is>
      </c>
      <c r="Y573" t="inlineStr">
        <is>
          <t/>
        </is>
      </c>
      <c r="Z573" t="inlineStr">
        <is>
          <t/>
        </is>
      </c>
      <c r="AA573" t="inlineStr">
        <is>
          <t/>
        </is>
      </c>
      <c r="AB573" t="inlineStr">
        <is>
          <t>arvostaminen</t>
        </is>
      </c>
      <c r="AC573" t="inlineStr">
        <is>
          <t>3</t>
        </is>
      </c>
      <c r="AD573" t="inlineStr">
        <is>
          <t/>
        </is>
      </c>
      <c r="AE573" t="inlineStr">
        <is>
          <t/>
        </is>
      </c>
      <c r="AF573" t="inlineStr">
        <is>
          <t/>
        </is>
      </c>
      <c r="AG573" t="inlineStr">
        <is>
          <t/>
        </is>
      </c>
      <c r="AH573" t="inlineStr">
        <is>
          <t>luacháil</t>
        </is>
      </c>
      <c r="AI573" t="inlineStr">
        <is>
          <t>3</t>
        </is>
      </c>
      <c r="AJ573" t="inlineStr">
        <is>
          <t/>
        </is>
      </c>
      <c r="AK573" t="inlineStr">
        <is>
          <t/>
        </is>
      </c>
      <c r="AL573" t="inlineStr">
        <is>
          <t/>
        </is>
      </c>
      <c r="AM573" t="inlineStr">
        <is>
          <t/>
        </is>
      </c>
      <c r="AN573" t="inlineStr">
        <is>
          <t/>
        </is>
      </c>
      <c r="AO573" t="inlineStr">
        <is>
          <t/>
        </is>
      </c>
      <c r="AP573" t="inlineStr">
        <is>
          <t/>
        </is>
      </c>
      <c r="AQ573" t="inlineStr">
        <is>
          <t>valutazione</t>
        </is>
      </c>
      <c r="AR573" t="inlineStr">
        <is>
          <t>3</t>
        </is>
      </c>
      <c r="AS573" t="inlineStr">
        <is>
          <t/>
        </is>
      </c>
      <c r="AT573" t="inlineStr">
        <is>
          <t>vertinimas</t>
        </is>
      </c>
      <c r="AU573" t="inlineStr">
        <is>
          <t>3</t>
        </is>
      </c>
      <c r="AV573" t="inlineStr">
        <is>
          <t/>
        </is>
      </c>
      <c r="AW573" t="inlineStr">
        <is>
          <t/>
        </is>
      </c>
      <c r="AX573" t="inlineStr">
        <is>
          <t/>
        </is>
      </c>
      <c r="AY573" t="inlineStr">
        <is>
          <t/>
        </is>
      </c>
      <c r="AZ573" t="inlineStr">
        <is>
          <t/>
        </is>
      </c>
      <c r="BA573" t="inlineStr">
        <is>
          <t/>
        </is>
      </c>
      <c r="BB573" t="inlineStr">
        <is>
          <t/>
        </is>
      </c>
      <c r="BC573" t="inlineStr">
        <is>
          <t/>
        </is>
      </c>
      <c r="BD573" t="inlineStr">
        <is>
          <t/>
        </is>
      </c>
      <c r="BE573" t="inlineStr">
        <is>
          <t/>
        </is>
      </c>
      <c r="BF573" t="inlineStr">
        <is>
          <t/>
        </is>
      </c>
      <c r="BG573" t="inlineStr">
        <is>
          <t/>
        </is>
      </c>
      <c r="BH573" t="inlineStr">
        <is>
          <t/>
        </is>
      </c>
      <c r="BI573" t="inlineStr">
        <is>
          <t>avaliação</t>
        </is>
      </c>
      <c r="BJ573" t="inlineStr">
        <is>
          <t>3</t>
        </is>
      </c>
      <c r="BK573" t="inlineStr">
        <is>
          <t/>
        </is>
      </c>
      <c r="BL573" t="inlineStr">
        <is>
          <t>evaluare</t>
        </is>
      </c>
      <c r="BM573" t="inlineStr">
        <is>
          <t>2</t>
        </is>
      </c>
      <c r="BN573" t="inlineStr">
        <is>
          <t/>
        </is>
      </c>
      <c r="BO573" t="inlineStr">
        <is>
          <t>oceňovanie</t>
        </is>
      </c>
      <c r="BP573" t="inlineStr">
        <is>
          <t>3</t>
        </is>
      </c>
      <c r="BQ573" t="inlineStr">
        <is>
          <t/>
        </is>
      </c>
      <c r="BR573" t="inlineStr">
        <is>
          <t>vrednotenje</t>
        </is>
      </c>
      <c r="BS573" t="inlineStr">
        <is>
          <t>3</t>
        </is>
      </c>
      <c r="BT573" t="inlineStr">
        <is>
          <t/>
        </is>
      </c>
      <c r="BU573" t="inlineStr">
        <is>
          <t>värdering</t>
        </is>
      </c>
      <c r="BV573" t="inlineStr">
        <is>
          <t>3</t>
        </is>
      </c>
      <c r="BW573" t="inlineStr">
        <is>
          <t/>
        </is>
      </c>
      <c r="BX573" t="inlineStr">
        <is>
          <t/>
        </is>
      </c>
      <c r="BY573" t="inlineStr">
        <is>
          <t/>
        </is>
      </c>
      <c r="BZ573" t="inlineStr">
        <is>
          <t/>
        </is>
      </c>
      <c r="CA573" t="inlineStr">
        <is>
          <t>Festlegung des Betrags, auf den ein Steuersatz anzuwenden ist</t>
        </is>
      </c>
      <c r="CB573" t="inlineStr">
        <is>
          <t/>
        </is>
      </c>
      <c r="CC573" t="inlineStr">
        <is>
          <t>determination of the amount to which a rate of tax is to be applied</t>
        </is>
      </c>
      <c r="CD573" t="inlineStr">
        <is>
          <t/>
        </is>
      </c>
      <c r="CE573" t="inlineStr">
        <is>
          <t/>
        </is>
      </c>
      <c r="CF573" t="inlineStr">
        <is>
          <t>veropohjan määrittäminen</t>
        </is>
      </c>
      <c r="CG573" t="inlineStr">
        <is>
          <t/>
        </is>
      </c>
      <c r="CH573" t="inlineStr">
        <is>
          <t/>
        </is>
      </c>
      <c r="CI573" t="inlineStr">
        <is>
          <t/>
        </is>
      </c>
      <c r="CJ573" t="inlineStr">
        <is>
          <t/>
        </is>
      </c>
      <c r="CK573" t="inlineStr">
        <is>
          <t>processo di determinazione della base imponibile
&lt;sup&gt;1&lt;/sup&gt;
&lt;p&gt;&lt;sup&gt;1&lt;/sup&gt; base imponibile [ &lt;a href="/entry/result/806286/all" id="ENTRY_TO_ENTRY_CONVERTER" target="_blank"&gt;IATE:806286&lt;/a&gt; ]&lt;/p&gt;</t>
        </is>
      </c>
      <c r="CL573" t="inlineStr">
        <is>
          <t>sumos, kuriai turi būti taikomas mokesčio tarifas, nustatymas</t>
        </is>
      </c>
      <c r="CM573" t="inlineStr">
        <is>
          <t/>
        </is>
      </c>
      <c r="CN573" t="inlineStr">
        <is>
          <t/>
        </is>
      </c>
      <c r="CO573" t="inlineStr">
        <is>
          <t/>
        </is>
      </c>
      <c r="CP573" t="inlineStr">
        <is>
          <t/>
        </is>
      </c>
      <c r="CQ573" t="inlineStr">
        <is>
          <t/>
        </is>
      </c>
      <c r="CR573" t="inlineStr">
        <is>
          <t>proces de stabilire a bazei de impozitare</t>
        </is>
      </c>
      <c r="CS573" t="inlineStr">
        <is>
          <t/>
        </is>
      </c>
      <c r="CT573" t="inlineStr">
        <is>
          <t/>
        </is>
      </c>
      <c r="CU573" t="inlineStr">
        <is>
          <t/>
        </is>
      </c>
    </row>
    <row r="574">
      <c r="A574" s="1" t="str">
        <f>HYPERLINK("https://iate.europa.eu/entry/result/3580015/all", "3580015")</f>
        <v>3580015</v>
      </c>
      <c r="B574" t="inlineStr">
        <is>
          <t>BUSINESS AND COMPETITION;FINANCE</t>
        </is>
      </c>
      <c r="C574" t="inlineStr">
        <is>
          <t>BUSINESS AND COMPETITION|management|management;FINANCE|free movement of capital|financial market</t>
        </is>
      </c>
      <c r="D574" t="inlineStr">
        <is>
          <t/>
        </is>
      </c>
      <c r="E574" t="inlineStr">
        <is>
          <t/>
        </is>
      </c>
      <c r="F574" t="inlineStr">
        <is>
          <t/>
        </is>
      </c>
      <c r="G574" t="inlineStr">
        <is>
          <t/>
        </is>
      </c>
      <c r="H574" t="inlineStr">
        <is>
          <t/>
        </is>
      </c>
      <c r="I574" t="inlineStr">
        <is>
          <t/>
        </is>
      </c>
      <c r="J574" t="inlineStr">
        <is>
          <t/>
        </is>
      </c>
      <c r="K574" t="inlineStr">
        <is>
          <t/>
        </is>
      </c>
      <c r="L574" t="inlineStr">
        <is>
          <t/>
        </is>
      </c>
      <c r="M574" t="inlineStr">
        <is>
          <t/>
        </is>
      </c>
      <c r="N574" t="inlineStr">
        <is>
          <t/>
        </is>
      </c>
      <c r="O574" t="inlineStr">
        <is>
          <t/>
        </is>
      </c>
      <c r="P574" t="inlineStr">
        <is>
          <t/>
        </is>
      </c>
      <c r="Q574" t="inlineStr">
        <is>
          <t/>
        </is>
      </c>
      <c r="R574" t="inlineStr">
        <is>
          <t/>
        </is>
      </c>
      <c r="S574" t="inlineStr">
        <is>
          <t>policies and procedures</t>
        </is>
      </c>
      <c r="T574" t="inlineStr">
        <is>
          <t>3</t>
        </is>
      </c>
      <c r="U574" t="inlineStr">
        <is>
          <t/>
        </is>
      </c>
      <c r="V574" t="inlineStr">
        <is>
          <t/>
        </is>
      </c>
      <c r="W574" t="inlineStr">
        <is>
          <t/>
        </is>
      </c>
      <c r="X574" t="inlineStr">
        <is>
          <t/>
        </is>
      </c>
      <c r="Y574" t="inlineStr">
        <is>
          <t/>
        </is>
      </c>
      <c r="Z574" t="inlineStr">
        <is>
          <t/>
        </is>
      </c>
      <c r="AA574" t="inlineStr">
        <is>
          <t/>
        </is>
      </c>
      <c r="AB574" t="inlineStr">
        <is>
          <t>toimintatavat ja menettelyt</t>
        </is>
      </c>
      <c r="AC574" t="inlineStr">
        <is>
          <t>3</t>
        </is>
      </c>
      <c r="AD574" t="inlineStr">
        <is>
          <t/>
        </is>
      </c>
      <c r="AE574" t="inlineStr">
        <is>
          <t/>
        </is>
      </c>
      <c r="AF574" t="inlineStr">
        <is>
          <t/>
        </is>
      </c>
      <c r="AG574" t="inlineStr">
        <is>
          <t/>
        </is>
      </c>
      <c r="AH574" t="inlineStr">
        <is>
          <t/>
        </is>
      </c>
      <c r="AI574" t="inlineStr">
        <is>
          <t/>
        </is>
      </c>
      <c r="AJ574" t="inlineStr">
        <is>
          <t/>
        </is>
      </c>
      <c r="AK574" t="inlineStr">
        <is>
          <t/>
        </is>
      </c>
      <c r="AL574" t="inlineStr">
        <is>
          <t/>
        </is>
      </c>
      <c r="AM574" t="inlineStr">
        <is>
          <t/>
        </is>
      </c>
      <c r="AN574" t="inlineStr">
        <is>
          <t/>
        </is>
      </c>
      <c r="AO574" t="inlineStr">
        <is>
          <t/>
        </is>
      </c>
      <c r="AP574" t="inlineStr">
        <is>
          <t/>
        </is>
      </c>
      <c r="AQ574" t="inlineStr">
        <is>
          <t/>
        </is>
      </c>
      <c r="AR574" t="inlineStr">
        <is>
          <t/>
        </is>
      </c>
      <c r="AS574" t="inlineStr">
        <is>
          <t/>
        </is>
      </c>
      <c r="AT574" t="inlineStr">
        <is>
          <t/>
        </is>
      </c>
      <c r="AU574" t="inlineStr">
        <is>
          <t/>
        </is>
      </c>
      <c r="AV574" t="inlineStr">
        <is>
          <t/>
        </is>
      </c>
      <c r="AW574" t="inlineStr">
        <is>
          <t/>
        </is>
      </c>
      <c r="AX574" t="inlineStr">
        <is>
          <t/>
        </is>
      </c>
      <c r="AY574" t="inlineStr">
        <is>
          <t/>
        </is>
      </c>
      <c r="AZ574" t="inlineStr">
        <is>
          <t/>
        </is>
      </c>
      <c r="BA574" t="inlineStr">
        <is>
          <t/>
        </is>
      </c>
      <c r="BB574" t="inlineStr">
        <is>
          <t/>
        </is>
      </c>
      <c r="BC574" t="inlineStr">
        <is>
          <t/>
        </is>
      </c>
      <c r="BD574" t="inlineStr">
        <is>
          <t/>
        </is>
      </c>
      <c r="BE574" t="inlineStr">
        <is>
          <t/>
        </is>
      </c>
      <c r="BF574" t="inlineStr">
        <is>
          <t/>
        </is>
      </c>
      <c r="BG574" t="inlineStr">
        <is>
          <t/>
        </is>
      </c>
      <c r="BH574" t="inlineStr">
        <is>
          <t/>
        </is>
      </c>
      <c r="BI574" t="inlineStr">
        <is>
          <t/>
        </is>
      </c>
      <c r="BJ574" t="inlineStr">
        <is>
          <t/>
        </is>
      </c>
      <c r="BK574" t="inlineStr">
        <is>
          <t/>
        </is>
      </c>
      <c r="BL574" t="inlineStr">
        <is>
          <t/>
        </is>
      </c>
      <c r="BM574" t="inlineStr">
        <is>
          <t/>
        </is>
      </c>
      <c r="BN574" t="inlineStr">
        <is>
          <t/>
        </is>
      </c>
      <c r="BO574" t="inlineStr">
        <is>
          <t/>
        </is>
      </c>
      <c r="BP574" t="inlineStr">
        <is>
          <t/>
        </is>
      </c>
      <c r="BQ574" t="inlineStr">
        <is>
          <t/>
        </is>
      </c>
      <c r="BR574" t="inlineStr">
        <is>
          <t/>
        </is>
      </c>
      <c r="BS574" t="inlineStr">
        <is>
          <t/>
        </is>
      </c>
      <c r="BT574" t="inlineStr">
        <is>
          <t/>
        </is>
      </c>
      <c r="BU574" t="inlineStr">
        <is>
          <t/>
        </is>
      </c>
      <c r="BV574" t="inlineStr">
        <is>
          <t/>
        </is>
      </c>
      <c r="BW574" t="inlineStr">
        <is>
          <t/>
        </is>
      </c>
      <c r="BX574" t="inlineStr">
        <is>
          <t/>
        </is>
      </c>
      <c r="BY574" t="inlineStr">
        <is>
          <t/>
        </is>
      </c>
      <c r="BZ574" t="inlineStr">
        <is>
          <t/>
        </is>
      </c>
      <c r="CA574" t="inlineStr">
        <is>
          <t/>
        </is>
      </c>
      <c r="CB574" t="inlineStr">
        <is>
          <t/>
        </is>
      </c>
      <c r="CC574" t="inlineStr">
        <is>
          <t/>
        </is>
      </c>
      <c r="CD574" t="inlineStr">
        <is>
          <t/>
        </is>
      </c>
      <c r="CE574" t="inlineStr">
        <is>
          <t/>
        </is>
      </c>
      <c r="CF574" t="inlineStr">
        <is>
          <t/>
        </is>
      </c>
      <c r="CG574" t="inlineStr">
        <is>
          <t/>
        </is>
      </c>
      <c r="CH574" t="inlineStr">
        <is>
          <t/>
        </is>
      </c>
      <c r="CI574" t="inlineStr">
        <is>
          <t/>
        </is>
      </c>
      <c r="CJ574" t="inlineStr">
        <is>
          <t/>
        </is>
      </c>
      <c r="CK574" t="inlineStr">
        <is>
          <t/>
        </is>
      </c>
      <c r="CL574" t="inlineStr">
        <is>
          <t/>
        </is>
      </c>
      <c r="CM574" t="inlineStr">
        <is>
          <t/>
        </is>
      </c>
      <c r="CN574" t="inlineStr">
        <is>
          <t/>
        </is>
      </c>
      <c r="CO574" t="inlineStr">
        <is>
          <t/>
        </is>
      </c>
      <c r="CP574" t="inlineStr">
        <is>
          <t/>
        </is>
      </c>
      <c r="CQ574" t="inlineStr">
        <is>
          <t/>
        </is>
      </c>
      <c r="CR574" t="inlineStr">
        <is>
          <t/>
        </is>
      </c>
      <c r="CS574" t="inlineStr">
        <is>
          <t/>
        </is>
      </c>
      <c r="CT574" t="inlineStr">
        <is>
          <t/>
        </is>
      </c>
      <c r="CU574" t="inlineStr">
        <is>
          <t/>
        </is>
      </c>
    </row>
    <row r="575">
      <c r="A575" s="1" t="str">
        <f>HYPERLINK("https://iate.europa.eu/entry/result/3571601/all", "3571601")</f>
        <v>3571601</v>
      </c>
      <c r="B575" t="inlineStr">
        <is>
          <t>FINANCE</t>
        </is>
      </c>
      <c r="C575" t="inlineStr">
        <is>
          <t>FINANCE|taxation|tax on consumption|VAT;FINANCE|taxation|tax on consumption</t>
        </is>
      </c>
      <c r="D575" t="inlineStr">
        <is>
          <t/>
        </is>
      </c>
      <c r="E575" t="inlineStr">
        <is>
          <t/>
        </is>
      </c>
      <c r="F575" t="inlineStr">
        <is>
          <t/>
        </is>
      </c>
      <c r="G575" t="inlineStr">
        <is>
          <t>pořizovatel</t>
        </is>
      </c>
      <c r="H575" t="inlineStr">
        <is>
          <t>3</t>
        </is>
      </c>
      <c r="I575" t="inlineStr">
        <is>
          <t/>
        </is>
      </c>
      <c r="J575" t="inlineStr">
        <is>
          <t/>
        </is>
      </c>
      <c r="K575" t="inlineStr">
        <is>
          <t/>
        </is>
      </c>
      <c r="L575" t="inlineStr">
        <is>
          <t/>
        </is>
      </c>
      <c r="M575" t="inlineStr">
        <is>
          <t>Dienstleistungsempfänger</t>
        </is>
      </c>
      <c r="N575" t="inlineStr">
        <is>
          <t>3</t>
        </is>
      </c>
      <c r="O575" t="inlineStr">
        <is>
          <t/>
        </is>
      </c>
      <c r="P575" t="inlineStr">
        <is>
          <t/>
        </is>
      </c>
      <c r="Q575" t="inlineStr">
        <is>
          <t/>
        </is>
      </c>
      <c r="R575" t="inlineStr">
        <is>
          <t/>
        </is>
      </c>
      <c r="S575" t="inlineStr">
        <is>
          <t>customer</t>
        </is>
      </c>
      <c r="T575" t="inlineStr">
        <is>
          <t>3</t>
        </is>
      </c>
      <c r="U575" t="inlineStr">
        <is>
          <t/>
        </is>
      </c>
      <c r="V575" t="inlineStr">
        <is>
          <t/>
        </is>
      </c>
      <c r="W575" t="inlineStr">
        <is>
          <t/>
        </is>
      </c>
      <c r="X575" t="inlineStr">
        <is>
          <t/>
        </is>
      </c>
      <c r="Y575" t="inlineStr">
        <is>
          <t>soetaja</t>
        </is>
      </c>
      <c r="Z575" t="inlineStr">
        <is>
          <t>3</t>
        </is>
      </c>
      <c r="AA575" t="inlineStr">
        <is>
          <t/>
        </is>
      </c>
      <c r="AB575" t="inlineStr">
        <is>
          <t>asiakas|hankkija</t>
        </is>
      </c>
      <c r="AC575" t="inlineStr">
        <is>
          <t>3|3</t>
        </is>
      </c>
      <c r="AD575" t="inlineStr">
        <is>
          <t>|</t>
        </is>
      </c>
      <c r="AE575" t="inlineStr">
        <is>
          <t/>
        </is>
      </c>
      <c r="AF575" t="inlineStr">
        <is>
          <t/>
        </is>
      </c>
      <c r="AG575" t="inlineStr">
        <is>
          <t/>
        </is>
      </c>
      <c r="AH575" t="inlineStr">
        <is>
          <t>custaiméir</t>
        </is>
      </c>
      <c r="AI575" t="inlineStr">
        <is>
          <t>3</t>
        </is>
      </c>
      <c r="AJ575" t="inlineStr">
        <is>
          <t/>
        </is>
      </c>
      <c r="AK575" t="inlineStr">
        <is>
          <t/>
        </is>
      </c>
      <c r="AL575" t="inlineStr">
        <is>
          <t/>
        </is>
      </c>
      <c r="AM575" t="inlineStr">
        <is>
          <t/>
        </is>
      </c>
      <c r="AN575" t="inlineStr">
        <is>
          <t/>
        </is>
      </c>
      <c r="AO575" t="inlineStr">
        <is>
          <t/>
        </is>
      </c>
      <c r="AP575" t="inlineStr">
        <is>
          <t/>
        </is>
      </c>
      <c r="AQ575" t="inlineStr">
        <is>
          <t>acquirente</t>
        </is>
      </c>
      <c r="AR575" t="inlineStr">
        <is>
          <t>3</t>
        </is>
      </c>
      <c r="AS575" t="inlineStr">
        <is>
          <t/>
        </is>
      </c>
      <c r="AT575" t="inlineStr">
        <is>
          <t>įsigyjantis asmuo</t>
        </is>
      </c>
      <c r="AU575" t="inlineStr">
        <is>
          <t>3</t>
        </is>
      </c>
      <c r="AV575" t="inlineStr">
        <is>
          <t/>
        </is>
      </c>
      <c r="AW575" t="inlineStr">
        <is>
          <t>pircējs</t>
        </is>
      </c>
      <c r="AX575" t="inlineStr">
        <is>
          <t>3</t>
        </is>
      </c>
      <c r="AY575" t="inlineStr">
        <is>
          <t/>
        </is>
      </c>
      <c r="AZ575" t="inlineStr">
        <is>
          <t>konsumatur|klijent</t>
        </is>
      </c>
      <c r="BA575" t="inlineStr">
        <is>
          <t>2|3</t>
        </is>
      </c>
      <c r="BB575" t="inlineStr">
        <is>
          <t>|</t>
        </is>
      </c>
      <c r="BC575" t="inlineStr">
        <is>
          <t>afnemer</t>
        </is>
      </c>
      <c r="BD575" t="inlineStr">
        <is>
          <t>3</t>
        </is>
      </c>
      <c r="BE575" t="inlineStr">
        <is>
          <t/>
        </is>
      </c>
      <c r="BF575" t="inlineStr">
        <is>
          <t>nabywca</t>
        </is>
      </c>
      <c r="BG575" t="inlineStr">
        <is>
          <t>3</t>
        </is>
      </c>
      <c r="BH575" t="inlineStr">
        <is>
          <t/>
        </is>
      </c>
      <c r="BI575" t="inlineStr">
        <is>
          <t>adquirente</t>
        </is>
      </c>
      <c r="BJ575" t="inlineStr">
        <is>
          <t>3</t>
        </is>
      </c>
      <c r="BK575" t="inlineStr">
        <is>
          <t/>
        </is>
      </c>
      <c r="BL575" t="inlineStr">
        <is>
          <t>client</t>
        </is>
      </c>
      <c r="BM575" t="inlineStr">
        <is>
          <t>3</t>
        </is>
      </c>
      <c r="BN575" t="inlineStr">
        <is>
          <t/>
        </is>
      </c>
      <c r="BO575" t="inlineStr">
        <is>
          <t>nadobúdateľ</t>
        </is>
      </c>
      <c r="BP575" t="inlineStr">
        <is>
          <t>3</t>
        </is>
      </c>
      <c r="BQ575" t="inlineStr">
        <is>
          <t/>
        </is>
      </c>
      <c r="BR575" t="inlineStr">
        <is>
          <t>pridobitelj</t>
        </is>
      </c>
      <c r="BS575" t="inlineStr">
        <is>
          <t>3</t>
        </is>
      </c>
      <c r="BT575" t="inlineStr">
        <is>
          <t/>
        </is>
      </c>
      <c r="BU575" t="inlineStr">
        <is>
          <t/>
        </is>
      </c>
      <c r="BV575" t="inlineStr">
        <is>
          <t/>
        </is>
      </c>
      <c r="BW575" t="inlineStr">
        <is>
          <t/>
        </is>
      </c>
      <c r="BX575" t="inlineStr">
        <is>
          <t/>
        </is>
      </c>
      <c r="BY575" t="inlineStr">
        <is>
          <t>osoba, jíž je dodáno zboží</t>
        </is>
      </c>
      <c r="BZ575" t="inlineStr">
        <is>
          <t/>
        </is>
      </c>
      <c r="CA575" t="inlineStr">
        <is>
          <t/>
        </is>
      </c>
      <c r="CB575" t="inlineStr">
        <is>
          <t/>
        </is>
      </c>
      <c r="CC575" t="inlineStr">
        <is>
          <t>person to whom goods are supplied</t>
        </is>
      </c>
      <c r="CD575" t="inlineStr">
        <is>
          <t/>
        </is>
      </c>
      <c r="CE575" t="inlineStr">
        <is>
          <t>isik, kellele kaup tarnitakse</t>
        </is>
      </c>
      <c r="CF575" t="inlineStr">
        <is>
          <t>henkilö, jolle tavara luovutetaan tai palvelu suoritetaan</t>
        </is>
      </c>
      <c r="CG575" t="inlineStr">
        <is>
          <t/>
        </is>
      </c>
      <c r="CH575" t="inlineStr">
        <is>
          <t/>
        </is>
      </c>
      <c r="CI575" t="inlineStr">
        <is>
          <t/>
        </is>
      </c>
      <c r="CJ575" t="inlineStr">
        <is>
          <t/>
        </is>
      </c>
      <c r="CK575" t="inlineStr">
        <is>
          <t>persona che acquista beni o servizi</t>
        </is>
      </c>
      <c r="CL575" t="inlineStr">
        <is>
          <t/>
        </is>
      </c>
      <c r="CM575" t="inlineStr">
        <is>
          <t/>
        </is>
      </c>
      <c r="CN575" t="inlineStr">
        <is>
          <t>il-persuna li għaliha jkunu ġew fornuti l-oġġetti (il-merkanzija)</t>
        </is>
      </c>
      <c r="CO575" t="inlineStr">
        <is>
          <t>natuurlijke of rechtspersoon aan wie goederen of diensten worden geleverd</t>
        </is>
      </c>
      <c r="CP575" t="inlineStr">
        <is>
          <t>osoba, na rzecz której dokonywana jest dostawa towarów</t>
        </is>
      </c>
      <c r="CQ575" t="inlineStr">
        <is>
          <t/>
        </is>
      </c>
      <c r="CR575" t="inlineStr">
        <is>
          <t/>
        </is>
      </c>
      <c r="CS575" t="inlineStr">
        <is>
          <t>osoba, ktorej je dodaný tovar</t>
        </is>
      </c>
      <c r="CT575" t="inlineStr">
        <is>
          <t>oseba, ki se ji dobavi blago</t>
        </is>
      </c>
      <c r="CU575" t="inlineStr">
        <is>
          <t/>
        </is>
      </c>
    </row>
    <row r="576">
      <c r="A576" s="1" t="str">
        <f>HYPERLINK("https://iate.europa.eu/entry/result/3579570/all", "3579570")</f>
        <v>3579570</v>
      </c>
      <c r="B576" t="inlineStr">
        <is>
          <t>INTERNATIONAL RELATIONS;FINANCE;LAW</t>
        </is>
      </c>
      <c r="C576" t="inlineStr">
        <is>
          <t>INTERNATIONAL RELATIONS|cooperation policy|cooperation policy;FINANCE;LAW</t>
        </is>
      </c>
      <c r="D576" t="inlineStr">
        <is>
          <t>високорискова трета държава</t>
        </is>
      </c>
      <c r="E576" t="inlineStr">
        <is>
          <t>3</t>
        </is>
      </c>
      <c r="F576" t="inlineStr">
        <is>
          <t/>
        </is>
      </c>
      <c r="G576" t="inlineStr">
        <is>
          <t>vysoce riziková třetí země</t>
        </is>
      </c>
      <c r="H576" t="inlineStr">
        <is>
          <t>3</t>
        </is>
      </c>
      <c r="I576" t="inlineStr">
        <is>
          <t/>
        </is>
      </c>
      <c r="J576" t="inlineStr">
        <is>
          <t>højrisikotredjeland</t>
        </is>
      </c>
      <c r="K576" t="inlineStr">
        <is>
          <t>3</t>
        </is>
      </c>
      <c r="L576" t="inlineStr">
        <is>
          <t/>
        </is>
      </c>
      <c r="M576" t="inlineStr">
        <is>
          <t>Drittland mit hohem Risiko</t>
        </is>
      </c>
      <c r="N576" t="inlineStr">
        <is>
          <t>3</t>
        </is>
      </c>
      <c r="O576" t="inlineStr">
        <is>
          <t/>
        </is>
      </c>
      <c r="P576" t="inlineStr">
        <is>
          <t>τρίτη χώρα υψηλού κινδύνου</t>
        </is>
      </c>
      <c r="Q576" t="inlineStr">
        <is>
          <t>3</t>
        </is>
      </c>
      <c r="R576" t="inlineStr">
        <is>
          <t/>
        </is>
      </c>
      <c r="S576" t="inlineStr">
        <is>
          <t>high-risk third country</t>
        </is>
      </c>
      <c r="T576" t="inlineStr">
        <is>
          <t>3</t>
        </is>
      </c>
      <c r="U576" t="inlineStr">
        <is>
          <t/>
        </is>
      </c>
      <c r="V576" t="inlineStr">
        <is>
          <t>tercer país de alto riesgo</t>
        </is>
      </c>
      <c r="W576" t="inlineStr">
        <is>
          <t>2</t>
        </is>
      </c>
      <c r="X576" t="inlineStr">
        <is>
          <t/>
        </is>
      </c>
      <c r="Y576" t="inlineStr">
        <is>
          <t>suure riskiga kolmas riik</t>
        </is>
      </c>
      <c r="Z576" t="inlineStr">
        <is>
          <t>3</t>
        </is>
      </c>
      <c r="AA576" t="inlineStr">
        <is>
          <t/>
        </is>
      </c>
      <c r="AB576" t="inlineStr">
        <is>
          <t>suuririskinen kolmas maa</t>
        </is>
      </c>
      <c r="AC576" t="inlineStr">
        <is>
          <t>3</t>
        </is>
      </c>
      <c r="AD576" t="inlineStr">
        <is>
          <t/>
        </is>
      </c>
      <c r="AE576" t="inlineStr">
        <is>
          <t>pays tiers à haut risque</t>
        </is>
      </c>
      <c r="AF576" t="inlineStr">
        <is>
          <t>2</t>
        </is>
      </c>
      <c r="AG576" t="inlineStr">
        <is>
          <t/>
        </is>
      </c>
      <c r="AH576" t="inlineStr">
        <is>
          <t/>
        </is>
      </c>
      <c r="AI576" t="inlineStr">
        <is>
          <t/>
        </is>
      </c>
      <c r="AJ576" t="inlineStr">
        <is>
          <t/>
        </is>
      </c>
      <c r="AK576" t="inlineStr">
        <is>
          <t>visokorizična treća zemlja</t>
        </is>
      </c>
      <c r="AL576" t="inlineStr">
        <is>
          <t>3</t>
        </is>
      </c>
      <c r="AM576" t="inlineStr">
        <is>
          <t/>
        </is>
      </c>
      <c r="AN576" t="inlineStr">
        <is>
          <t>kiemelt kockázatot jelentő harmadik ország</t>
        </is>
      </c>
      <c r="AO576" t="inlineStr">
        <is>
          <t>3</t>
        </is>
      </c>
      <c r="AP576" t="inlineStr">
        <is>
          <t/>
        </is>
      </c>
      <c r="AQ576" t="inlineStr">
        <is>
          <t>paese terzo ad alto rischio</t>
        </is>
      </c>
      <c r="AR576" t="inlineStr">
        <is>
          <t>3</t>
        </is>
      </c>
      <c r="AS576" t="inlineStr">
        <is>
          <t/>
        </is>
      </c>
      <c r="AT576" t="inlineStr">
        <is>
          <t>didelės rizikos trečiosios valstybės</t>
        </is>
      </c>
      <c r="AU576" t="inlineStr">
        <is>
          <t>3</t>
        </is>
      </c>
      <c r="AV576" t="inlineStr">
        <is>
          <t/>
        </is>
      </c>
      <c r="AW576" t="inlineStr">
        <is>
          <t>augsta riska trešās valstis</t>
        </is>
      </c>
      <c r="AX576" t="inlineStr">
        <is>
          <t>3</t>
        </is>
      </c>
      <c r="AY576" t="inlineStr">
        <is>
          <t/>
        </is>
      </c>
      <c r="AZ576" t="inlineStr">
        <is>
          <t>pajjiż terz b'riskju għoli|pajjiż terz b'riskju kbir</t>
        </is>
      </c>
      <c r="BA576" t="inlineStr">
        <is>
          <t>3|3</t>
        </is>
      </c>
      <c r="BB576" t="inlineStr">
        <is>
          <t>|</t>
        </is>
      </c>
      <c r="BC576" t="inlineStr">
        <is>
          <t>derde land met een hoog risico</t>
        </is>
      </c>
      <c r="BD576" t="inlineStr">
        <is>
          <t>2</t>
        </is>
      </c>
      <c r="BE576" t="inlineStr">
        <is>
          <t/>
        </is>
      </c>
      <c r="BF576" t="inlineStr">
        <is>
          <t>państwo trzecie wysokiego ryzyka</t>
        </is>
      </c>
      <c r="BG576" t="inlineStr">
        <is>
          <t>3</t>
        </is>
      </c>
      <c r="BH576" t="inlineStr">
        <is>
          <t/>
        </is>
      </c>
      <c r="BI576" t="inlineStr">
        <is>
          <t>país terceiro de risco elevado</t>
        </is>
      </c>
      <c r="BJ576" t="inlineStr">
        <is>
          <t>3</t>
        </is>
      </c>
      <c r="BK576" t="inlineStr">
        <is>
          <t/>
        </is>
      </c>
      <c r="BL576" t="inlineStr">
        <is>
          <t>țară terță cu risc ridicat</t>
        </is>
      </c>
      <c r="BM576" t="inlineStr">
        <is>
          <t>3</t>
        </is>
      </c>
      <c r="BN576" t="inlineStr">
        <is>
          <t/>
        </is>
      </c>
      <c r="BO576" t="inlineStr">
        <is>
          <t>vysokoriziková tretia krajina</t>
        </is>
      </c>
      <c r="BP576" t="inlineStr">
        <is>
          <t>3</t>
        </is>
      </c>
      <c r="BQ576" t="inlineStr">
        <is>
          <t/>
        </is>
      </c>
      <c r="BR576" t="inlineStr">
        <is>
          <t>tretja država z visokim tveganjem</t>
        </is>
      </c>
      <c r="BS576" t="inlineStr">
        <is>
          <t>3</t>
        </is>
      </c>
      <c r="BT576" t="inlineStr">
        <is>
          <t/>
        </is>
      </c>
      <c r="BU576" t="inlineStr">
        <is>
          <t>högrisktredjeland</t>
        </is>
      </c>
      <c r="BV576" t="inlineStr">
        <is>
          <t>3</t>
        </is>
      </c>
      <c r="BW576" t="inlineStr">
        <is>
          <t/>
        </is>
      </c>
      <c r="BX576" t="inlineStr">
        <is>
          <t>държава, която поради стратегически слабости в националната си уредба за борба с 
изпирането на пари и финансирането на тероризма представлява съществена заплаха за финансовата система на Съюза</t>
        </is>
      </c>
      <c r="BY576" t="inlineStr">
        <is>
          <t/>
        </is>
      </c>
      <c r="BZ576" t="inlineStr">
        <is>
          <t>tredjelandsjurisdiktion med strategiske mangler i sine nationale 
ordninger for bekæmpelse af hvidvask af penge og finansiering af 
terrorisme, der i væsentlig grad truer Unionens finansielle system</t>
        </is>
      </c>
      <c r="CA576" t="inlineStr">
        <is>
          <t>Drittland, das in seinem
nationalen System zur Bekämpfung von Geldwäsche und Terrorismusfinanzierung strategische Mängel aufweist, die wesentliche Risiken für das Finanzsystem der Union darstellen</t>
        </is>
      </c>
      <c r="CB576" t="inlineStr">
        <is>
          <t/>
        </is>
      </c>
      <c r="CC576" t="inlineStr">
        <is>
          <t>third-country jurisdiction which has strategic deficiencies in its national &lt;a href="https://iate.europa.eu/entry/result/2222113/en" target="_blank"&gt;&lt;i&gt;AML/CFT&lt;/i&gt;&lt;/a&gt; regime which pose significant threats to the financial system of the Union</t>
        </is>
      </c>
      <c r="CD576" t="inlineStr">
        <is>
          <t>Tercer país que presenta, en su sistema nacional
de lucha contra el blanqueo de capitales y la financiación del 
terrorismo, deficiencias estratégicas que plantean amenazas importantes 
para el sistema financiero de la Unión.</t>
        </is>
      </c>
      <c r="CE576" t="inlineStr">
        <is>
          <t>kolmas riik, kelle riiklikus rahapesu ja terrorismi rahastamise 
tõkestamise korras on strateegilised puudused, mis kujutavad endast 
märkimisväärset ohtu liidu finantssüsteemile</t>
        </is>
      </c>
      <c r="CF576" t="inlineStr">
        <is>
          <t>EU:n ulkopuolinen maa, jonka kansallisissa rahanpesun ja terrorismin rahoituksen torjuntajärjestelmissä on strategisia puutteita, jotka muodostavat merkittävän uhan unionin rahoitusjärjestelmälle</t>
        </is>
      </c>
      <c r="CG576" t="inlineStr">
        <is>
          <t>pays tiers dont les dispositifs nationaux de lutte contre le 
blanchiment de capitaux et le financement du terrorisme présentent des 
carences stratégiques</t>
        </is>
      </c>
      <c r="CH576" t="inlineStr">
        <is>
          <t/>
        </is>
      </c>
      <c r="CI576" t="inlineStr">
        <is>
          <t/>
        </is>
      </c>
      <c r="CJ576" t="inlineStr">
        <is>
          <t>olyan harmadik ország, amelynek a pénzmosás és a terrorizmusfinanszírozás elleni küzdelmet célzó nemzeti rendszereit stratégiai hiányosságok jellemzik</t>
        </is>
      </c>
      <c r="CK576" t="inlineStr">
        <is>
          <t>paese terzo con carenze strategiche nel proprio regime di lotta contro il 
riciclaggio di denaro e il finanziamento del terrorismo, che pone minacce significative al sistema finanziario dell'Unione</t>
        </is>
      </c>
      <c r="CL576" t="inlineStr">
        <is>
          <t>trečiųjų valstybių jurisdikcijos, kurių nacionaliniai kovos su pinigų 
plovimu ir teroristų finansavimu režimai turi strateginių trūkumų</t>
        </is>
      </c>
      <c r="CM576" t="inlineStr">
        <is>
          <t>trešo valstu jurisdikcijas, kurām ir stratēģiskas nepilnības šo valstu 
nelikumīgi iegūtu līdzekļu legalizēšanas un teroristu finansēšanas 
novēršanas režīmos</t>
        </is>
      </c>
      <c r="CN576" t="inlineStr">
        <is>
          <t>pajjiż terz li s-sistemi nazzjonali tiegħu, kontra l-ħasil tal-flus u l-iffinanzjar kontra t-terroriżmu, għandhom nuqqasijiet strateġiċi u joħolqu theddid sinifikanti għas-sistema finanzjarja tal-Unjoni</t>
        </is>
      </c>
      <c r="CO576" t="inlineStr">
        <is>
          <t/>
        </is>
      </c>
      <c r="CP576" t="inlineStr">
        <is>
          <t>jurysdykcje państw trzecich mające strategiczne braki w ich krajowych 
systemach przeciwdziałania praniu pieniędzy i finansowaniu terroryzmu, 
które to braki stwarzają znaczące zagrożenia dla systemu finansowego 
Unii</t>
        </is>
      </c>
      <c r="CQ576" t="inlineStr">
        <is>
          <t/>
        </is>
      </c>
      <c r="CR576" t="inlineStr">
        <is>
          <t/>
        </is>
      </c>
      <c r="CS576" t="inlineStr">
        <is>
          <t>jurisdikcia tretej krajiny, ktorá má strategické nedostatky vo svojich 
mechanizmoch boja proti praniu špinavých peňazí a financovaniu 
terorizmu a predstavuje významné hrozby pre finančný systém Únie</t>
        </is>
      </c>
      <c r="CT576" t="inlineStr">
        <is>
          <t>&lt;div&gt;&lt;div&gt;&lt;div&gt;&lt;div&gt;jurisdikcije tretjih držav, ki imajo v svojih nacionalnih ureditvah AML/CFT strateške pomanjkljivosti&lt;/div&gt;&lt;/div&gt;&lt;/div&gt;&lt;/div&gt;</t>
        </is>
      </c>
      <c r="CU576" t="inlineStr">
        <is>
          <t>tredjeländers jurisdiktioner med sådana strategiska brister i sina 
nationella system för bekämpning av penningtvätt och finansiering av 
terrorism som utgör ett betydande hot mot unionens finansiella system</t>
        </is>
      </c>
    </row>
    <row r="577">
      <c r="A577" s="1" t="str">
        <f>HYPERLINK("https://iate.europa.eu/entry/result/3580233/all", "3580233")</f>
        <v>3580233</v>
      </c>
      <c r="B577" t="inlineStr">
        <is>
          <t>FINANCE</t>
        </is>
      </c>
      <c r="C577" t="inlineStr">
        <is>
          <t>FINANCE|free movement of capital|financial market</t>
        </is>
      </c>
      <c r="D577" t="inlineStr">
        <is>
          <t/>
        </is>
      </c>
      <c r="E577" t="inlineStr">
        <is>
          <t/>
        </is>
      </c>
      <c r="F577" t="inlineStr">
        <is>
          <t/>
        </is>
      </c>
      <c r="G577" t="inlineStr">
        <is>
          <t/>
        </is>
      </c>
      <c r="H577" t="inlineStr">
        <is>
          <t/>
        </is>
      </c>
      <c r="I577" t="inlineStr">
        <is>
          <t/>
        </is>
      </c>
      <c r="J577" t="inlineStr">
        <is>
          <t/>
        </is>
      </c>
      <c r="K577" t="inlineStr">
        <is>
          <t/>
        </is>
      </c>
      <c r="L577" t="inlineStr">
        <is>
          <t/>
        </is>
      </c>
      <c r="M577" t="inlineStr">
        <is>
          <t/>
        </is>
      </c>
      <c r="N577" t="inlineStr">
        <is>
          <t/>
        </is>
      </c>
      <c r="O577" t="inlineStr">
        <is>
          <t/>
        </is>
      </c>
      <c r="P577" t="inlineStr">
        <is>
          <t/>
        </is>
      </c>
      <c r="Q577" t="inlineStr">
        <is>
          <t/>
        </is>
      </c>
      <c r="R577" t="inlineStr">
        <is>
          <t/>
        </is>
      </c>
      <c r="S577" t="inlineStr">
        <is>
          <t>securities settlement|settlement of securities</t>
        </is>
      </c>
      <c r="T577" t="inlineStr">
        <is>
          <t>3|3</t>
        </is>
      </c>
      <c r="U577" t="inlineStr">
        <is>
          <t>|</t>
        </is>
      </c>
      <c r="V577" t="inlineStr">
        <is>
          <t/>
        </is>
      </c>
      <c r="W577" t="inlineStr">
        <is>
          <t/>
        </is>
      </c>
      <c r="X577" t="inlineStr">
        <is>
          <t/>
        </is>
      </c>
      <c r="Y577" t="inlineStr">
        <is>
          <t/>
        </is>
      </c>
      <c r="Z577" t="inlineStr">
        <is>
          <t/>
        </is>
      </c>
      <c r="AA577" t="inlineStr">
        <is>
          <t/>
        </is>
      </c>
      <c r="AB577" t="inlineStr">
        <is>
          <t>arvopaperitoimitus</t>
        </is>
      </c>
      <c r="AC577" t="inlineStr">
        <is>
          <t>3</t>
        </is>
      </c>
      <c r="AD577" t="inlineStr">
        <is>
          <t/>
        </is>
      </c>
      <c r="AE577" t="inlineStr">
        <is>
          <t/>
        </is>
      </c>
      <c r="AF577" t="inlineStr">
        <is>
          <t/>
        </is>
      </c>
      <c r="AG577" t="inlineStr">
        <is>
          <t/>
        </is>
      </c>
      <c r="AH577" t="inlineStr">
        <is>
          <t/>
        </is>
      </c>
      <c r="AI577" t="inlineStr">
        <is>
          <t/>
        </is>
      </c>
      <c r="AJ577" t="inlineStr">
        <is>
          <t/>
        </is>
      </c>
      <c r="AK577" t="inlineStr">
        <is>
          <t/>
        </is>
      </c>
      <c r="AL577" t="inlineStr">
        <is>
          <t/>
        </is>
      </c>
      <c r="AM577" t="inlineStr">
        <is>
          <t/>
        </is>
      </c>
      <c r="AN577" t="inlineStr">
        <is>
          <t>értékpapír-kiegyenlítés</t>
        </is>
      </c>
      <c r="AO577" t="inlineStr">
        <is>
          <t>3</t>
        </is>
      </c>
      <c r="AP577" t="inlineStr">
        <is>
          <t/>
        </is>
      </c>
      <c r="AQ577" t="inlineStr">
        <is>
          <t/>
        </is>
      </c>
      <c r="AR577" t="inlineStr">
        <is>
          <t/>
        </is>
      </c>
      <c r="AS577" t="inlineStr">
        <is>
          <t/>
        </is>
      </c>
      <c r="AT577" t="inlineStr">
        <is>
          <t/>
        </is>
      </c>
      <c r="AU577" t="inlineStr">
        <is>
          <t/>
        </is>
      </c>
      <c r="AV577" t="inlineStr">
        <is>
          <t/>
        </is>
      </c>
      <c r="AW577" t="inlineStr">
        <is>
          <t/>
        </is>
      </c>
      <c r="AX577" t="inlineStr">
        <is>
          <t/>
        </is>
      </c>
      <c r="AY577" t="inlineStr">
        <is>
          <t/>
        </is>
      </c>
      <c r="AZ577" t="inlineStr">
        <is>
          <t/>
        </is>
      </c>
      <c r="BA577" t="inlineStr">
        <is>
          <t/>
        </is>
      </c>
      <c r="BB577" t="inlineStr">
        <is>
          <t/>
        </is>
      </c>
      <c r="BC577" t="inlineStr">
        <is>
          <t/>
        </is>
      </c>
      <c r="BD577" t="inlineStr">
        <is>
          <t/>
        </is>
      </c>
      <c r="BE577" t="inlineStr">
        <is>
          <t/>
        </is>
      </c>
      <c r="BF577" t="inlineStr">
        <is>
          <t/>
        </is>
      </c>
      <c r="BG577" t="inlineStr">
        <is>
          <t/>
        </is>
      </c>
      <c r="BH577" t="inlineStr">
        <is>
          <t/>
        </is>
      </c>
      <c r="BI577" t="inlineStr">
        <is>
          <t/>
        </is>
      </c>
      <c r="BJ577" t="inlineStr">
        <is>
          <t/>
        </is>
      </c>
      <c r="BK577" t="inlineStr">
        <is>
          <t/>
        </is>
      </c>
      <c r="BL577" t="inlineStr">
        <is>
          <t/>
        </is>
      </c>
      <c r="BM577" t="inlineStr">
        <is>
          <t/>
        </is>
      </c>
      <c r="BN577" t="inlineStr">
        <is>
          <t/>
        </is>
      </c>
      <c r="BO577" t="inlineStr">
        <is>
          <t/>
        </is>
      </c>
      <c r="BP577" t="inlineStr">
        <is>
          <t/>
        </is>
      </c>
      <c r="BQ577" t="inlineStr">
        <is>
          <t/>
        </is>
      </c>
      <c r="BR577" t="inlineStr">
        <is>
          <t/>
        </is>
      </c>
      <c r="BS577" t="inlineStr">
        <is>
          <t/>
        </is>
      </c>
      <c r="BT577" t="inlineStr">
        <is>
          <t/>
        </is>
      </c>
      <c r="BU577" t="inlineStr">
        <is>
          <t/>
        </is>
      </c>
      <c r="BV577" t="inlineStr">
        <is>
          <t/>
        </is>
      </c>
      <c r="BW577" t="inlineStr">
        <is>
          <t/>
        </is>
      </c>
      <c r="BX577" t="inlineStr">
        <is>
          <t/>
        </is>
      </c>
      <c r="BY577" t="inlineStr">
        <is>
          <t/>
        </is>
      </c>
      <c r="BZ577" t="inlineStr">
        <is>
          <t/>
        </is>
      </c>
      <c r="CA577" t="inlineStr">
        <is>
          <t/>
        </is>
      </c>
      <c r="CB577" t="inlineStr">
        <is>
          <t/>
        </is>
      </c>
      <c r="CC577" t="inlineStr">
        <is>
          <t>business process whereby securities or interests in securities are delivered, usually against (in simultaneous exchange for) payment of money, to fulfill contractual obligations, such as those arising under securities trades</t>
        </is>
      </c>
      <c r="CD577" t="inlineStr">
        <is>
          <t/>
        </is>
      </c>
      <c r="CE577" t="inlineStr">
        <is>
          <t/>
        </is>
      </c>
      <c r="CF577" t="inlineStr">
        <is>
          <t>liiketoimintaprosessi, jossa arvopaperit tai arvopapereiden arvo-osuudet toimitetaan yleensä (samanaikaisesti tapahtuvaa) rahasuoritusta vastaan sopimusvelvoitteiden, kuten arvopaperikauppaan liittyvien velvoitteiden, täyttämiseksi</t>
        </is>
      </c>
      <c r="CG577" t="inlineStr">
        <is>
          <t/>
        </is>
      </c>
      <c r="CH577" t="inlineStr">
        <is>
          <t/>
        </is>
      </c>
      <c r="CI577" t="inlineStr">
        <is>
          <t/>
        </is>
      </c>
      <c r="CJ577" t="inlineStr">
        <is>
          <t>értékpapírügylet teljesítése, amely ügyletet azzal a céllal kötöttek meg, hogy az ügyletben részt vevő felek kötelezettségei pénzeszköz-átutalás vagy értékpapír-transzfer vagy mindkettő révén kerüljenek kiegyenlítésre</t>
        </is>
      </c>
      <c r="CK577" t="inlineStr">
        <is>
          <t/>
        </is>
      </c>
      <c r="CL577" t="inlineStr">
        <is>
          <t/>
        </is>
      </c>
      <c r="CM577" t="inlineStr">
        <is>
          <t/>
        </is>
      </c>
      <c r="CN577" t="inlineStr">
        <is>
          <t/>
        </is>
      </c>
      <c r="CO577" t="inlineStr">
        <is>
          <t/>
        </is>
      </c>
      <c r="CP577" t="inlineStr">
        <is>
          <t/>
        </is>
      </c>
      <c r="CQ577" t="inlineStr">
        <is>
          <t/>
        </is>
      </c>
      <c r="CR577" t="inlineStr">
        <is>
          <t/>
        </is>
      </c>
      <c r="CS577" t="inlineStr">
        <is>
          <t/>
        </is>
      </c>
      <c r="CT577" t="inlineStr">
        <is>
          <t/>
        </is>
      </c>
      <c r="CU577" t="inlineStr">
        <is>
          <t/>
        </is>
      </c>
    </row>
    <row r="578">
      <c r="A578" s="1" t="str">
        <f>HYPERLINK("https://iate.europa.eu/entry/result/3573004/all", "3573004")</f>
        <v>3573004</v>
      </c>
      <c r="B578" t="inlineStr">
        <is>
          <t>FINANCE</t>
        </is>
      </c>
      <c r="C578" t="inlineStr">
        <is>
          <t>FINANCE|free movement of capital</t>
        </is>
      </c>
      <c r="D578" t="inlineStr">
        <is>
          <t>предложител|предложител на ценни книжа</t>
        </is>
      </c>
      <c r="E578" t="inlineStr">
        <is>
          <t>3|3</t>
        </is>
      </c>
      <c r="F578" t="inlineStr">
        <is>
          <t>|</t>
        </is>
      </c>
      <c r="G578" t="inlineStr">
        <is>
          <t>osoba nabízející cenné papíry</t>
        </is>
      </c>
      <c r="H578" t="inlineStr">
        <is>
          <t>3</t>
        </is>
      </c>
      <c r="I578" t="inlineStr">
        <is>
          <t/>
        </is>
      </c>
      <c r="J578" t="inlineStr">
        <is>
          <t>udbyder af værdipapirer|udbyder</t>
        </is>
      </c>
      <c r="K578" t="inlineStr">
        <is>
          <t>3|3</t>
        </is>
      </c>
      <c r="L578" t="inlineStr">
        <is>
          <t>|</t>
        </is>
      </c>
      <c r="M578" t="inlineStr">
        <is>
          <t>Anbieter von Wertpapieren|Anbieter</t>
        </is>
      </c>
      <c r="N578" t="inlineStr">
        <is>
          <t>3|3</t>
        </is>
      </c>
      <c r="O578" t="inlineStr">
        <is>
          <t>|</t>
        </is>
      </c>
      <c r="P578" t="inlineStr">
        <is>
          <t>προσφέρων</t>
        </is>
      </c>
      <c r="Q578" t="inlineStr">
        <is>
          <t>3</t>
        </is>
      </c>
      <c r="R578" t="inlineStr">
        <is>
          <t/>
        </is>
      </c>
      <c r="S578" t="inlineStr">
        <is>
          <t>person making an offer|offeror|offeror of securities|securities offeror</t>
        </is>
      </c>
      <c r="T578" t="inlineStr">
        <is>
          <t>1|3|3|1</t>
        </is>
      </c>
      <c r="U578" t="inlineStr">
        <is>
          <t>|||</t>
        </is>
      </c>
      <c r="V578" t="inlineStr">
        <is>
          <t>oferente|oferente de valores</t>
        </is>
      </c>
      <c r="W578" t="inlineStr">
        <is>
          <t>3|3</t>
        </is>
      </c>
      <c r="X578" t="inlineStr">
        <is>
          <t>|</t>
        </is>
      </c>
      <c r="Y578" t="inlineStr">
        <is>
          <t>väärtpaberite pakkuja|pakkuja</t>
        </is>
      </c>
      <c r="Z578" t="inlineStr">
        <is>
          <t>3|3</t>
        </is>
      </c>
      <c r="AA578" t="inlineStr">
        <is>
          <t>|</t>
        </is>
      </c>
      <c r="AB578" t="inlineStr">
        <is>
          <t>tarjoaja|arvopapereiden tarjoaja</t>
        </is>
      </c>
      <c r="AC578" t="inlineStr">
        <is>
          <t>3|3</t>
        </is>
      </c>
      <c r="AD578" t="inlineStr">
        <is>
          <t>|</t>
        </is>
      </c>
      <c r="AE578" t="inlineStr">
        <is>
          <t>offreur de valeurs mobilières|offreur</t>
        </is>
      </c>
      <c r="AF578" t="inlineStr">
        <is>
          <t>3|2</t>
        </is>
      </c>
      <c r="AG578" t="inlineStr">
        <is>
          <t>|</t>
        </is>
      </c>
      <c r="AH578" t="inlineStr">
        <is>
          <t>tairgeoir|tairgeoir urrús</t>
        </is>
      </c>
      <c r="AI578" t="inlineStr">
        <is>
          <t>3|3</t>
        </is>
      </c>
      <c r="AJ578" t="inlineStr">
        <is>
          <t>|</t>
        </is>
      </c>
      <c r="AK578" t="inlineStr">
        <is>
          <t>ponuditelj vrijednosnih papira</t>
        </is>
      </c>
      <c r="AL578" t="inlineStr">
        <is>
          <t>3</t>
        </is>
      </c>
      <c r="AM578" t="inlineStr">
        <is>
          <t/>
        </is>
      </c>
      <c r="AN578" t="inlineStr">
        <is>
          <t>ajánlattevő</t>
        </is>
      </c>
      <c r="AO578" t="inlineStr">
        <is>
          <t>3</t>
        </is>
      </c>
      <c r="AP578" t="inlineStr">
        <is>
          <t/>
        </is>
      </c>
      <c r="AQ578" t="inlineStr">
        <is>
          <t>offerente|soggetto che effettua un’offerta</t>
        </is>
      </c>
      <c r="AR578" t="inlineStr">
        <is>
          <t>3|3</t>
        </is>
      </c>
      <c r="AS578" t="inlineStr">
        <is>
          <t>|</t>
        </is>
      </c>
      <c r="AT578" t="inlineStr">
        <is>
          <t>vertybinių popierių siūlytojas|siūlytojas</t>
        </is>
      </c>
      <c r="AU578" t="inlineStr">
        <is>
          <t>3|3</t>
        </is>
      </c>
      <c r="AV578" t="inlineStr">
        <is>
          <t>|</t>
        </is>
      </c>
      <c r="AW578" t="inlineStr">
        <is>
          <t>vērtspapīru piedāvātājs|piedāvātājs</t>
        </is>
      </c>
      <c r="AX578" t="inlineStr">
        <is>
          <t>3|3</t>
        </is>
      </c>
      <c r="AY578" t="inlineStr">
        <is>
          <t>|</t>
        </is>
      </c>
      <c r="AZ578" t="inlineStr">
        <is>
          <t>offerent ta' titoli|offerent</t>
        </is>
      </c>
      <c r="BA578" t="inlineStr">
        <is>
          <t>3|3</t>
        </is>
      </c>
      <c r="BB578" t="inlineStr">
        <is>
          <t>|</t>
        </is>
      </c>
      <c r="BC578" t="inlineStr">
        <is>
          <t>aanbieder|aanbieder van effecten</t>
        </is>
      </c>
      <c r="BD578" t="inlineStr">
        <is>
          <t>3|3</t>
        </is>
      </c>
      <c r="BE578" t="inlineStr">
        <is>
          <t>|</t>
        </is>
      </c>
      <c r="BF578" t="inlineStr">
        <is>
          <t>oferujący|oferujący papiery wartościowe</t>
        </is>
      </c>
      <c r="BG578" t="inlineStr">
        <is>
          <t>3|3</t>
        </is>
      </c>
      <c r="BH578" t="inlineStr">
        <is>
          <t>|</t>
        </is>
      </c>
      <c r="BI578" t="inlineStr">
        <is>
          <t>oferente</t>
        </is>
      </c>
      <c r="BJ578" t="inlineStr">
        <is>
          <t>3</t>
        </is>
      </c>
      <c r="BK578" t="inlineStr">
        <is>
          <t/>
        </is>
      </c>
      <c r="BL578" t="inlineStr">
        <is>
          <t>ofertant de valori mobiliare|ofertant</t>
        </is>
      </c>
      <c r="BM578" t="inlineStr">
        <is>
          <t>3|3</t>
        </is>
      </c>
      <c r="BN578" t="inlineStr">
        <is>
          <t>|</t>
        </is>
      </c>
      <c r="BO578" t="inlineStr">
        <is>
          <t>ponúkajúci|ponúkajúci, ktorí ponúkajú cenné papiere</t>
        </is>
      </c>
      <c r="BP578" t="inlineStr">
        <is>
          <t>3|3</t>
        </is>
      </c>
      <c r="BQ578" t="inlineStr">
        <is>
          <t>|</t>
        </is>
      </c>
      <c r="BR578" t="inlineStr">
        <is>
          <t>ponudnik vrednostnih papirjev|ponudnik</t>
        </is>
      </c>
      <c r="BS578" t="inlineStr">
        <is>
          <t>3|3</t>
        </is>
      </c>
      <c r="BT578" t="inlineStr">
        <is>
          <t>|</t>
        </is>
      </c>
      <c r="BU578" t="inlineStr">
        <is>
          <t>erbjudare av värdepapper|erbjudare</t>
        </is>
      </c>
      <c r="BV578" t="inlineStr">
        <is>
          <t>3|3</t>
        </is>
      </c>
      <c r="BW578" t="inlineStr">
        <is>
          <t>|</t>
        </is>
      </c>
      <c r="BX578" t="inlineStr">
        <is>
          <t>юридическо лице или физическо лице, което публично предлага ценни книжа</t>
        </is>
      </c>
      <c r="BY578" t="inlineStr">
        <is>
          <t>právnická nebo fyzická osoba, která veřejně nabízí 
&lt;i&gt;cenné papíry&lt;/i&gt; [ &lt;a href="/entry/result/754316/all" id="ENTRY_TO_ENTRY_CONVERTER" target="_blank"&gt;IATE:754316&lt;/a&gt; ]</t>
        </is>
      </c>
      <c r="BZ578" t="inlineStr">
        <is>
          <t>juridisk enhed eller fysisk person, der udbyder værdipapirer til offentligheden</t>
        </is>
      </c>
      <c r="CA578" t="inlineStr">
        <is>
          <t>eine Rechtspersönlichkeit oder natürliche Person, die Wertpapiere ( &lt;a href="/entry/result/754316/all" id="ENTRY_TO_ENTRY_CONVERTER" target="_blank"&gt;IATE:754316&lt;/a&gt; ) öffentlich anbietet</t>
        </is>
      </c>
      <c r="CB578" t="inlineStr">
        <is>
          <t>&lt;div&gt;&lt;div&gt;&lt;div&gt;&lt;div&gt;&lt;div&gt;&lt;div&gt;ως «&lt;b&gt;προσφέρων&lt;/b&gt;» νοείται νομική οντότητα ή φυσικό πρόσωπο που προσφέρει κινητές αξίες στο κοινό&lt;/div&gt;&lt;/div&gt;&lt;/div&gt;&lt;/div&gt;&lt;/div&gt;&lt;/div&gt;</t>
        </is>
      </c>
      <c r="CC578" t="inlineStr">
        <is>
          <t>legal entity or individual which offers &lt;a href="https://iate.europa.eu/entry/result/754316" target="_blank"&gt;securities&lt;/a&gt; to the public</t>
        </is>
      </c>
      <c r="CD578" t="inlineStr">
        <is>
          <t>Persona física o jurídica que oferta valores al público.</t>
        </is>
      </c>
      <c r="CE578" t="inlineStr">
        <is>
          <t>juriidiline või füüsiline isik, kes pakub väärtpabereid avalikkusele</t>
        </is>
      </c>
      <c r="CF578" t="inlineStr">
        <is>
          <t>oikeushenkilö tai luonnollinen henkilö, joka tarjoaa arvopapereita yleisölle</t>
        </is>
      </c>
      <c r="CG578" t="inlineStr">
        <is>
          <t>personne morale ou physique qui offre des valeurs mobilières au public</t>
        </is>
      </c>
      <c r="CH578" t="inlineStr">
        <is>
          <t/>
        </is>
      </c>
      <c r="CI578" t="inlineStr">
        <is>
          <t/>
        </is>
      </c>
      <c r="CJ578" t="inlineStr">
        <is>
          <t>az a jogi vagy természetes személy, aki vagy amely értékpapírokra vonatkozó nyilvános ajánlattételt tesz</t>
        </is>
      </c>
      <c r="CK578" t="inlineStr">
        <is>
          <t>qualsiasi persona giuridica o fisica che offra titoli al pubblico</t>
        </is>
      </c>
      <c r="CL578" t="inlineStr">
        <is>
          <t>juridinis arba fizinis asmuo, kuris viešai siūlo vertybinius popierius</t>
        </is>
      </c>
      <c r="CM578" t="inlineStr">
        <is>
          <t>juridiska persona vai privātpersona, kas publiski piedāvā vērtspapīrus</t>
        </is>
      </c>
      <c r="CN578" t="inlineStr">
        <is>
          <t>persuna fiżika jew ġuridika li toffri t-&lt;a href="https://iate.europa.eu/entry/result/754316/mt" target="_blank"&gt;titoli&lt;/a&gt; lill-pubbliku</t>
        </is>
      </c>
      <c r="CO578" t="inlineStr">
        <is>
          <t>natuurlijke persoon of rechtspersoon die &lt;a href="https://iate.europa.eu/entry/result/754316/nl" target="_blank"&gt;effecten &lt;/a&gt;aan het publiek aanbiedt</t>
        </is>
      </c>
      <c r="CP578" t="inlineStr">
        <is>
          <t>podmiot prawny lub osoba fizyczna, która publicznie oferuje papiery wartościowe</t>
        </is>
      </c>
      <c r="CQ578" t="inlineStr">
        <is>
          <t>&lt;div&gt;&lt;div&gt;&lt;div&gt;&lt;div&gt;&lt;div&gt;&lt;div&gt;Entidade jurídica ou pessoa singular que faz uma &lt;a href="https://iate.europa.eu/entry/result/3569396/pt" target="_blank"&gt;oferta pública de valores mobiliários&lt;/a&gt;.&lt;/div&gt;&lt;/div&gt;&lt;/div&gt;&lt;/div&gt;&lt;/div&gt;&lt;/div&gt;</t>
        </is>
      </c>
      <c r="CR578" t="inlineStr">
        <is>
          <t>persoană fizică sau juridică care oferă valori mobiliare publicului</t>
        </is>
      </c>
      <c r="CS578" t="inlineStr">
        <is>
          <t>právnická osoba alebo fyzická osoba, ktorá verejne ponúka cenné papiere</t>
        </is>
      </c>
      <c r="CT578" t="inlineStr">
        <is>
          <t>pravna oseba ali posameznik, ki ponudi vrednostne papirje javnosti</t>
        </is>
      </c>
      <c r="CU578" t="inlineStr">
        <is>
          <t>en juridisk eller fysisk person som erbjuder värdepapper till allmänheten</t>
        </is>
      </c>
    </row>
    <row r="579">
      <c r="A579" s="1" t="str">
        <f>HYPERLINK("https://iate.europa.eu/entry/result/3572849/all", "3572849")</f>
        <v>3572849</v>
      </c>
      <c r="B579" t="inlineStr">
        <is>
          <t>EUROPEAN UNION;FINANCE</t>
        </is>
      </c>
      <c r="C579" t="inlineStr">
        <is>
          <t>EUROPEAN UNION|European Union law|EU act|regulation (EU);FINANCE|financing and investment|investment;FINANCE|free movement of capital|financial market</t>
        </is>
      </c>
      <c r="D579" t="inlineStr">
        <is>
          <t/>
        </is>
      </c>
      <c r="E579" t="inlineStr">
        <is>
          <t/>
        </is>
      </c>
      <c r="F579" t="inlineStr">
        <is>
          <t/>
        </is>
      </c>
      <c r="G579" t="inlineStr">
        <is>
          <t/>
        </is>
      </c>
      <c r="H579" t="inlineStr">
        <is>
          <t/>
        </is>
      </c>
      <c r="I579" t="inlineStr">
        <is>
          <t/>
        </is>
      </c>
      <c r="J579" t="inlineStr">
        <is>
          <t/>
        </is>
      </c>
      <c r="K579" t="inlineStr">
        <is>
          <t/>
        </is>
      </c>
      <c r="L579" t="inlineStr">
        <is>
          <t/>
        </is>
      </c>
      <c r="M579" t="inlineStr">
        <is>
          <t>Prospektverordnung|Verordnung (EU) 2017/1129 über den Prospekt, der beim öffentlichen Angebot von Wertpapieren oder bei deren Zulassung zum Handel an einem geregelten Markt zu veröffentlichen ist</t>
        </is>
      </c>
      <c r="N579" t="inlineStr">
        <is>
          <t>3|3</t>
        </is>
      </c>
      <c r="O579" t="inlineStr">
        <is>
          <t>|</t>
        </is>
      </c>
      <c r="P579" t="inlineStr">
        <is>
          <t/>
        </is>
      </c>
      <c r="Q579" t="inlineStr">
        <is>
          <t/>
        </is>
      </c>
      <c r="R579" t="inlineStr">
        <is>
          <t/>
        </is>
      </c>
      <c r="S579" t="inlineStr">
        <is>
          <t>Regulation (EU) 2017/1129 on the prospectus to be published when securities are offered to the public or admitted to trading on a regulated market|Prospectus Regulation</t>
        </is>
      </c>
      <c r="T579" t="inlineStr">
        <is>
          <t>3|3</t>
        </is>
      </c>
      <c r="U579" t="inlineStr">
        <is>
          <t>|</t>
        </is>
      </c>
      <c r="V579" t="inlineStr">
        <is>
          <t/>
        </is>
      </c>
      <c r="W579" t="inlineStr">
        <is>
          <t/>
        </is>
      </c>
      <c r="X579" t="inlineStr">
        <is>
          <t/>
        </is>
      </c>
      <c r="Y579" t="inlineStr">
        <is>
          <t>Euroopa Parlamendi ja nõukogu määrus (EL) 2017/1129, mis käsitleb väärtpaberite avalikul pakkumisel või reguleeritud turul kauplemisele võtmisel avaldatavat prospekti|prospektimäärus</t>
        </is>
      </c>
      <c r="Z579" t="inlineStr">
        <is>
          <t>3|3</t>
        </is>
      </c>
      <c r="AA579" t="inlineStr">
        <is>
          <t>|</t>
        </is>
      </c>
      <c r="AB579" t="inlineStr">
        <is>
          <t>esiteasetus|asetus (EU) 2017/1129 arvopapereiden yleisölle tarjoamisen tai kaupankäynnin kohteeksi säännellyllä markkinallaottamisen yhteydessä julkaistavasta esitteestä</t>
        </is>
      </c>
      <c r="AC579" t="inlineStr">
        <is>
          <t>3|3</t>
        </is>
      </c>
      <c r="AD579" t="inlineStr">
        <is>
          <t>|</t>
        </is>
      </c>
      <c r="AE579" t="inlineStr">
        <is>
          <t>règlement Prospectus|règlement (UE) 2017/1129 concernant le prospectus à publier en cas d’offre au public de valeurs mobilières ou en vue de l’admission de valeurs mobilières à la négociation sur un marché réglementé</t>
        </is>
      </c>
      <c r="AF579" t="inlineStr">
        <is>
          <t>3|4</t>
        </is>
      </c>
      <c r="AG579" t="inlineStr">
        <is>
          <t>|</t>
        </is>
      </c>
      <c r="AH579" t="inlineStr">
        <is>
          <t>Rialachán Réamheolaire|Rialachán (AE) 2017/ ... maidir leis an réamheolaire atá le foilsiú nuair a thairgtear urrúis don phobal nó nuair a ligtear isteach iad chun a dtrádála ar mhargadh rialáilte</t>
        </is>
      </c>
      <c r="AI579" t="inlineStr">
        <is>
          <t>3|3</t>
        </is>
      </c>
      <c r="AJ579" t="inlineStr">
        <is>
          <t>|</t>
        </is>
      </c>
      <c r="AK579" t="inlineStr">
        <is>
          <t/>
        </is>
      </c>
      <c r="AL579" t="inlineStr">
        <is>
          <t/>
        </is>
      </c>
      <c r="AM579" t="inlineStr">
        <is>
          <t/>
        </is>
      </c>
      <c r="AN579" t="inlineStr">
        <is>
          <t>az értékpapírokra vonatkozó nyilvános ajánlattételkor vagy értékpapíroknak a szabályozott piacra történő bevezetésekor közzéteendő tájékoztatóról és a 2003/71/EK irányelv hatályon kívül helyezéséről szóló (EU) 2017/1129 rendelet|tájékoztatóról szóló rendelet</t>
        </is>
      </c>
      <c r="AO579" t="inlineStr">
        <is>
          <t>3|3</t>
        </is>
      </c>
      <c r="AP579" t="inlineStr">
        <is>
          <t>|</t>
        </is>
      </c>
      <c r="AQ579" t="inlineStr">
        <is>
          <t/>
        </is>
      </c>
      <c r="AR579" t="inlineStr">
        <is>
          <t/>
        </is>
      </c>
      <c r="AS579" t="inlineStr">
        <is>
          <t/>
        </is>
      </c>
      <c r="AT579" t="inlineStr">
        <is>
          <t>Reglamentas (ES) 2017/1129 dėl prospekto, kuris turi būti skelbiamas, kai vertybiniai popieriai siūlomi viešai arba įtraukiami į prekybos reguliuojamoje rinkoje sąrašą|Reglamentas dėl prospekto</t>
        </is>
      </c>
      <c r="AU579" t="inlineStr">
        <is>
          <t>3|3</t>
        </is>
      </c>
      <c r="AV579" t="inlineStr">
        <is>
          <t>|</t>
        </is>
      </c>
      <c r="AW579" t="inlineStr">
        <is>
          <t>Eiropas Parlamenta un Padomes Regula (ES) 2017/1129 par prospektu, kurš jāpublicē, publiski piedāvājot vērtspapīrus vai atļaujot to tirdzniecību regulētā tirgū|Prospektu regula</t>
        </is>
      </c>
      <c r="AX579" t="inlineStr">
        <is>
          <t>3|3</t>
        </is>
      </c>
      <c r="AY579" t="inlineStr">
        <is>
          <t>|</t>
        </is>
      </c>
      <c r="AZ579" t="inlineStr">
        <is>
          <t>Regolament (UE) 2017/1129 dwar il-prospett li għandu jiġi ppubblikat meta titoli jiġu offruti lill-pubbliku jew jiġu ammessi għall-kummerċ f'suq regolat|Regolament dwar il-Prospett</t>
        </is>
      </c>
      <c r="BA579" t="inlineStr">
        <is>
          <t>3|3</t>
        </is>
      </c>
      <c r="BB579" t="inlineStr">
        <is>
          <t>|</t>
        </is>
      </c>
      <c r="BC579" t="inlineStr">
        <is>
          <t/>
        </is>
      </c>
      <c r="BD579" t="inlineStr">
        <is>
          <t/>
        </is>
      </c>
      <c r="BE579" t="inlineStr">
        <is>
          <t/>
        </is>
      </c>
      <c r="BF579" t="inlineStr">
        <is>
          <t>rozporządzenie w sprawie prospektu|rozporządzenie (UE) 2017/1129 w sprawie prospektu, który ma być publikowany w związku z ofertą publiczną papierów wartościowych lub dopuszczeniem ich do obrotu na rynku regulowanym</t>
        </is>
      </c>
      <c r="BG579" t="inlineStr">
        <is>
          <t>3|3</t>
        </is>
      </c>
      <c r="BH579" t="inlineStr">
        <is>
          <t>|</t>
        </is>
      </c>
      <c r="BI579" t="inlineStr">
        <is>
          <t/>
        </is>
      </c>
      <c r="BJ579" t="inlineStr">
        <is>
          <t/>
        </is>
      </c>
      <c r="BK579" t="inlineStr">
        <is>
          <t/>
        </is>
      </c>
      <c r="BL579" t="inlineStr">
        <is>
          <t>Regulamentul (UE) 2017/1129 privind prospectul care trebuie publicat în cazul unei oferte publice de valori mobiliare sau al admiterii de valori mobiliare la tranzacționare pe o piață reglementată|Regulamentul privind prospectul</t>
        </is>
      </c>
      <c r="BM579" t="inlineStr">
        <is>
          <t>3|3</t>
        </is>
      </c>
      <c r="BN579" t="inlineStr">
        <is>
          <t>|</t>
        </is>
      </c>
      <c r="BO579" t="inlineStr">
        <is>
          <t/>
        </is>
      </c>
      <c r="BP579" t="inlineStr">
        <is>
          <t/>
        </is>
      </c>
      <c r="BQ579" t="inlineStr">
        <is>
          <t/>
        </is>
      </c>
      <c r="BR579" t="inlineStr">
        <is>
          <t>uredba o prospektu</t>
        </is>
      </c>
      <c r="BS579" t="inlineStr">
        <is>
          <t>2</t>
        </is>
      </c>
      <c r="BT579" t="inlineStr">
        <is>
          <t/>
        </is>
      </c>
      <c r="BU579" t="inlineStr">
        <is>
          <t/>
        </is>
      </c>
      <c r="BV579" t="inlineStr">
        <is>
          <t/>
        </is>
      </c>
      <c r="BW579" t="inlineStr">
        <is>
          <t/>
        </is>
      </c>
      <c r="BX579" t="inlineStr">
        <is>
          <t/>
        </is>
      </c>
      <c r="BY579" t="inlineStr">
        <is>
          <t/>
        </is>
      </c>
      <c r="BZ579" t="inlineStr">
        <is>
          <t/>
        </is>
      </c>
      <c r="CA579" t="inlineStr">
        <is>
          <t>Verordnung, in der die Anforderungen an die Erstellung, Billigung und Verbreitung des Prospekts, der beim öffentlichen Angebot von Wertpapieren oder bei der Zulassung von Wertpapieren zum Handel an einem geregelten Markt, der sich in einem Mitgliedstaat befindet oder dort betrieben wird, zu veröffentlichen ist, festgelegt werden</t>
        </is>
      </c>
      <c r="CB579" t="inlineStr">
        <is>
          <t/>
        </is>
      </c>
      <c r="CC579" t="inlineStr">
        <is>
          <t>regulation which lays down requirements for the drawing up, approval and distribution of the prospectus to be published when securities are offered to the public or admitted to trading on a regulated market situated or operating within a Member State</t>
        </is>
      </c>
      <c r="CD579" t="inlineStr">
        <is>
          <t/>
        </is>
      </c>
      <c r="CE579" t="inlineStr">
        <is>
          <t>määrus, milles sätestatakse väärtpaberite avalikul pakkumisel või mõnes liikmesriigis asuval või tegutseval reguleeritud turul kauplemisele võtmisel avaldatava prospekti koostamise, kinnitamise ja levitamise nõuded</t>
        </is>
      </c>
      <c r="CF579" t="inlineStr">
        <is>
          <t/>
        </is>
      </c>
      <c r="CG579" t="inlineStr">
        <is>
          <t>règlement qui prévoit des exigences relatives à l’établissement, à l’approbation et à la diffusion du prospectus à publier en cas d’offre au public de valeurs mobilières ou en vue de l’admission de valeurs mobilières à la négociation sur un marché réglementé situé ou opérant sur le territoire d’un État membre</t>
        </is>
      </c>
      <c r="CH579" t="inlineStr">
        <is>
          <t/>
        </is>
      </c>
      <c r="CI579" t="inlineStr">
        <is>
          <t/>
        </is>
      </c>
      <c r="CJ579" t="inlineStr">
        <is>
          <t>ez a rendelet megállapítja az értékpapírokra vonatkozó nyilvános ajánlattételkor vagy azoknak a valamely tagállamban lévő vagy működő szabályozott piacon történő bevezetésekor közzéteendő tájékoztató készítésére, jóváhagyására és terjesztésére vonatkozó előírásokat</t>
        </is>
      </c>
      <c r="CK579" t="inlineStr">
        <is>
          <t/>
        </is>
      </c>
      <c r="CL579" t="inlineStr">
        <is>
          <t/>
        </is>
      </c>
      <c r="CM579" t="inlineStr">
        <is>
          <t>regula, ar ko paredz prasības attiecībā uz tāda prospekta sastādīšanu, apstiprināšanu un izplatīšanu, kas jāpublicē, publiski piedāvājot vērtspapīrus vai atļaujot tos tirgot regulētā tirgū, kurš atrodas vai darbojas dalībvalstī</t>
        </is>
      </c>
      <c r="CN579" t="inlineStr">
        <is>
          <t>regolament li jistabbilixxi r-rekwiżiti għat-tfassil, l-approvazzjoni u d-distribuzzjoni tal-prospett li jrid jiġi ppubblikat meta titoli jiġu offruti lill-pubbliku jew jiġu ammessi għall-kummerċ f’suq regolat li jkun jinsab jew jopera fi Stat Membru.</t>
        </is>
      </c>
      <c r="CO579" t="inlineStr">
        <is>
          <t/>
        </is>
      </c>
      <c r="CP579" t="inlineStr">
        <is>
          <t>rozporządzenie określające wymogi dotyczące sporządzania, zatwierdzania i rozpowszechniania prospektu [ &lt;a href="/entry/result/764454/all" id="ENTRY_TO_ENTRY_CONVERTER" target="_blank"&gt;IATE:764454&lt;/a&gt; ], który ma być publikowany w związku z ofertą publiczną papierów wartościowych lub dopuszczeniem ich do obrotu na rynku regulowanym umiejscowionym lub działającym w państwie członkowskim</t>
        </is>
      </c>
      <c r="CQ579" t="inlineStr">
        <is>
          <t/>
        </is>
      </c>
      <c r="CR579" t="inlineStr">
        <is>
          <t>regulament care stabilește cerințe privind
elaborarea, aprobarea și difuzarea prospectului care urmează să fie publicat în
cazul unei oferte publice de valori mobiliare sau al admiterii de valori
mobiliare la tranzacționare pe o piață reglementată care este situată sau care
funcționează într-un stat membru</t>
        </is>
      </c>
      <c r="CS579" t="inlineStr">
        <is>
          <t/>
        </is>
      </c>
      <c r="CT579" t="inlineStr">
        <is>
          <t/>
        </is>
      </c>
      <c r="CU579" t="inlineStr">
        <is>
          <t/>
        </is>
      </c>
    </row>
    <row r="580">
      <c r="A580" s="1" t="str">
        <f>HYPERLINK("https://iate.europa.eu/entry/result/3571887/all", "3571887")</f>
        <v>3571887</v>
      </c>
      <c r="B580" t="inlineStr">
        <is>
          <t>FINANCE;BUSINESS AND COMPETITION</t>
        </is>
      </c>
      <c r="C580" t="inlineStr">
        <is>
          <t>FINANCE|financial institutions and credit;BUSINESS AND COMPETITION|business organisation</t>
        </is>
      </c>
      <c r="D580" t="inlineStr">
        <is>
          <t>приобретател|приемател</t>
        </is>
      </c>
      <c r="E580" t="inlineStr">
        <is>
          <t>3|2</t>
        </is>
      </c>
      <c r="F580" t="inlineStr">
        <is>
          <t>|admitted</t>
        </is>
      </c>
      <c r="G580" t="inlineStr">
        <is>
          <t>příjemce</t>
        </is>
      </c>
      <c r="H580" t="inlineStr">
        <is>
          <t>3</t>
        </is>
      </c>
      <c r="I580" t="inlineStr">
        <is>
          <t/>
        </is>
      </c>
      <c r="J580" t="inlineStr">
        <is>
          <t>modtager</t>
        </is>
      </c>
      <c r="K580" t="inlineStr">
        <is>
          <t>3</t>
        </is>
      </c>
      <c r="L580" t="inlineStr">
        <is>
          <t/>
        </is>
      </c>
      <c r="M580" t="inlineStr">
        <is>
          <t>übernehmender Rechtsträger</t>
        </is>
      </c>
      <c r="N580" t="inlineStr">
        <is>
          <t>3</t>
        </is>
      </c>
      <c r="O580" t="inlineStr">
        <is>
          <t/>
        </is>
      </c>
      <c r="P580" t="inlineStr">
        <is>
          <t/>
        </is>
      </c>
      <c r="Q580" t="inlineStr">
        <is>
          <t/>
        </is>
      </c>
      <c r="R580" t="inlineStr">
        <is>
          <t/>
        </is>
      </c>
      <c r="S580" t="inlineStr">
        <is>
          <t>recipient</t>
        </is>
      </c>
      <c r="T580" t="inlineStr">
        <is>
          <t>3</t>
        </is>
      </c>
      <c r="U580" t="inlineStr">
        <is>
          <t/>
        </is>
      </c>
      <c r="V580" t="inlineStr">
        <is>
          <t>adquirente</t>
        </is>
      </c>
      <c r="W580" t="inlineStr">
        <is>
          <t>3</t>
        </is>
      </c>
      <c r="X580" t="inlineStr">
        <is>
          <t/>
        </is>
      </c>
      <c r="Y580" t="inlineStr">
        <is>
          <t/>
        </is>
      </c>
      <c r="Z580" t="inlineStr">
        <is>
          <t/>
        </is>
      </c>
      <c r="AA580" t="inlineStr">
        <is>
          <t/>
        </is>
      </c>
      <c r="AB580" t="inlineStr">
        <is>
          <t>vastaanottaja</t>
        </is>
      </c>
      <c r="AC580" t="inlineStr">
        <is>
          <t>3</t>
        </is>
      </c>
      <c r="AD580" t="inlineStr">
        <is>
          <t/>
        </is>
      </c>
      <c r="AE580" t="inlineStr">
        <is>
          <t/>
        </is>
      </c>
      <c r="AF580" t="inlineStr">
        <is>
          <t/>
        </is>
      </c>
      <c r="AG580" t="inlineStr">
        <is>
          <t/>
        </is>
      </c>
      <c r="AH580" t="inlineStr">
        <is>
          <t>faighteoir</t>
        </is>
      </c>
      <c r="AI580" t="inlineStr">
        <is>
          <t>3</t>
        </is>
      </c>
      <c r="AJ580" t="inlineStr">
        <is>
          <t/>
        </is>
      </c>
      <c r="AK580" t="inlineStr">
        <is>
          <t/>
        </is>
      </c>
      <c r="AL580" t="inlineStr">
        <is>
          <t/>
        </is>
      </c>
      <c r="AM580" t="inlineStr">
        <is>
          <t/>
        </is>
      </c>
      <c r="AN580" t="inlineStr">
        <is>
          <t/>
        </is>
      </c>
      <c r="AO580" t="inlineStr">
        <is>
          <t/>
        </is>
      </c>
      <c r="AP580" t="inlineStr">
        <is>
          <t/>
        </is>
      </c>
      <c r="AQ580" t="inlineStr">
        <is>
          <t>ricevente|destinatario</t>
        </is>
      </c>
      <c r="AR580" t="inlineStr">
        <is>
          <t>3|3</t>
        </is>
      </c>
      <c r="AS580" t="inlineStr">
        <is>
          <t>|</t>
        </is>
      </c>
      <c r="AT580" t="inlineStr">
        <is>
          <t>gavėjas</t>
        </is>
      </c>
      <c r="AU580" t="inlineStr">
        <is>
          <t>3</t>
        </is>
      </c>
      <c r="AV580" t="inlineStr">
        <is>
          <t/>
        </is>
      </c>
      <c r="AW580" t="inlineStr">
        <is>
          <t>saņēmējs</t>
        </is>
      </c>
      <c r="AX580" t="inlineStr">
        <is>
          <t>2</t>
        </is>
      </c>
      <c r="AY580" t="inlineStr">
        <is>
          <t/>
        </is>
      </c>
      <c r="AZ580" t="inlineStr">
        <is>
          <t/>
        </is>
      </c>
      <c r="BA580" t="inlineStr">
        <is>
          <t/>
        </is>
      </c>
      <c r="BB580" t="inlineStr">
        <is>
          <t/>
        </is>
      </c>
      <c r="BC580" t="inlineStr">
        <is>
          <t>ontvanger</t>
        </is>
      </c>
      <c r="BD580" t="inlineStr">
        <is>
          <t>3</t>
        </is>
      </c>
      <c r="BE580" t="inlineStr">
        <is>
          <t/>
        </is>
      </c>
      <c r="BF580" t="inlineStr">
        <is>
          <t>odbiorca</t>
        </is>
      </c>
      <c r="BG580" t="inlineStr">
        <is>
          <t>2</t>
        </is>
      </c>
      <c r="BH580" t="inlineStr">
        <is>
          <t/>
        </is>
      </c>
      <c r="BI580" t="inlineStr">
        <is>
          <t>destinatário</t>
        </is>
      </c>
      <c r="BJ580" t="inlineStr">
        <is>
          <t>3</t>
        </is>
      </c>
      <c r="BK580" t="inlineStr">
        <is>
          <t/>
        </is>
      </c>
      <c r="BL580" t="inlineStr">
        <is>
          <t>destinatar</t>
        </is>
      </c>
      <c r="BM580" t="inlineStr">
        <is>
          <t>3</t>
        </is>
      </c>
      <c r="BN580" t="inlineStr">
        <is>
          <t/>
        </is>
      </c>
      <c r="BO580" t="inlineStr">
        <is>
          <t>príjemca</t>
        </is>
      </c>
      <c r="BP580" t="inlineStr">
        <is>
          <t>3</t>
        </is>
      </c>
      <c r="BQ580" t="inlineStr">
        <is>
          <t/>
        </is>
      </c>
      <c r="BR580" t="inlineStr">
        <is>
          <t>prejemnik</t>
        </is>
      </c>
      <c r="BS580" t="inlineStr">
        <is>
          <t>3</t>
        </is>
      </c>
      <c r="BT580" t="inlineStr">
        <is>
          <t/>
        </is>
      </c>
      <c r="BU580" t="inlineStr">
        <is>
          <t/>
        </is>
      </c>
      <c r="BV580" t="inlineStr">
        <is>
          <t/>
        </is>
      </c>
      <c r="BW580" t="inlineStr">
        <is>
          <t/>
        </is>
      </c>
      <c r="BX580" t="inlineStr">
        <is>
          <t>субект, на когото се прехвърлят акции, други инструменти на собственост, дългови инструменти, активи, права или задължения или каквато и да е комбинация от тях от институция в режим на преструктуриране</t>
        </is>
      </c>
      <c r="BY580" t="inlineStr">
        <is>
          <t>subjekt, na nějž se z instituce v režimu řešení krize převádějí akcie, jiné nástroje účasti, dluhové nástroje, aktiva, práva nebo závazky nebo jakákoli kombinace těchto položek</t>
        </is>
      </c>
      <c r="BZ580" t="inlineStr">
        <is>
          <t>enhed, til hvilken der overføres aktier, andre ejerskabsinstrumenter, gældsinstrumenter, aktiver, rettigheder eller passiver eller en kombination af disse fra et institut under afvikling</t>
        </is>
      </c>
      <c r="CA580" t="inlineStr">
        <is>
          <t>Rechtsträger, auf den Anteile, sonstige Eigentumstitel, Schuldtitel, Vermögenswerte, Rechte oder Verbindlichkeiten — auch in beliebiger Kombination — eines in Abwicklung befindlichen Instituts übertragen werden</t>
        </is>
      </c>
      <c r="CB580" t="inlineStr">
        <is>
          <t/>
        </is>
      </c>
      <c r="CC580" t="inlineStr">
        <is>
          <t>entity to which shares, other instruments of ownership, debt instruments, assets, rights or liabilities, or any combination of those items are transferred from an institution under resolution</t>
        </is>
      </c>
      <c r="CD580" t="inlineStr">
        <is>
          <t>Entidad a que se transmiten las acciones, otros instrumentos de capital, instrumentos de deuda, activos, derechos o pasivos, o cualquier combinación de los mencionados elementos, a partir de una entidad objeto de resolución.</t>
        </is>
      </c>
      <c r="CE580" t="inlineStr">
        <is>
          <t/>
        </is>
      </c>
      <c r="CF580" t="inlineStr">
        <is>
          <t>yhteisö, jolle osakkeet, muut omistusinstrumentit, velkainstrumentit, varat, oikeudet tai velat taikka näiden yhdistelmä siirretään kriisinratkaisun kohteena olevasta laitoksesta</t>
        </is>
      </c>
      <c r="CG580" t="inlineStr">
        <is>
          <t/>
        </is>
      </c>
      <c r="CH580" t="inlineStr">
        <is>
          <t/>
        </is>
      </c>
      <c r="CI580" t="inlineStr">
        <is>
          <t/>
        </is>
      </c>
      <c r="CJ580" t="inlineStr">
        <is>
          <t/>
        </is>
      </c>
      <c r="CK580" t="inlineStr">
        <is>
          <t>entità alla quale sono ceduti azioni, altri titoli di proprietà, titoli di debito, attività, diritti o passività, ovvero una combinazione degli stessi, dall’ente soggetto a risoluzione</t>
        </is>
      </c>
      <c r="CL580" t="inlineStr">
        <is>
          <t>subjektas, kuriam iš pertvarkomos įstaigos perduodamos akcijos, kitos nuosavybės priemonės, skolos priemonės, turtas, teisės arba įsipareigojimai ar bet kokie tų elementų deriniai</t>
        </is>
      </c>
      <c r="CM580" t="inlineStr">
        <is>
          <t>vienība, uz kuru no noregulējamās iestādes tiek pārvestas akcijas, citi īpašumtiesību instrumenti, parāda instrumenti, aktīvi, tiesības vai saistības, vai jebkāda to kombinācija</t>
        </is>
      </c>
      <c r="CN580" t="inlineStr">
        <is>
          <t/>
        </is>
      </c>
      <c r="CO580" t="inlineStr">
        <is>
          <t>entiteit waaraan aandelen, andere eigendomsinstrumenten 
&lt;sup&gt;1&lt;/sup&gt;, schuldinstrumenten 
&lt;sup&gt;2&lt;/sup&gt;, activa, rechten of passiva of een willekeurige combinatie daarvan door een instelling in afwikkeling 
&lt;sup&gt;3&lt;/sup&gt; worden overgedragen</t>
        </is>
      </c>
      <c r="CP580" t="inlineStr">
        <is>
          <t>podmiot, do którego z instytucji objętej restrukturyzacją i uporządkowaną likwidacją przenoszone są akcje, inne instrumenty właścicielskie, instrumenty dłużne, aktywa, prawa lub zobowiązania, w tym dowolna ich kombinacja</t>
        </is>
      </c>
      <c r="CQ580" t="inlineStr">
        <is>
          <t>Entidade para a qual são transferidas ações, outros instrumentos de propriedade, instrumentos de dívida, ativos, direitos ou passivos, ou qualquer combinação desses elementos, de uma instituição objeto de resolução.</t>
        </is>
      </c>
      <c r="CR580" t="inlineStr">
        <is>
          <t>entitatea căreia îi sunt transferate acțiuni, alte instrumente de proprietate, instrumente de datorie, active, drepturi ori pasive sau orice combinație a acestor elemente, aparținând unei instituții aflate în rezoluție</t>
        </is>
      </c>
      <c r="CS580" t="inlineStr">
        <is>
          <t>subjekt, na ktorý sa prevádzajú akcie, iné nástroje vlastníctva, dlhové nástroje, aktíva, práva alebo pasíva, alebo akékoľvek ich kombinácie z inštitúcie, ktorej krízová situácia sa rieši</t>
        </is>
      </c>
      <c r="CT580" t="inlineStr">
        <is>
          <t>subjekt, na katerega se z institucije v postopku reševanja prenesejo delnice, drugi lastniški instrumenti, dolžniški instrumenti, sredstva, pravice ali obveznosti ali katera koli kombinacija teh elementov</t>
        </is>
      </c>
      <c r="CU580" t="inlineStr">
        <is>
          <t/>
        </is>
      </c>
    </row>
    <row r="581">
      <c r="A581" s="1" t="str">
        <f>HYPERLINK("https://iate.europa.eu/entry/result/3573806/all", "3573806")</f>
        <v>3573806</v>
      </c>
      <c r="B581" t="inlineStr">
        <is>
          <t>POLITICS;FINANCE</t>
        </is>
      </c>
      <c r="C581" t="inlineStr">
        <is>
          <t>POLITICS|politics and public safety|public safety;FINANCE|free movement of capital|free movement of capital</t>
        </is>
      </c>
      <c r="D581" t="inlineStr">
        <is>
          <t>стратегически слабости</t>
        </is>
      </c>
      <c r="E581" t="inlineStr">
        <is>
          <t>3</t>
        </is>
      </c>
      <c r="F581" t="inlineStr">
        <is>
          <t/>
        </is>
      </c>
      <c r="G581" t="inlineStr">
        <is>
          <t>strategické nedostatky</t>
        </is>
      </c>
      <c r="H581" t="inlineStr">
        <is>
          <t>3</t>
        </is>
      </c>
      <c r="I581" t="inlineStr">
        <is>
          <t/>
        </is>
      </c>
      <c r="J581" t="inlineStr">
        <is>
          <t>strategiske mangler</t>
        </is>
      </c>
      <c r="K581" t="inlineStr">
        <is>
          <t>3</t>
        </is>
      </c>
      <c r="L581" t="inlineStr">
        <is>
          <t/>
        </is>
      </c>
      <c r="M581" t="inlineStr">
        <is>
          <t>strategische Mängel</t>
        </is>
      </c>
      <c r="N581" t="inlineStr">
        <is>
          <t>3</t>
        </is>
      </c>
      <c r="O581" t="inlineStr">
        <is>
          <t/>
        </is>
      </c>
      <c r="P581" t="inlineStr">
        <is>
          <t>στρατηγικές ανεπάρκειες</t>
        </is>
      </c>
      <c r="Q581" t="inlineStr">
        <is>
          <t>3</t>
        </is>
      </c>
      <c r="R581" t="inlineStr">
        <is>
          <t/>
        </is>
      </c>
      <c r="S581" t="inlineStr">
        <is>
          <t>strategic deficiencies|strategic deficiency</t>
        </is>
      </c>
      <c r="T581" t="inlineStr">
        <is>
          <t>3|1</t>
        </is>
      </c>
      <c r="U581" t="inlineStr">
        <is>
          <t>|</t>
        </is>
      </c>
      <c r="V581" t="inlineStr">
        <is>
          <t>deficiencia estratégica</t>
        </is>
      </c>
      <c r="W581" t="inlineStr">
        <is>
          <t>3</t>
        </is>
      </c>
      <c r="X581" t="inlineStr">
        <is>
          <t/>
        </is>
      </c>
      <c r="Y581" t="inlineStr">
        <is>
          <t>strateegiline puudus</t>
        </is>
      </c>
      <c r="Z581" t="inlineStr">
        <is>
          <t>3</t>
        </is>
      </c>
      <c r="AA581" t="inlineStr">
        <is>
          <t/>
        </is>
      </c>
      <c r="AB581" t="inlineStr">
        <is>
          <t>strategiset puutteet</t>
        </is>
      </c>
      <c r="AC581" t="inlineStr">
        <is>
          <t>3</t>
        </is>
      </c>
      <c r="AD581" t="inlineStr">
        <is>
          <t/>
        </is>
      </c>
      <c r="AE581" t="inlineStr">
        <is>
          <t>carences stratégiques</t>
        </is>
      </c>
      <c r="AF581" t="inlineStr">
        <is>
          <t>4</t>
        </is>
      </c>
      <c r="AG581" t="inlineStr">
        <is>
          <t/>
        </is>
      </c>
      <c r="AH581" t="inlineStr">
        <is>
          <t>easnaimh straitéiseacha</t>
        </is>
      </c>
      <c r="AI581" t="inlineStr">
        <is>
          <t>3</t>
        </is>
      </c>
      <c r="AJ581" t="inlineStr">
        <is>
          <t/>
        </is>
      </c>
      <c r="AK581" t="inlineStr">
        <is>
          <t>strateški nedostaci</t>
        </is>
      </c>
      <c r="AL581" t="inlineStr">
        <is>
          <t>3</t>
        </is>
      </c>
      <c r="AM581" t="inlineStr">
        <is>
          <t/>
        </is>
      </c>
      <c r="AN581" t="inlineStr">
        <is>
          <t>stratégiai hiányosság</t>
        </is>
      </c>
      <c r="AO581" t="inlineStr">
        <is>
          <t>4</t>
        </is>
      </c>
      <c r="AP581" t="inlineStr">
        <is>
          <t/>
        </is>
      </c>
      <c r="AQ581" t="inlineStr">
        <is>
          <t>carenza strategica</t>
        </is>
      </c>
      <c r="AR581" t="inlineStr">
        <is>
          <t>3</t>
        </is>
      </c>
      <c r="AS581" t="inlineStr">
        <is>
          <t/>
        </is>
      </c>
      <c r="AT581" t="inlineStr">
        <is>
          <t>strateginiai trūkumai</t>
        </is>
      </c>
      <c r="AU581" t="inlineStr">
        <is>
          <t>3</t>
        </is>
      </c>
      <c r="AV581" t="inlineStr">
        <is>
          <t/>
        </is>
      </c>
      <c r="AW581" t="inlineStr">
        <is>
          <t>stratēģiskas nepilnības</t>
        </is>
      </c>
      <c r="AX581" t="inlineStr">
        <is>
          <t>3</t>
        </is>
      </c>
      <c r="AY581" t="inlineStr">
        <is>
          <t/>
        </is>
      </c>
      <c r="AZ581" t="inlineStr">
        <is>
          <t>defiċjenzi strateġiċi</t>
        </is>
      </c>
      <c r="BA581" t="inlineStr">
        <is>
          <t>3</t>
        </is>
      </c>
      <c r="BB581" t="inlineStr">
        <is>
          <t/>
        </is>
      </c>
      <c r="BC581" t="inlineStr">
        <is>
          <t>strategische tekortkomingen</t>
        </is>
      </c>
      <c r="BD581" t="inlineStr">
        <is>
          <t>3</t>
        </is>
      </c>
      <c r="BE581" t="inlineStr">
        <is>
          <t/>
        </is>
      </c>
      <c r="BF581" t="inlineStr">
        <is>
          <t>strategiczne braki</t>
        </is>
      </c>
      <c r="BG581" t="inlineStr">
        <is>
          <t>3</t>
        </is>
      </c>
      <c r="BH581" t="inlineStr">
        <is>
          <t/>
        </is>
      </c>
      <c r="BI581" t="inlineStr">
        <is>
          <t>deficiências estratégicas</t>
        </is>
      </c>
      <c r="BJ581" t="inlineStr">
        <is>
          <t>3</t>
        </is>
      </c>
      <c r="BK581" t="inlineStr">
        <is>
          <t/>
        </is>
      </c>
      <c r="BL581" t="inlineStr">
        <is>
          <t>deficiențe strategice</t>
        </is>
      </c>
      <c r="BM581" t="inlineStr">
        <is>
          <t>3</t>
        </is>
      </c>
      <c r="BN581" t="inlineStr">
        <is>
          <t/>
        </is>
      </c>
      <c r="BO581" t="inlineStr">
        <is>
          <t>strategické nedostatky</t>
        </is>
      </c>
      <c r="BP581" t="inlineStr">
        <is>
          <t>3</t>
        </is>
      </c>
      <c r="BQ581" t="inlineStr">
        <is>
          <t/>
        </is>
      </c>
      <c r="BR581" t="inlineStr">
        <is>
          <t>strateške pomankljivosti</t>
        </is>
      </c>
      <c r="BS581" t="inlineStr">
        <is>
          <t>3</t>
        </is>
      </c>
      <c r="BT581" t="inlineStr">
        <is>
          <t/>
        </is>
      </c>
      <c r="BU581" t="inlineStr">
        <is>
          <t>strategisk brist</t>
        </is>
      </c>
      <c r="BV581" t="inlineStr">
        <is>
          <t>3</t>
        </is>
      </c>
      <c r="BW581" t="inlineStr">
        <is>
          <t/>
        </is>
      </c>
      <c r="BX581" t="inlineStr">
        <is>
          <t/>
        </is>
      </c>
      <c r="BY581" t="inlineStr">
        <is>
          <t>nedostatky, jež mají jurisdikce třetích zemí ve svých vnitrostátních režimech pro boj proti praní peněz a financování terorismu a jež představují významnou hrozbu pro finanční systém Unie a řádné fungování vnitřního trhu</t>
        </is>
      </c>
      <c r="BZ581" t="inlineStr">
        <is>
          <t/>
        </is>
      </c>
      <c r="CA581" t="inlineStr">
        <is>
          <t/>
        </is>
      </c>
      <c r="CB581" t="inlineStr">
        <is>
          <t/>
        </is>
      </c>
      <c r="CC581" t="inlineStr">
        <is>
          <t>strategic deficiencies in the legal, regulatory and operational measures adopted by a country to combat money laundering, terrorist financing, and the financing of the proliferation of weapons of mass destruction, and other related threats to the integrity of the international financial system</t>
        </is>
      </c>
      <c r="CD581" t="inlineStr">
        <is>
          <t>Defecto o anomalía que presentan los sistemas nacionales de lucha contra el blanqueo de capitales y la financiación del terrorismo de determinados terceros países («terceros países de alto riesgo») que impide el funcionamiento correcto del sistema financiero y el mercado interior de la Unión.</t>
        </is>
      </c>
      <c r="CE581" t="inlineStr">
        <is>
          <t/>
        </is>
      </c>
      <c r="CF581" t="inlineStr">
        <is>
          <t>puutteet rahanpesun ja terrorismin rahoittamisen vastaisen toimintaryhmän vahvistamien toimenpiteiden täytäntöönpanossa</t>
        </is>
      </c>
      <c r="CG581" t="inlineStr">
        <is>
          <t>défaut de mise en œuvre, par un État, des recommandations du GAFI en matière de lutte contre le blanchiment d'argent, le financement du terrorisme et le financement de la prolifération des armes de destruction massive</t>
        </is>
      </c>
      <c r="CH581" t="inlineStr">
        <is>
          <t/>
        </is>
      </c>
      <c r="CI581" t="inlineStr">
        <is>
          <t/>
        </is>
      </c>
      <c r="CJ581" t="inlineStr">
        <is>
          <t/>
        </is>
      </c>
      <c r="CK581" t="inlineStr">
        <is>
          <t>nel quadro dell’attività di prevenzione e contrasto del riciclaggio e del finanziamento del terrorismo, mancanza di completezza o di rigore di un sistema antiriciclaggio o di lotta al finanziamento del terrorismo, che consente ad esempio regimi di anonimato che agevolano comportamenti volti a celare la titolarità effettiva di enti e patrimoni</t>
        </is>
      </c>
      <c r="CL581" t="inlineStr">
        <is>
          <t/>
        </is>
      </c>
      <c r="CM581" t="inlineStr">
        <is>
          <t/>
        </is>
      </c>
      <c r="CN581" t="inlineStr">
        <is>
          <t>implimentazzjoni problematika minn pajjiż ta' qafas komprensiv u konsistenti ta' miżuri stabbiliti mill-FATF sabiex jiġġieled, permezz ta' miżuri adattati għaċ-ċirkostanzi tal-pajjiż, il-ħasil tal-flus u l-finanzjament tat-terroriżmu, kif ukoll il-finanzjament tal-proliferazzjoni tal-armi ta' qerda massiva</t>
        </is>
      </c>
      <c r="CO581" t="inlineStr">
        <is>
          <t>tekortkomingen van een land om de FATF-aanbevelingen ter bestrijding van witwassen, terrorismefinanciering en de financiering van de verspreiding van massavernietigingswapens uit te voeren</t>
        </is>
      </c>
      <c r="CP581" t="inlineStr">
        <is>
          <t/>
        </is>
      </c>
      <c r="CQ581" t="inlineStr">
        <is>
          <t/>
        </is>
      </c>
      <c r="CR581" t="inlineStr">
        <is>
          <t/>
        </is>
      </c>
      <c r="CS581" t="inlineStr">
        <is>
          <t/>
        </is>
      </c>
      <c r="CT581" t="inlineStr">
        <is>
          <t/>
        </is>
      </c>
      <c r="CU581" t="inlineStr">
        <is>
          <t/>
        </is>
      </c>
    </row>
    <row r="582">
      <c r="A582" s="1" t="str">
        <f>HYPERLINK("https://iate.europa.eu/entry/result/3561763/all", "3561763")</f>
        <v>3561763</v>
      </c>
      <c r="B582" t="inlineStr">
        <is>
          <t>FINANCE</t>
        </is>
      </c>
      <c r="C582" t="inlineStr">
        <is>
          <t>FINANCE|public finance and budget policy</t>
        </is>
      </c>
      <c r="D582" t="inlineStr">
        <is>
          <t/>
        </is>
      </c>
      <c r="E582" t="inlineStr">
        <is>
          <t/>
        </is>
      </c>
      <c r="F582" t="inlineStr">
        <is>
          <t/>
        </is>
      </c>
      <c r="G582" t="inlineStr">
        <is>
          <t/>
        </is>
      </c>
      <c r="H582" t="inlineStr">
        <is>
          <t/>
        </is>
      </c>
      <c r="I582" t="inlineStr">
        <is>
          <t/>
        </is>
      </c>
      <c r="J582" t="inlineStr">
        <is>
          <t/>
        </is>
      </c>
      <c r="K582" t="inlineStr">
        <is>
          <t/>
        </is>
      </c>
      <c r="L582" t="inlineStr">
        <is>
          <t/>
        </is>
      </c>
      <c r="M582" t="inlineStr">
        <is>
          <t/>
        </is>
      </c>
      <c r="N582" t="inlineStr">
        <is>
          <t/>
        </is>
      </c>
      <c r="O582" t="inlineStr">
        <is>
          <t/>
        </is>
      </c>
      <c r="P582" t="inlineStr">
        <is>
          <t/>
        </is>
      </c>
      <c r="Q582" t="inlineStr">
        <is>
          <t/>
        </is>
      </c>
      <c r="R582" t="inlineStr">
        <is>
          <t/>
        </is>
      </c>
      <c r="S582" t="inlineStr">
        <is>
          <t>sustainability gap indicator|sustainability indicator</t>
        </is>
      </c>
      <c r="T582" t="inlineStr">
        <is>
          <t>3|3</t>
        </is>
      </c>
      <c r="U582" t="inlineStr">
        <is>
          <t>|</t>
        </is>
      </c>
      <c r="V582" t="inlineStr">
        <is>
          <t/>
        </is>
      </c>
      <c r="W582" t="inlineStr">
        <is>
          <t/>
        </is>
      </c>
      <c r="X582" t="inlineStr">
        <is>
          <t/>
        </is>
      </c>
      <c r="Y582" t="inlineStr">
        <is>
          <t/>
        </is>
      </c>
      <c r="Z582" t="inlineStr">
        <is>
          <t/>
        </is>
      </c>
      <c r="AA582" t="inlineStr">
        <is>
          <t/>
        </is>
      </c>
      <c r="AB582" t="inlineStr">
        <is>
          <t>kestävyysindikaattori|kestävyysvajeindikaattori</t>
        </is>
      </c>
      <c r="AC582" t="inlineStr">
        <is>
          <t>3|3</t>
        </is>
      </c>
      <c r="AD582" t="inlineStr">
        <is>
          <t>|</t>
        </is>
      </c>
      <c r="AE582" t="inlineStr">
        <is>
          <t/>
        </is>
      </c>
      <c r="AF582" t="inlineStr">
        <is>
          <t/>
        </is>
      </c>
      <c r="AG582" t="inlineStr">
        <is>
          <t/>
        </is>
      </c>
      <c r="AH582" t="inlineStr">
        <is>
          <t/>
        </is>
      </c>
      <c r="AI582" t="inlineStr">
        <is>
          <t/>
        </is>
      </c>
      <c r="AJ582" t="inlineStr">
        <is>
          <t/>
        </is>
      </c>
      <c r="AK582" t="inlineStr">
        <is>
          <t/>
        </is>
      </c>
      <c r="AL582" t="inlineStr">
        <is>
          <t/>
        </is>
      </c>
      <c r="AM582" t="inlineStr">
        <is>
          <t/>
        </is>
      </c>
      <c r="AN582" t="inlineStr">
        <is>
          <t/>
        </is>
      </c>
      <c r="AO582" t="inlineStr">
        <is>
          <t/>
        </is>
      </c>
      <c r="AP582" t="inlineStr">
        <is>
          <t/>
        </is>
      </c>
      <c r="AQ582" t="inlineStr">
        <is>
          <t/>
        </is>
      </c>
      <c r="AR582" t="inlineStr">
        <is>
          <t/>
        </is>
      </c>
      <c r="AS582" t="inlineStr">
        <is>
          <t/>
        </is>
      </c>
      <c r="AT582" t="inlineStr">
        <is>
          <t/>
        </is>
      </c>
      <c r="AU582" t="inlineStr">
        <is>
          <t/>
        </is>
      </c>
      <c r="AV582" t="inlineStr">
        <is>
          <t/>
        </is>
      </c>
      <c r="AW582" t="inlineStr">
        <is>
          <t/>
        </is>
      </c>
      <c r="AX582" t="inlineStr">
        <is>
          <t/>
        </is>
      </c>
      <c r="AY582" t="inlineStr">
        <is>
          <t/>
        </is>
      </c>
      <c r="AZ582" t="inlineStr">
        <is>
          <t/>
        </is>
      </c>
      <c r="BA582" t="inlineStr">
        <is>
          <t/>
        </is>
      </c>
      <c r="BB582" t="inlineStr">
        <is>
          <t/>
        </is>
      </c>
      <c r="BC582" t="inlineStr">
        <is>
          <t/>
        </is>
      </c>
      <c r="BD582" t="inlineStr">
        <is>
          <t/>
        </is>
      </c>
      <c r="BE582" t="inlineStr">
        <is>
          <t/>
        </is>
      </c>
      <c r="BF582" t="inlineStr">
        <is>
          <t>wskaźnik sygnalizujący lukę w stabilności finansów publicznych|wskaźnik stabilności finansów publicznych</t>
        </is>
      </c>
      <c r="BG582" t="inlineStr">
        <is>
          <t>3|3</t>
        </is>
      </c>
      <c r="BH582" t="inlineStr">
        <is>
          <t>|</t>
        </is>
      </c>
      <c r="BI582" t="inlineStr">
        <is>
          <t/>
        </is>
      </c>
      <c r="BJ582" t="inlineStr">
        <is>
          <t/>
        </is>
      </c>
      <c r="BK582" t="inlineStr">
        <is>
          <t/>
        </is>
      </c>
      <c r="BL582" t="inlineStr">
        <is>
          <t/>
        </is>
      </c>
      <c r="BM582" t="inlineStr">
        <is>
          <t/>
        </is>
      </c>
      <c r="BN582" t="inlineStr">
        <is>
          <t/>
        </is>
      </c>
      <c r="BO582" t="inlineStr">
        <is>
          <t/>
        </is>
      </c>
      <c r="BP582" t="inlineStr">
        <is>
          <t/>
        </is>
      </c>
      <c r="BQ582" t="inlineStr">
        <is>
          <t/>
        </is>
      </c>
      <c r="BR582" t="inlineStr">
        <is>
          <t/>
        </is>
      </c>
      <c r="BS582" t="inlineStr">
        <is>
          <t/>
        </is>
      </c>
      <c r="BT582" t="inlineStr">
        <is>
          <t/>
        </is>
      </c>
      <c r="BU582" t="inlineStr">
        <is>
          <t/>
        </is>
      </c>
      <c r="BV582" t="inlineStr">
        <is>
          <t/>
        </is>
      </c>
      <c r="BW582" t="inlineStr">
        <is>
          <t/>
        </is>
      </c>
      <c r="BX582" t="inlineStr">
        <is>
          <t/>
        </is>
      </c>
      <c r="BY582" t="inlineStr">
        <is>
          <t/>
        </is>
      </c>
      <c r="BZ582" t="inlineStr">
        <is>
          <t/>
        </is>
      </c>
      <c r="CA582" t="inlineStr">
        <is>
          <t/>
        </is>
      </c>
      <c r="CB582" t="inlineStr">
        <is>
          <t/>
        </is>
      </c>
      <c r="CC582" t="inlineStr">
        <is>
          <t/>
        </is>
      </c>
      <c r="CD582" t="inlineStr">
        <is>
          <t/>
        </is>
      </c>
      <c r="CE582" t="inlineStr">
        <is>
          <t/>
        </is>
      </c>
      <c r="CF582" t="inlineStr">
        <is>
          <t/>
        </is>
      </c>
      <c r="CG582" t="inlineStr">
        <is>
          <t/>
        </is>
      </c>
      <c r="CH582" t="inlineStr">
        <is>
          <t/>
        </is>
      </c>
      <c r="CI582" t="inlineStr">
        <is>
          <t/>
        </is>
      </c>
      <c r="CJ582" t="inlineStr">
        <is>
          <t/>
        </is>
      </c>
      <c r="CK582" t="inlineStr">
        <is>
          <t/>
        </is>
      </c>
      <c r="CL582" t="inlineStr">
        <is>
          <t/>
        </is>
      </c>
      <c r="CM582" t="inlineStr">
        <is>
          <t/>
        </is>
      </c>
      <c r="CN582" t="inlineStr">
        <is>
          <t/>
        </is>
      </c>
      <c r="CO582" t="inlineStr">
        <is>
          <t/>
        </is>
      </c>
      <c r="CP582" t="inlineStr">
        <is>
          <t>wskaźnik wykorzystywany w analizie stabilności finansów publicznych, szczególnie w państwach UE</t>
        </is>
      </c>
      <c r="CQ582" t="inlineStr">
        <is>
          <t/>
        </is>
      </c>
      <c r="CR582" t="inlineStr">
        <is>
          <t/>
        </is>
      </c>
      <c r="CS582" t="inlineStr">
        <is>
          <t/>
        </is>
      </c>
      <c r="CT582" t="inlineStr">
        <is>
          <t/>
        </is>
      </c>
      <c r="CU582" t="inlineStr">
        <is>
          <t/>
        </is>
      </c>
    </row>
    <row r="583">
      <c r="A583" s="1" t="str">
        <f>HYPERLINK("https://iate.europa.eu/entry/result/3563351/all", "3563351")</f>
        <v>3563351</v>
      </c>
      <c r="B583" t="inlineStr">
        <is>
          <t>FINANCE</t>
        </is>
      </c>
      <c r="C583" t="inlineStr">
        <is>
          <t>FINANCE|insurance;FINANCE</t>
        </is>
      </c>
      <c r="D583" t="inlineStr">
        <is>
          <t>стабилно и благоразумно управление</t>
        </is>
      </c>
      <c r="E583" t="inlineStr">
        <is>
          <t>3</t>
        </is>
      </c>
      <c r="F583" t="inlineStr">
        <is>
          <t/>
        </is>
      </c>
      <c r="G583" t="inlineStr">
        <is>
          <t>řádné a obezřetné řízení</t>
        </is>
      </c>
      <c r="H583" t="inlineStr">
        <is>
          <t>3</t>
        </is>
      </c>
      <c r="I583" t="inlineStr">
        <is>
          <t/>
        </is>
      </c>
      <c r="J583" t="inlineStr">
        <is>
          <t>sund og forsigtig ledelse</t>
        </is>
      </c>
      <c r="K583" t="inlineStr">
        <is>
          <t>3</t>
        </is>
      </c>
      <c r="L583" t="inlineStr">
        <is>
          <t/>
        </is>
      </c>
      <c r="M583" t="inlineStr">
        <is>
          <t>solides und vorsichtiges Management</t>
        </is>
      </c>
      <c r="N583" t="inlineStr">
        <is>
          <t>3</t>
        </is>
      </c>
      <c r="O583" t="inlineStr">
        <is>
          <t/>
        </is>
      </c>
      <c r="P583" t="inlineStr">
        <is>
          <t>ορθή και συνετή διαχείριση</t>
        </is>
      </c>
      <c r="Q583" t="inlineStr">
        <is>
          <t>3</t>
        </is>
      </c>
      <c r="R583" t="inlineStr">
        <is>
          <t/>
        </is>
      </c>
      <c r="S583" t="inlineStr">
        <is>
          <t>sound and prudent management</t>
        </is>
      </c>
      <c r="T583" t="inlineStr">
        <is>
          <t>3</t>
        </is>
      </c>
      <c r="U583" t="inlineStr">
        <is>
          <t/>
        </is>
      </c>
      <c r="V583" t="inlineStr">
        <is>
          <t>gestión sana y prudente</t>
        </is>
      </c>
      <c r="W583" t="inlineStr">
        <is>
          <t>3</t>
        </is>
      </c>
      <c r="X583" t="inlineStr">
        <is>
          <t/>
        </is>
      </c>
      <c r="Y583" t="inlineStr">
        <is>
          <t>arukas ja usaldusväärne juhtimine</t>
        </is>
      </c>
      <c r="Z583" t="inlineStr">
        <is>
          <t>3</t>
        </is>
      </c>
      <c r="AA583" t="inlineStr">
        <is>
          <t/>
        </is>
      </c>
      <c r="AB583" t="inlineStr">
        <is>
          <t>terve ja varovainen johtaminen</t>
        </is>
      </c>
      <c r="AC583" t="inlineStr">
        <is>
          <t>3</t>
        </is>
      </c>
      <c r="AD583" t="inlineStr">
        <is>
          <t/>
        </is>
      </c>
      <c r="AE583" t="inlineStr">
        <is>
          <t>gestion saine et prudente</t>
        </is>
      </c>
      <c r="AF583" t="inlineStr">
        <is>
          <t>3</t>
        </is>
      </c>
      <c r="AG583" t="inlineStr">
        <is>
          <t/>
        </is>
      </c>
      <c r="AH583" t="inlineStr">
        <is>
          <t/>
        </is>
      </c>
      <c r="AI583" t="inlineStr">
        <is>
          <t/>
        </is>
      </c>
      <c r="AJ583" t="inlineStr">
        <is>
          <t/>
        </is>
      </c>
      <c r="AK583" t="inlineStr">
        <is>
          <t>dobro i razborito upravljanje</t>
        </is>
      </c>
      <c r="AL583" t="inlineStr">
        <is>
          <t>3</t>
        </is>
      </c>
      <c r="AM583" t="inlineStr">
        <is>
          <t/>
        </is>
      </c>
      <c r="AN583" t="inlineStr">
        <is>
          <t>körültekintő és megbízható irányítás</t>
        </is>
      </c>
      <c r="AO583" t="inlineStr">
        <is>
          <t>3</t>
        </is>
      </c>
      <c r="AP583" t="inlineStr">
        <is>
          <t/>
        </is>
      </c>
      <c r="AQ583" t="inlineStr">
        <is>
          <t>gestione sana e prudente</t>
        </is>
      </c>
      <c r="AR583" t="inlineStr">
        <is>
          <t>3</t>
        </is>
      </c>
      <c r="AS583" t="inlineStr">
        <is>
          <t/>
        </is>
      </c>
      <c r="AT583" t="inlineStr">
        <is>
          <t>patikimas ir apdairus valdymas</t>
        </is>
      </c>
      <c r="AU583" t="inlineStr">
        <is>
          <t>3</t>
        </is>
      </c>
      <c r="AV583" t="inlineStr">
        <is>
          <t/>
        </is>
      </c>
      <c r="AW583" t="inlineStr">
        <is>
          <t>stabila un piesardzīga vadība</t>
        </is>
      </c>
      <c r="AX583" t="inlineStr">
        <is>
          <t>3</t>
        </is>
      </c>
      <c r="AY583" t="inlineStr">
        <is>
          <t/>
        </is>
      </c>
      <c r="AZ583" t="inlineStr">
        <is>
          <t>mmaniġġjar sod u prudenti</t>
        </is>
      </c>
      <c r="BA583" t="inlineStr">
        <is>
          <t>3</t>
        </is>
      </c>
      <c r="BB583" t="inlineStr">
        <is>
          <t/>
        </is>
      </c>
      <c r="BC583" t="inlineStr">
        <is>
          <t>gezonde en prudente bedrijfsvoering</t>
        </is>
      </c>
      <c r="BD583" t="inlineStr">
        <is>
          <t>3</t>
        </is>
      </c>
      <c r="BE583" t="inlineStr">
        <is>
          <t/>
        </is>
      </c>
      <c r="BF583" t="inlineStr">
        <is>
          <t>prawidłowe i ostrożne zarządzanie</t>
        </is>
      </c>
      <c r="BG583" t="inlineStr">
        <is>
          <t>3</t>
        </is>
      </c>
      <c r="BH583" t="inlineStr">
        <is>
          <t/>
        </is>
      </c>
      <c r="BI583" t="inlineStr">
        <is>
          <t>gestão sã e prudente</t>
        </is>
      </c>
      <c r="BJ583" t="inlineStr">
        <is>
          <t>3</t>
        </is>
      </c>
      <c r="BK583" t="inlineStr">
        <is>
          <t/>
        </is>
      </c>
      <c r="BL583" t="inlineStr">
        <is>
          <t>administrare corectă și prudentă</t>
        </is>
      </c>
      <c r="BM583" t="inlineStr">
        <is>
          <t>3</t>
        </is>
      </c>
      <c r="BN583" t="inlineStr">
        <is>
          <t/>
        </is>
      </c>
      <c r="BO583" t="inlineStr">
        <is>
          <t>spoľahlivé a obozretné riadenie</t>
        </is>
      </c>
      <c r="BP583" t="inlineStr">
        <is>
          <t>3</t>
        </is>
      </c>
      <c r="BQ583" t="inlineStr">
        <is>
          <t/>
        </is>
      </c>
      <c r="BR583" t="inlineStr">
        <is>
          <t>dobro in preudarno upravljanje</t>
        </is>
      </c>
      <c r="BS583" t="inlineStr">
        <is>
          <t>3</t>
        </is>
      </c>
      <c r="BT583" t="inlineStr">
        <is>
          <t/>
        </is>
      </c>
      <c r="BU583" t="inlineStr">
        <is>
          <t>sund och ansvarsfull ledning</t>
        </is>
      </c>
      <c r="BV583" t="inlineStr">
        <is>
          <t>3</t>
        </is>
      </c>
      <c r="BW583" t="inlineStr">
        <is>
          <t/>
        </is>
      </c>
      <c r="BX583" t="inlineStr">
        <is>
          <t/>
        </is>
      </c>
      <c r="BY583" t="inlineStr">
        <is>
          <t/>
        </is>
      </c>
      <c r="BZ583" t="inlineStr">
        <is>
          <t/>
        </is>
      </c>
      <c r="CA583" t="inlineStr">
        <is>
          <t/>
        </is>
      </c>
      <c r="CB583" t="inlineStr">
        <is>
          <t/>
        </is>
      </c>
      <c r="CC583" t="inlineStr">
        <is>
          <t/>
        </is>
      </c>
      <c r="CD583" t="inlineStr">
        <is>
          <t/>
        </is>
      </c>
      <c r="CE583" t="inlineStr">
        <is>
          <t/>
        </is>
      </c>
      <c r="CF583" t="inlineStr">
        <is>
          <t/>
        </is>
      </c>
      <c r="CG583" t="inlineStr">
        <is>
          <t/>
        </is>
      </c>
      <c r="CH583" t="inlineStr">
        <is>
          <t/>
        </is>
      </c>
      <c r="CI583" t="inlineStr">
        <is>
          <t/>
        </is>
      </c>
      <c r="CJ583" t="inlineStr">
        <is>
          <t/>
        </is>
      </c>
      <c r="CK583" t="inlineStr">
        <is>
          <t/>
        </is>
      </c>
      <c r="CL583" t="inlineStr">
        <is>
          <t/>
        </is>
      </c>
      <c r="CM583" t="inlineStr">
        <is>
          <t/>
        </is>
      </c>
      <c r="CN583" t="inlineStr">
        <is>
          <t/>
        </is>
      </c>
      <c r="CO583" t="inlineStr">
        <is>
          <t/>
        </is>
      </c>
      <c r="CP583" t="inlineStr">
        <is>
          <t/>
        </is>
      </c>
      <c r="CQ583" t="inlineStr">
        <is>
          <t/>
        </is>
      </c>
      <c r="CR583" t="inlineStr">
        <is>
          <t/>
        </is>
      </c>
      <c r="CS583" t="inlineStr">
        <is>
          <t/>
        </is>
      </c>
      <c r="CT583" t="inlineStr">
        <is>
          <t/>
        </is>
      </c>
      <c r="CU583" t="inlineStr">
        <is>
          <t/>
        </is>
      </c>
    </row>
    <row r="584">
      <c r="A584" s="1" t="str">
        <f>HYPERLINK("https://iate.europa.eu/entry/result/3561409/all", "3561409")</f>
        <v>3561409</v>
      </c>
      <c r="B584" t="inlineStr">
        <is>
          <t>FINANCE;POLITICS</t>
        </is>
      </c>
      <c r="C584" t="inlineStr">
        <is>
          <t>FINANCE|financing and investment|investment;POLITICS|politics and public safety|politics</t>
        </is>
      </c>
      <c r="D584" t="inlineStr">
        <is>
          <t/>
        </is>
      </c>
      <c r="E584" t="inlineStr">
        <is>
          <t/>
        </is>
      </c>
      <c r="F584" t="inlineStr">
        <is>
          <t/>
        </is>
      </c>
      <c r="G584" t="inlineStr">
        <is>
          <t/>
        </is>
      </c>
      <c r="H584" t="inlineStr">
        <is>
          <t/>
        </is>
      </c>
      <c r="I584" t="inlineStr">
        <is>
          <t/>
        </is>
      </c>
      <c r="J584" t="inlineStr">
        <is>
          <t/>
        </is>
      </c>
      <c r="K584" t="inlineStr">
        <is>
          <t/>
        </is>
      </c>
      <c r="L584" t="inlineStr">
        <is>
          <t/>
        </is>
      </c>
      <c r="M584" t="inlineStr">
        <is>
          <t/>
        </is>
      </c>
      <c r="N584" t="inlineStr">
        <is>
          <t/>
        </is>
      </c>
      <c r="O584" t="inlineStr">
        <is>
          <t/>
        </is>
      </c>
      <c r="P584" t="inlineStr">
        <is>
          <t/>
        </is>
      </c>
      <c r="Q584" t="inlineStr">
        <is>
          <t/>
        </is>
      </c>
      <c r="R584" t="inlineStr">
        <is>
          <t/>
        </is>
      </c>
      <c r="S584" t="inlineStr">
        <is>
          <t>policy risk</t>
        </is>
      </c>
      <c r="T584" t="inlineStr">
        <is>
          <t>3</t>
        </is>
      </c>
      <c r="U584" t="inlineStr">
        <is>
          <t/>
        </is>
      </c>
      <c r="V584" t="inlineStr">
        <is>
          <t/>
        </is>
      </c>
      <c r="W584" t="inlineStr">
        <is>
          <t/>
        </is>
      </c>
      <c r="X584" t="inlineStr">
        <is>
          <t/>
        </is>
      </c>
      <c r="Y584" t="inlineStr">
        <is>
          <t/>
        </is>
      </c>
      <c r="Z584" t="inlineStr">
        <is>
          <t/>
        </is>
      </c>
      <c r="AA584" t="inlineStr">
        <is>
          <t/>
        </is>
      </c>
      <c r="AB584" t="inlineStr">
        <is>
          <t>politiikkariski</t>
        </is>
      </c>
      <c r="AC584" t="inlineStr">
        <is>
          <t>3</t>
        </is>
      </c>
      <c r="AD584" t="inlineStr">
        <is>
          <t/>
        </is>
      </c>
      <c r="AE584" t="inlineStr">
        <is>
          <t/>
        </is>
      </c>
      <c r="AF584" t="inlineStr">
        <is>
          <t/>
        </is>
      </c>
      <c r="AG584" t="inlineStr">
        <is>
          <t/>
        </is>
      </c>
      <c r="AH584" t="inlineStr">
        <is>
          <t/>
        </is>
      </c>
      <c r="AI584" t="inlineStr">
        <is>
          <t/>
        </is>
      </c>
      <c r="AJ584" t="inlineStr">
        <is>
          <t/>
        </is>
      </c>
      <c r="AK584" t="inlineStr">
        <is>
          <t/>
        </is>
      </c>
      <c r="AL584" t="inlineStr">
        <is>
          <t/>
        </is>
      </c>
      <c r="AM584" t="inlineStr">
        <is>
          <t/>
        </is>
      </c>
      <c r="AN584" t="inlineStr">
        <is>
          <t/>
        </is>
      </c>
      <c r="AO584" t="inlineStr">
        <is>
          <t/>
        </is>
      </c>
      <c r="AP584" t="inlineStr">
        <is>
          <t/>
        </is>
      </c>
      <c r="AQ584" t="inlineStr">
        <is>
          <t/>
        </is>
      </c>
      <c r="AR584" t="inlineStr">
        <is>
          <t/>
        </is>
      </c>
      <c r="AS584" t="inlineStr">
        <is>
          <t/>
        </is>
      </c>
      <c r="AT584" t="inlineStr">
        <is>
          <t/>
        </is>
      </c>
      <c r="AU584" t="inlineStr">
        <is>
          <t/>
        </is>
      </c>
      <c r="AV584" t="inlineStr">
        <is>
          <t/>
        </is>
      </c>
      <c r="AW584" t="inlineStr">
        <is>
          <t/>
        </is>
      </c>
      <c r="AX584" t="inlineStr">
        <is>
          <t/>
        </is>
      </c>
      <c r="AY584" t="inlineStr">
        <is>
          <t/>
        </is>
      </c>
      <c r="AZ584" t="inlineStr">
        <is>
          <t/>
        </is>
      </c>
      <c r="BA584" t="inlineStr">
        <is>
          <t/>
        </is>
      </c>
      <c r="BB584" t="inlineStr">
        <is>
          <t/>
        </is>
      </c>
      <c r="BC584" t="inlineStr">
        <is>
          <t/>
        </is>
      </c>
      <c r="BD584" t="inlineStr">
        <is>
          <t/>
        </is>
      </c>
      <c r="BE584" t="inlineStr">
        <is>
          <t/>
        </is>
      </c>
      <c r="BF584" t="inlineStr">
        <is>
          <t/>
        </is>
      </c>
      <c r="BG584" t="inlineStr">
        <is>
          <t/>
        </is>
      </c>
      <c r="BH584" t="inlineStr">
        <is>
          <t/>
        </is>
      </c>
      <c r="BI584" t="inlineStr">
        <is>
          <t/>
        </is>
      </c>
      <c r="BJ584" t="inlineStr">
        <is>
          <t/>
        </is>
      </c>
      <c r="BK584" t="inlineStr">
        <is>
          <t/>
        </is>
      </c>
      <c r="BL584" t="inlineStr">
        <is>
          <t/>
        </is>
      </c>
      <c r="BM584" t="inlineStr">
        <is>
          <t/>
        </is>
      </c>
      <c r="BN584" t="inlineStr">
        <is>
          <t/>
        </is>
      </c>
      <c r="BO584" t="inlineStr">
        <is>
          <t/>
        </is>
      </c>
      <c r="BP584" t="inlineStr">
        <is>
          <t/>
        </is>
      </c>
      <c r="BQ584" t="inlineStr">
        <is>
          <t/>
        </is>
      </c>
      <c r="BR584" t="inlineStr">
        <is>
          <t/>
        </is>
      </c>
      <c r="BS584" t="inlineStr">
        <is>
          <t/>
        </is>
      </c>
      <c r="BT584" t="inlineStr">
        <is>
          <t/>
        </is>
      </c>
      <c r="BU584" t="inlineStr">
        <is>
          <t/>
        </is>
      </c>
      <c r="BV584" t="inlineStr">
        <is>
          <t/>
        </is>
      </c>
      <c r="BW584" t="inlineStr">
        <is>
          <t/>
        </is>
      </c>
      <c r="BX584" t="inlineStr">
        <is>
          <t/>
        </is>
      </c>
      <c r="BY584" t="inlineStr">
        <is>
          <t/>
        </is>
      </c>
      <c r="BZ584" t="inlineStr">
        <is>
          <t/>
        </is>
      </c>
      <c r="CA584" t="inlineStr">
        <is>
          <t/>
        </is>
      </c>
      <c r="CB584" t="inlineStr">
        <is>
          <t/>
        </is>
      </c>
      <c r="CC584" t="inlineStr">
        <is>
          <t/>
        </is>
      </c>
      <c r="CD584" t="inlineStr">
        <is>
          <t/>
        </is>
      </c>
      <c r="CE584" t="inlineStr">
        <is>
          <t/>
        </is>
      </c>
      <c r="CF584" t="inlineStr">
        <is>
          <t/>
        </is>
      </c>
      <c r="CG584" t="inlineStr">
        <is>
          <t/>
        </is>
      </c>
      <c r="CH584" t="inlineStr">
        <is>
          <t/>
        </is>
      </c>
      <c r="CI584" t="inlineStr">
        <is>
          <t/>
        </is>
      </c>
      <c r="CJ584" t="inlineStr">
        <is>
          <t/>
        </is>
      </c>
      <c r="CK584" t="inlineStr">
        <is>
          <t/>
        </is>
      </c>
      <c r="CL584" t="inlineStr">
        <is>
          <t/>
        </is>
      </c>
      <c r="CM584" t="inlineStr">
        <is>
          <t/>
        </is>
      </c>
      <c r="CN584" t="inlineStr">
        <is>
          <t/>
        </is>
      </c>
      <c r="CO584" t="inlineStr">
        <is>
          <t/>
        </is>
      </c>
      <c r="CP584" t="inlineStr">
        <is>
          <t/>
        </is>
      </c>
      <c r="CQ584" t="inlineStr">
        <is>
          <t/>
        </is>
      </c>
      <c r="CR584" t="inlineStr">
        <is>
          <t/>
        </is>
      </c>
      <c r="CS584" t="inlineStr">
        <is>
          <t/>
        </is>
      </c>
      <c r="CT584" t="inlineStr">
        <is>
          <t/>
        </is>
      </c>
      <c r="CU584" t="inlineStr">
        <is>
          <t/>
        </is>
      </c>
    </row>
    <row r="585">
      <c r="A585" s="1" t="str">
        <f>HYPERLINK("https://iate.europa.eu/entry/result/3563966/all", "3563966")</f>
        <v>3563966</v>
      </c>
      <c r="B585" t="inlineStr">
        <is>
          <t>FINANCE</t>
        </is>
      </c>
      <c r="C585" t="inlineStr">
        <is>
          <t>FINANCE|monetary economics;FINANCE|financial institutions and credit|financial services</t>
        </is>
      </c>
      <c r="D585" t="inlineStr">
        <is>
          <t>търговец</t>
        </is>
      </c>
      <c r="E585" t="inlineStr">
        <is>
          <t>3</t>
        </is>
      </c>
      <c r="F585" t="inlineStr">
        <is>
          <t/>
        </is>
      </c>
      <c r="G585" t="inlineStr">
        <is>
          <t>obchodník</t>
        </is>
      </c>
      <c r="H585" t="inlineStr">
        <is>
          <t>3</t>
        </is>
      </c>
      <c r="I585" t="inlineStr">
        <is>
          <t/>
        </is>
      </c>
      <c r="J585" t="inlineStr">
        <is>
          <t>erhvervsdrivende|forretningsdrivende</t>
        </is>
      </c>
      <c r="K585" t="inlineStr">
        <is>
          <t>3|3</t>
        </is>
      </c>
      <c r="L585" t="inlineStr">
        <is>
          <t>|</t>
        </is>
      </c>
      <c r="M585" t="inlineStr">
        <is>
          <t>Händler</t>
        </is>
      </c>
      <c r="N585" t="inlineStr">
        <is>
          <t>3</t>
        </is>
      </c>
      <c r="O585" t="inlineStr">
        <is>
          <t/>
        </is>
      </c>
      <c r="P585" t="inlineStr">
        <is>
          <t>έμπορος</t>
        </is>
      </c>
      <c r="Q585" t="inlineStr">
        <is>
          <t>3</t>
        </is>
      </c>
      <c r="R585" t="inlineStr">
        <is>
          <t/>
        </is>
      </c>
      <c r="S585" t="inlineStr">
        <is>
          <t>merchant</t>
        </is>
      </c>
      <c r="T585" t="inlineStr">
        <is>
          <t>3</t>
        </is>
      </c>
      <c r="U585" t="inlineStr">
        <is>
          <t/>
        </is>
      </c>
      <c r="V585" t="inlineStr">
        <is>
          <t>comerciante</t>
        </is>
      </c>
      <c r="W585" t="inlineStr">
        <is>
          <t>3</t>
        </is>
      </c>
      <c r="X585" t="inlineStr">
        <is>
          <t/>
        </is>
      </c>
      <c r="Y585" t="inlineStr">
        <is>
          <t>kaubandusettevõtja|kaupleja|kaupmees</t>
        </is>
      </c>
      <c r="Z585" t="inlineStr">
        <is>
          <t>3|3|3</t>
        </is>
      </c>
      <c r="AA585" t="inlineStr">
        <is>
          <t>||</t>
        </is>
      </c>
      <c r="AB585" t="inlineStr">
        <is>
          <t>kauppias</t>
        </is>
      </c>
      <c r="AC585" t="inlineStr">
        <is>
          <t>3</t>
        </is>
      </c>
      <c r="AD585" t="inlineStr">
        <is>
          <t/>
        </is>
      </c>
      <c r="AE585" t="inlineStr">
        <is>
          <t>commerçant</t>
        </is>
      </c>
      <c r="AF585" t="inlineStr">
        <is>
          <t>3</t>
        </is>
      </c>
      <c r="AG585" t="inlineStr">
        <is>
          <t/>
        </is>
      </c>
      <c r="AH585" t="inlineStr">
        <is>
          <t>ceannaí</t>
        </is>
      </c>
      <c r="AI585" t="inlineStr">
        <is>
          <t>3</t>
        </is>
      </c>
      <c r="AJ585" t="inlineStr">
        <is>
          <t/>
        </is>
      </c>
      <c r="AK585" t="inlineStr">
        <is>
          <t>trgovac</t>
        </is>
      </c>
      <c r="AL585" t="inlineStr">
        <is>
          <t>3</t>
        </is>
      </c>
      <c r="AM585" t="inlineStr">
        <is>
          <t/>
        </is>
      </c>
      <c r="AN585" t="inlineStr">
        <is>
          <t>kereskedő</t>
        </is>
      </c>
      <c r="AO585" t="inlineStr">
        <is>
          <t>4</t>
        </is>
      </c>
      <c r="AP585" t="inlineStr">
        <is>
          <t/>
        </is>
      </c>
      <c r="AQ585" t="inlineStr">
        <is>
          <t>commerciante|esercente</t>
        </is>
      </c>
      <c r="AR585" t="inlineStr">
        <is>
          <t>3|3</t>
        </is>
      </c>
      <c r="AS585" t="inlineStr">
        <is>
          <t>|</t>
        </is>
      </c>
      <c r="AT585" t="inlineStr">
        <is>
          <t>pardavėjas|prekybininkas</t>
        </is>
      </c>
      <c r="AU585" t="inlineStr">
        <is>
          <t>3|3</t>
        </is>
      </c>
      <c r="AV585" t="inlineStr">
        <is>
          <t>|</t>
        </is>
      </c>
      <c r="AW585" t="inlineStr">
        <is>
          <t>tirgotājs</t>
        </is>
      </c>
      <c r="AX585" t="inlineStr">
        <is>
          <t>3</t>
        </is>
      </c>
      <c r="AY585" t="inlineStr">
        <is>
          <t/>
        </is>
      </c>
      <c r="AZ585" t="inlineStr">
        <is>
          <t>negozjant</t>
        </is>
      </c>
      <c r="BA585" t="inlineStr">
        <is>
          <t>3</t>
        </is>
      </c>
      <c r="BB585" t="inlineStr">
        <is>
          <t/>
        </is>
      </c>
      <c r="BC585" t="inlineStr">
        <is>
          <t>acceptant|handelaar</t>
        </is>
      </c>
      <c r="BD585" t="inlineStr">
        <is>
          <t>2|3</t>
        </is>
      </c>
      <c r="BE585" t="inlineStr">
        <is>
          <t>|</t>
        </is>
      </c>
      <c r="BF585" t="inlineStr">
        <is>
          <t>akceptant|punkt handlowo-usługowy</t>
        </is>
      </c>
      <c r="BG585" t="inlineStr">
        <is>
          <t>3|3</t>
        </is>
      </c>
      <c r="BH585" t="inlineStr">
        <is>
          <t>|</t>
        </is>
      </c>
      <c r="BI585" t="inlineStr">
        <is>
          <t>comerciante</t>
        </is>
      </c>
      <c r="BJ585" t="inlineStr">
        <is>
          <t>3</t>
        </is>
      </c>
      <c r="BK585" t="inlineStr">
        <is>
          <t/>
        </is>
      </c>
      <c r="BL585" t="inlineStr">
        <is>
          <t>comerciant</t>
        </is>
      </c>
      <c r="BM585" t="inlineStr">
        <is>
          <t>3</t>
        </is>
      </c>
      <c r="BN585" t="inlineStr">
        <is>
          <t/>
        </is>
      </c>
      <c r="BO585" t="inlineStr">
        <is>
          <t>obchodník</t>
        </is>
      </c>
      <c r="BP585" t="inlineStr">
        <is>
          <t>3</t>
        </is>
      </c>
      <c r="BQ585" t="inlineStr">
        <is>
          <t/>
        </is>
      </c>
      <c r="BR585" t="inlineStr">
        <is>
          <t>trgovec</t>
        </is>
      </c>
      <c r="BS585" t="inlineStr">
        <is>
          <t>3</t>
        </is>
      </c>
      <c r="BT585" t="inlineStr">
        <is>
          <t/>
        </is>
      </c>
      <c r="BU585" t="inlineStr">
        <is>
          <t>säljföretag</t>
        </is>
      </c>
      <c r="BV585" t="inlineStr">
        <is>
          <t>3</t>
        </is>
      </c>
      <c r="BW585" t="inlineStr">
        <is>
          <t/>
        </is>
      </c>
      <c r="BX585" t="inlineStr">
        <is>
          <t>лице, което е упълномощено да получава средства в замяна на доставката на стоки и/или услуги и което има споразумение с ДПУ [доставчик на платежни услуги] за приемане на тези средства</t>
        </is>
      </c>
      <c r="BY585" t="inlineStr">
        <is>
          <t>subjekt, který je oprávněn přijímat peněžní prostředky výměnou za dodání zboží nebo poskytnutí služeb a který uzavřel dohodu s poskytovatelem platebních služeb o přijetí těchto peněžních prostředků</t>
        </is>
      </c>
      <c r="BZ585" t="inlineStr">
        <is>
          <t>enhed, som er godkendt til at modtage midler til gengæld for levering af varer og/eller tjenesteydelser, og som har indgået en aftale med en betalingstjenesteudbyder om at modtage disse midler.</t>
        </is>
      </c>
      <c r="CA585" t="inlineStr">
        <is>
          <t>Stelle, der die Berechtigung erteilt wurde, im Austausch für die Lieferung von Waren und/oder Dienstleistungen Geldmittel zu erhalten, und mit der ein Zahlungsdienstleister für die Annahme solcher Geldmittel eine Vereinbarung getroffen hat</t>
        </is>
      </c>
      <c r="CB585" t="inlineStr">
        <is>
          <t>Οντότητα εξουσιοδοτημένη να λαμβάνει κεφάλαια ως αντάλλαγμα για την παροχή αγαθών και/ή υπηρεσιών, η οποία έχει συνάψει σύμβαση με πάροχο υπηρεσιών πληρωμών για την αποδοχή αυτών των κεφαλαίων.</t>
        </is>
      </c>
      <c r="CC585" t="inlineStr">
        <is>
          <t>entity that is authorised to receive funds in exchange for the delivery of goods and/or services and has established an agreement with a payment service provider, for accepting these funds</t>
        </is>
      </c>
      <c r="CD585" t="inlineStr">
        <is>
          <t>En el contexto de la &lt;b&gt;legislación sobre servicios de pago&lt;/b&gt;, entidad autorizada a recibir fondos a cambio de la entrega de bienes o servicios, que ha concertado un acuerdo con un proveedor de servicios de pago para aceptar esos fondos.</t>
        </is>
      </c>
      <c r="CE585" t="inlineStr">
        <is>
          <t>üksus, kes on volitatud kaupade ja/või teenuste eest rahalisi vahendeid vastu võtma ning kes on sõlminud makseteenuse pakkujaga kokkuleppe nende rahaliste vahendite vastuvõtmiseks</t>
        </is>
      </c>
      <c r="CF585" t="inlineStr">
        <is>
          <t>"Toimija, jolla on oikeus ottaa vastaan maksuja vastikkeena tavaroiden ja/tai palvelujen toimittamisesta ja joka on tehnyt maksupalveluntarjoajan kanssa sopimuksen tällaisten varojen hyväksymisestä."</t>
        </is>
      </c>
      <c r="CG585" t="inlineStr">
        <is>
          <t>entité qui est autorisée à recevoir des fonds en échange de la fourniture de biens et/ou de services et qui a signé un contrat avec un PSP en vue de l’acceptation desdits fonds</t>
        </is>
      </c>
      <c r="CH585" t="inlineStr">
        <is>
          <t/>
        </is>
      </c>
      <c r="CI585" t="inlineStr">
        <is>
          <t>subjekt koji je ovlašten primiti novčana sredstva u zamjenu za isporuku dobara i/ili pružanje usluga te je sklopio ugovor s pružateljem platnih usluga za primitak tih novčanih sredstava</t>
        </is>
      </c>
      <c r="CJ585" t="inlineStr">
        <is>
          <t>olyan jogalany, amely jogosult áruk és/vagy szolgáltatások szállításáért cserébe pénzeszközök átvételére, és megállapodást kötött valamely pénzforgalmi szolgáltatóval e pénzeszközök fogadására</t>
        </is>
      </c>
      <c r="CK585" t="inlineStr">
        <is>
          <t>soggetto autorizzato a ricevere fondi in cambio della consegna di merci e/o servizi che ha concluso un accordo con un PSP concernente l'accettazione di tali fondi</t>
        </is>
      </c>
      <c r="CL585" t="inlineStr">
        <is>
          <t>subjektas, įgaliotas gauti lėšas už pateiktas prekes ir (arba) suteiktas paslaugas, turintis susitarimą su mokėjimo paslaugų teikėju dėl šių lėšų priėmimo</t>
        </is>
      </c>
      <c r="CM585" t="inlineStr">
        <is>
          <t>struktūra, kurai atļauts saņemt līdzekļus apmaiņā pret preču un/vai pakalpojumu piegādi un kura noslēgusi vienošanos ar maksājumu pakalpojumu sniedzēju par šo līdzekļu pieņemšanu</t>
        </is>
      </c>
      <c r="CN585" t="inlineStr">
        <is>
          <t>entità li hija awtorizzata li tirċievi fondi bi skambju għall-konsenja ta’ oġġetti u/jew ta’ servizzi u li stabbilixxiet ftehim ma’ PSP [ &lt;a href="/entry/result/3565028/all" id="ENTRY_TO_ENTRY_CONVERTER" target="_blank"&gt;IATE:3565028&lt;/a&gt; ], għall-aċċettazzjoni ta’ dawn il-fondi</t>
        </is>
      </c>
      <c r="CO585" t="inlineStr">
        <is>
          <t>entiteit die een vergunning heeft om geld te ontvangen in ruil voor de levering van goederen en/of de verrichting van diensten en die een overeenkomst met een betaaldienstverlener heeft afgesloten voor het accepteren van dat geld</t>
        </is>
      </c>
      <c r="CP585" t="inlineStr">
        <is>
          <t>podmiot upoważniony do otrzymania środków w zamian za dostawę towarów lub usług, który zawarł umowę z dostawcą o akceptowaniu tych środków</t>
        </is>
      </c>
      <c r="CQ585" t="inlineStr">
        <is>
          <t>No contexto da prestação de serviços de pagamento, entidade autorizada a receber fundos em contrapartida pelo fornecimento de bens ou serviços, que celebrou um acordo com um prestador de tais serviços [ &lt;a href="/entry/result/2220607/all" id="ENTRY_TO_ENTRY_CONVERTER" target="_blank"&gt;IATE:2220607&lt;/a&gt; ] para aceitar esses fundos.</t>
        </is>
      </c>
      <c r="CR585" t="inlineStr">
        <is>
          <t>entitate autorizată să primească fonduri în schimbul livrării bunurilor și/sau serviciilor și care a încheiat un acord cu un prestator de servicii de plată în vederea acceptării acestor fonduri</t>
        </is>
      </c>
      <c r="CS585" t="inlineStr">
        <is>
          <t>subjekt, ktorý je oprávnený prijať peňažné prostriedky na výmenu za dodanie tovaru a/alebo služieb a uzavrel zmluvu s poskytovateľom platobných služieb o prijatí takýchto prostriedkov</t>
        </is>
      </c>
      <c r="CT585" t="inlineStr">
        <is>
          <t>subjekt, ki je pooblaščen za prejemanje sredstev v zameno za dostavo blaga in/ali storitev ter ima dogovor s &lt;b&gt;ponudnikom plačilnih storitev&lt;/b&gt; [ &lt;a href="/entry/result/2220607/all" id="ENTRY_TO_ENTRY_CONVERTER" target="_blank"&gt;IATE:2220607&lt;/a&gt; ] za sprejemanje teh sredstev</t>
        </is>
      </c>
      <c r="CU585" t="inlineStr">
        <is>
          <t>enhet som är auktoriserad att ta emot medel i utbyte mot leverans av varor och/eller tjänster och som har ett avtal med en betaltjänstleverantör om att ta emot sådana medel</t>
        </is>
      </c>
    </row>
    <row r="586">
      <c r="A586" s="1" t="str">
        <f>HYPERLINK("https://iate.europa.eu/entry/result/3568789/all", "3568789")</f>
        <v>3568789</v>
      </c>
      <c r="B586" t="inlineStr">
        <is>
          <t>FINANCE</t>
        </is>
      </c>
      <c r="C586" t="inlineStr">
        <is>
          <t>FINANCE|free movement of capital|financial market</t>
        </is>
      </c>
      <c r="D586" t="inlineStr">
        <is>
          <t/>
        </is>
      </c>
      <c r="E586" t="inlineStr">
        <is>
          <t/>
        </is>
      </c>
      <c r="F586" t="inlineStr">
        <is>
          <t/>
        </is>
      </c>
      <c r="G586" t="inlineStr">
        <is>
          <t/>
        </is>
      </c>
      <c r="H586" t="inlineStr">
        <is>
          <t/>
        </is>
      </c>
      <c r="I586" t="inlineStr">
        <is>
          <t/>
        </is>
      </c>
      <c r="J586" t="inlineStr">
        <is>
          <t/>
        </is>
      </c>
      <c r="K586" t="inlineStr">
        <is>
          <t/>
        </is>
      </c>
      <c r="L586" t="inlineStr">
        <is>
          <t/>
        </is>
      </c>
      <c r="M586" t="inlineStr">
        <is>
          <t/>
        </is>
      </c>
      <c r="N586" t="inlineStr">
        <is>
          <t/>
        </is>
      </c>
      <c r="O586" t="inlineStr">
        <is>
          <t/>
        </is>
      </c>
      <c r="P586" t="inlineStr">
        <is>
          <t/>
        </is>
      </c>
      <c r="Q586" t="inlineStr">
        <is>
          <t/>
        </is>
      </c>
      <c r="R586" t="inlineStr">
        <is>
          <t/>
        </is>
      </c>
      <c r="S586" t="inlineStr">
        <is>
          <t>stabilisation measure|stabilisation transaction|stabilisation activity|stabilisation</t>
        </is>
      </c>
      <c r="T586" t="inlineStr">
        <is>
          <t>3|3|3|3</t>
        </is>
      </c>
      <c r="U586" t="inlineStr">
        <is>
          <t>|||</t>
        </is>
      </c>
      <c r="V586" t="inlineStr">
        <is>
          <t/>
        </is>
      </c>
      <c r="W586" t="inlineStr">
        <is>
          <t/>
        </is>
      </c>
      <c r="X586" t="inlineStr">
        <is>
          <t/>
        </is>
      </c>
      <c r="Y586" t="inlineStr">
        <is>
          <t/>
        </is>
      </c>
      <c r="Z586" t="inlineStr">
        <is>
          <t/>
        </is>
      </c>
      <c r="AA586" t="inlineStr">
        <is>
          <t/>
        </is>
      </c>
      <c r="AB586" t="inlineStr">
        <is>
          <t>vakauttamistoimi|vakauttamistoimenpide|vakauttamisliiketoimi|vakauttaminen</t>
        </is>
      </c>
      <c r="AC586" t="inlineStr">
        <is>
          <t>3|3|3|3</t>
        </is>
      </c>
      <c r="AD586" t="inlineStr">
        <is>
          <t>|||</t>
        </is>
      </c>
      <c r="AE586" t="inlineStr">
        <is>
          <t/>
        </is>
      </c>
      <c r="AF586" t="inlineStr">
        <is>
          <t/>
        </is>
      </c>
      <c r="AG586" t="inlineStr">
        <is>
          <t/>
        </is>
      </c>
      <c r="AH586" t="inlineStr">
        <is>
          <t>cobhsú|gníomhaíocht chobhsúcháin|beart cobhsúcháin|idirbheart cobhsúcháin</t>
        </is>
      </c>
      <c r="AI586" t="inlineStr">
        <is>
          <t>3|3|3|3</t>
        </is>
      </c>
      <c r="AJ586" t="inlineStr">
        <is>
          <t>|||</t>
        </is>
      </c>
      <c r="AK586" t="inlineStr">
        <is>
          <t/>
        </is>
      </c>
      <c r="AL586" t="inlineStr">
        <is>
          <t/>
        </is>
      </c>
      <c r="AM586" t="inlineStr">
        <is>
          <t/>
        </is>
      </c>
      <c r="AN586" t="inlineStr">
        <is>
          <t/>
        </is>
      </c>
      <c r="AO586" t="inlineStr">
        <is>
          <t/>
        </is>
      </c>
      <c r="AP586" t="inlineStr">
        <is>
          <t/>
        </is>
      </c>
      <c r="AQ586" t="inlineStr">
        <is>
          <t/>
        </is>
      </c>
      <c r="AR586" t="inlineStr">
        <is>
          <t/>
        </is>
      </c>
      <c r="AS586" t="inlineStr">
        <is>
          <t/>
        </is>
      </c>
      <c r="AT586" t="inlineStr">
        <is>
          <t/>
        </is>
      </c>
      <c r="AU586" t="inlineStr">
        <is>
          <t/>
        </is>
      </c>
      <c r="AV586" t="inlineStr">
        <is>
          <t/>
        </is>
      </c>
      <c r="AW586" t="inlineStr">
        <is>
          <t/>
        </is>
      </c>
      <c r="AX586" t="inlineStr">
        <is>
          <t/>
        </is>
      </c>
      <c r="AY586" t="inlineStr">
        <is>
          <t/>
        </is>
      </c>
      <c r="AZ586" t="inlineStr">
        <is>
          <t/>
        </is>
      </c>
      <c r="BA586" t="inlineStr">
        <is>
          <t/>
        </is>
      </c>
      <c r="BB586" t="inlineStr">
        <is>
          <t/>
        </is>
      </c>
      <c r="BC586" t="inlineStr">
        <is>
          <t/>
        </is>
      </c>
      <c r="BD586" t="inlineStr">
        <is>
          <t/>
        </is>
      </c>
      <c r="BE586" t="inlineStr">
        <is>
          <t/>
        </is>
      </c>
      <c r="BF586" t="inlineStr">
        <is>
          <t/>
        </is>
      </c>
      <c r="BG586" t="inlineStr">
        <is>
          <t/>
        </is>
      </c>
      <c r="BH586" t="inlineStr">
        <is>
          <t/>
        </is>
      </c>
      <c r="BI586" t="inlineStr">
        <is>
          <t/>
        </is>
      </c>
      <c r="BJ586" t="inlineStr">
        <is>
          <t/>
        </is>
      </c>
      <c r="BK586" t="inlineStr">
        <is>
          <t/>
        </is>
      </c>
      <c r="BL586" t="inlineStr">
        <is>
          <t/>
        </is>
      </c>
      <c r="BM586" t="inlineStr">
        <is>
          <t/>
        </is>
      </c>
      <c r="BN586" t="inlineStr">
        <is>
          <t/>
        </is>
      </c>
      <c r="BO586" t="inlineStr">
        <is>
          <t/>
        </is>
      </c>
      <c r="BP586" t="inlineStr">
        <is>
          <t/>
        </is>
      </c>
      <c r="BQ586" t="inlineStr">
        <is>
          <t/>
        </is>
      </c>
      <c r="BR586" t="inlineStr">
        <is>
          <t/>
        </is>
      </c>
      <c r="BS586" t="inlineStr">
        <is>
          <t/>
        </is>
      </c>
      <c r="BT586" t="inlineStr">
        <is>
          <t/>
        </is>
      </c>
      <c r="BU586" t="inlineStr">
        <is>
          <t/>
        </is>
      </c>
      <c r="BV586" t="inlineStr">
        <is>
          <t/>
        </is>
      </c>
      <c r="BW586" t="inlineStr">
        <is>
          <t/>
        </is>
      </c>
      <c r="BX586" t="inlineStr">
        <is>
          <t/>
        </is>
      </c>
      <c r="BY586" t="inlineStr">
        <is>
          <t/>
        </is>
      </c>
      <c r="BZ586" t="inlineStr">
        <is>
          <t/>
        </is>
      </c>
      <c r="CA586" t="inlineStr">
        <is>
          <t/>
        </is>
      </c>
      <c r="CB586" t="inlineStr">
        <is>
          <t/>
        </is>
      </c>
      <c r="CC586" t="inlineStr">
        <is>
          <t>any purchase or offer to purchase relevant securities, or any transaction in associated instruments equivalent thereto, by investment firms or credit institutions, which is undertaken in the context of a significant distribution of such relevant securities exclusively for supporting the market price of these relevant securities for a predetermined period of time, due to a selling pressure in such securities</t>
        </is>
      </c>
      <c r="CD586" t="inlineStr">
        <is>
          <t/>
        </is>
      </c>
      <c r="CE586" t="inlineStr">
        <is>
          <t/>
        </is>
      </c>
      <c r="CF586" t="inlineStr">
        <is>
          <t>sijoituspalveluyritysten tai luottolaitosten harjoittama arvopaperien ostaminen tai ostotarjousten tekeminen arvopapereista tai liitännäisvälineillä tehtävät vastaavat transaktiot, jotka toteutetaan arvopaperien merkittävän liikkeeseenlaskun yhteydessä ja joiden yksinomaisena tavoitteena on tukea arvopaperien markkinahintaa etukäteen määritettynä ajanjaksona kyseisiin arvopapereihin kohdistuvien myyntipaineiden vuoksi</t>
        </is>
      </c>
      <c r="CG586" t="inlineStr">
        <is>
          <t/>
        </is>
      </c>
      <c r="CH586" t="inlineStr">
        <is>
          <t>ceannach nó tairiscint chun urrúis a cheannach, nó aon idirbheart in ionstraimí gaolmhara atá coibhéiseach leo, arna ndéanamh ag institiúid creidmheasa nó ag gnólacht infheistíochta, a dhéanfar i gcomhthéacs dháileadh suntasach urrús den sórt sin go heisiach chun tacaíocht a thabhairt do mhargadhphraghas na n-urrús sin ar feadh tréimhse réamhdhearbhaithe, de bharr brú díola i gcás na n-urrús sin</t>
        </is>
      </c>
      <c r="CI586" t="inlineStr">
        <is>
          <t/>
        </is>
      </c>
      <c r="CJ586" t="inlineStr">
        <is>
          <t/>
        </is>
      </c>
      <c r="CK586" t="inlineStr">
        <is>
          <t/>
        </is>
      </c>
      <c r="CL586" t="inlineStr">
        <is>
          <t/>
        </is>
      </c>
      <c r="CM586" t="inlineStr">
        <is>
          <t/>
        </is>
      </c>
      <c r="CN586" t="inlineStr">
        <is>
          <t/>
        </is>
      </c>
      <c r="CO586" t="inlineStr">
        <is>
          <t/>
        </is>
      </c>
      <c r="CP586" t="inlineStr">
        <is>
          <t/>
        </is>
      </c>
      <c r="CQ586" t="inlineStr">
        <is>
          <t/>
        </is>
      </c>
      <c r="CR586" t="inlineStr">
        <is>
          <t/>
        </is>
      </c>
      <c r="CS586" t="inlineStr">
        <is>
          <t/>
        </is>
      </c>
      <c r="CT586" t="inlineStr">
        <is>
          <t/>
        </is>
      </c>
      <c r="CU586" t="inlineStr">
        <is>
          <t/>
        </is>
      </c>
    </row>
    <row r="587">
      <c r="A587" s="1" t="str">
        <f>HYPERLINK("https://iate.europa.eu/entry/result/3555792/all", "3555792")</f>
        <v>3555792</v>
      </c>
      <c r="B587" t="inlineStr">
        <is>
          <t>FINANCE</t>
        </is>
      </c>
      <c r="C587" t="inlineStr">
        <is>
          <t>FINANCE|monetary economics;FINANCE</t>
        </is>
      </c>
      <c r="D587" t="inlineStr">
        <is>
          <t>до паритет с</t>
        </is>
      </c>
      <c r="E587" t="inlineStr">
        <is>
          <t>2</t>
        </is>
      </c>
      <c r="F587" t="inlineStr">
        <is>
          <t/>
        </is>
      </c>
      <c r="G587" t="inlineStr">
        <is>
          <t/>
        </is>
      </c>
      <c r="H587" t="inlineStr">
        <is>
          <t/>
        </is>
      </c>
      <c r="I587" t="inlineStr">
        <is>
          <t/>
        </is>
      </c>
      <c r="J587" t="inlineStr">
        <is>
          <t>i pari</t>
        </is>
      </c>
      <c r="K587" t="inlineStr">
        <is>
          <t>3</t>
        </is>
      </c>
      <c r="L587" t="inlineStr">
        <is>
          <t/>
        </is>
      </c>
      <c r="M587" t="inlineStr">
        <is>
          <t>zu gleichen Kursen (gehandelt werden)|zum Parikurs</t>
        </is>
      </c>
      <c r="N587" t="inlineStr">
        <is>
          <t>2|2</t>
        </is>
      </c>
      <c r="O587" t="inlineStr">
        <is>
          <t>|</t>
        </is>
      </c>
      <c r="P587" t="inlineStr">
        <is>
          <t>σε πλήρη ισοτιμία</t>
        </is>
      </c>
      <c r="Q587" t="inlineStr">
        <is>
          <t>2</t>
        </is>
      </c>
      <c r="R587" t="inlineStr">
        <is>
          <t/>
        </is>
      </c>
      <c r="S587" t="inlineStr">
        <is>
          <t>at par|at parity</t>
        </is>
      </c>
      <c r="T587" t="inlineStr">
        <is>
          <t>3|3</t>
        </is>
      </c>
      <c r="U587" t="inlineStr">
        <is>
          <t>|</t>
        </is>
      </c>
      <c r="V587" t="inlineStr">
        <is>
          <t>en paridad</t>
        </is>
      </c>
      <c r="W587" t="inlineStr">
        <is>
          <t>3</t>
        </is>
      </c>
      <c r="X587" t="inlineStr">
        <is>
          <t/>
        </is>
      </c>
      <c r="Y587" t="inlineStr">
        <is>
          <t>pariteedi alusel</t>
        </is>
      </c>
      <c r="Z587" t="inlineStr">
        <is>
          <t>2</t>
        </is>
      </c>
      <c r="AA587" t="inlineStr">
        <is>
          <t/>
        </is>
      </c>
      <c r="AB587" t="inlineStr">
        <is>
          <t>pariteetissa</t>
        </is>
      </c>
      <c r="AC587" t="inlineStr">
        <is>
          <t>3</t>
        </is>
      </c>
      <c r="AD587" t="inlineStr">
        <is>
          <t/>
        </is>
      </c>
      <c r="AE587" t="inlineStr">
        <is>
          <t>à parité</t>
        </is>
      </c>
      <c r="AF587" t="inlineStr">
        <is>
          <t>3</t>
        </is>
      </c>
      <c r="AG587" t="inlineStr">
        <is>
          <t/>
        </is>
      </c>
      <c r="AH587" t="inlineStr">
        <is>
          <t>ar par</t>
        </is>
      </c>
      <c r="AI587" t="inlineStr">
        <is>
          <t>3</t>
        </is>
      </c>
      <c r="AJ587" t="inlineStr">
        <is>
          <t/>
        </is>
      </c>
      <c r="AK587" t="inlineStr">
        <is>
          <t>u paritetu</t>
        </is>
      </c>
      <c r="AL587" t="inlineStr">
        <is>
          <t>3</t>
        </is>
      </c>
      <c r="AM587" t="inlineStr">
        <is>
          <t/>
        </is>
      </c>
      <c r="AN587" t="inlineStr">
        <is>
          <t/>
        </is>
      </c>
      <c r="AO587" t="inlineStr">
        <is>
          <t/>
        </is>
      </c>
      <c r="AP587" t="inlineStr">
        <is>
          <t/>
        </is>
      </c>
      <c r="AQ587" t="inlineStr">
        <is>
          <t>alla pari</t>
        </is>
      </c>
      <c r="AR587" t="inlineStr">
        <is>
          <t>3</t>
        </is>
      </c>
      <c r="AS587" t="inlineStr">
        <is>
          <t/>
        </is>
      </c>
      <c r="AT587" t="inlineStr">
        <is>
          <t/>
        </is>
      </c>
      <c r="AU587" t="inlineStr">
        <is>
          <t/>
        </is>
      </c>
      <c r="AV587" t="inlineStr">
        <is>
          <t/>
        </is>
      </c>
      <c r="AW587" t="inlineStr">
        <is>
          <t>vienāds ar</t>
        </is>
      </c>
      <c r="AX587" t="inlineStr">
        <is>
          <t>2</t>
        </is>
      </c>
      <c r="AY587" t="inlineStr">
        <is>
          <t/>
        </is>
      </c>
      <c r="AZ587" t="inlineStr">
        <is>
          <t>b'rata tal-kambju indaqs</t>
        </is>
      </c>
      <c r="BA587" t="inlineStr">
        <is>
          <t>2</t>
        </is>
      </c>
      <c r="BB587" t="inlineStr">
        <is>
          <t/>
        </is>
      </c>
      <c r="BC587" t="inlineStr">
        <is>
          <t>met een koersverhouding van 1 tegen 1</t>
        </is>
      </c>
      <c r="BD587" t="inlineStr">
        <is>
          <t>3</t>
        </is>
      </c>
      <c r="BE587" t="inlineStr">
        <is>
          <t/>
        </is>
      </c>
      <c r="BF587" t="inlineStr">
        <is>
          <t>w stosunku 1:1</t>
        </is>
      </c>
      <c r="BG587" t="inlineStr">
        <is>
          <t>2</t>
        </is>
      </c>
      <c r="BH587" t="inlineStr">
        <is>
          <t/>
        </is>
      </c>
      <c r="BI587" t="inlineStr">
        <is>
          <t>em paridade com</t>
        </is>
      </c>
      <c r="BJ587" t="inlineStr">
        <is>
          <t>3</t>
        </is>
      </c>
      <c r="BK587" t="inlineStr">
        <is>
          <t/>
        </is>
      </c>
      <c r="BL587" t="inlineStr">
        <is>
          <t>la paritate</t>
        </is>
      </c>
      <c r="BM587" t="inlineStr">
        <is>
          <t>3</t>
        </is>
      </c>
      <c r="BN587" t="inlineStr">
        <is>
          <t/>
        </is>
      </c>
      <c r="BO587" t="inlineStr">
        <is>
          <t>v parite</t>
        </is>
      </c>
      <c r="BP587" t="inlineStr">
        <is>
          <t>2</t>
        </is>
      </c>
      <c r="BQ587" t="inlineStr">
        <is>
          <t/>
        </is>
      </c>
      <c r="BR587" t="inlineStr">
        <is>
          <t>pariteta|al pari</t>
        </is>
      </c>
      <c r="BS587" t="inlineStr">
        <is>
          <t>3|3</t>
        </is>
      </c>
      <c r="BT587" t="inlineStr">
        <is>
          <t>|</t>
        </is>
      </c>
      <c r="BU587" t="inlineStr">
        <is>
          <t>i paritet</t>
        </is>
      </c>
      <c r="BV587" t="inlineStr">
        <is>
          <t>3</t>
        </is>
      </c>
      <c r="BW587" t="inlineStr">
        <is>
          <t/>
        </is>
      </c>
      <c r="BX587" t="inlineStr">
        <is>
          <t>изравняване на стойността на две валути до съотношение 1:1</t>
        </is>
      </c>
      <c r="BY587" t="inlineStr">
        <is>
          <t/>
        </is>
      </c>
      <c r="BZ587" t="inlineStr">
        <is>
          <t>Om valutaer, hvis indbyrdes kursforhold er 1:1.</t>
        </is>
      </c>
      <c r="CA587" t="inlineStr">
        <is>
          <t>Vorliegen eines Wechselkursverhältnisses von 1:1 (zwischen zwei Währungen)</t>
        </is>
      </c>
      <c r="CB587" t="inlineStr">
        <is>
          <t>---</t>
        </is>
      </c>
      <c r="CC587" t="inlineStr">
        <is>
          <t>of a currency, having an exchange rate of 1:1 (with another currency)</t>
        </is>
      </c>
      <c r="CD587" t="inlineStr">
        <is>
          <t>Situación cambiaria en la que el tipo de cambio entre dos monedas es 1=1.</t>
        </is>
      </c>
      <c r="CE587" t="inlineStr">
        <is>
          <t>olukord, kus valuuta vahetuskurss mõne muu valuuta suhtes on 1:1</t>
        </is>
      </c>
      <c r="CF587" t="inlineStr">
        <is>
          <t>Valuutat ovat pariteetissa, kun niiden vaihtokurssi on sama (1:1).</t>
        </is>
      </c>
      <c r="CG587" t="inlineStr">
        <is>
          <t>se dit de monnaies dont le taux de change est de 1:1</t>
        </is>
      </c>
      <c r="CH587" t="inlineStr">
        <is>
          <t/>
        </is>
      </c>
      <c r="CI587" t="inlineStr">
        <is>
          <t>kada je tečaj između dvije valute 1:1</t>
        </is>
      </c>
      <c r="CJ587" t="inlineStr">
        <is>
          <t/>
        </is>
      </c>
      <c r="CK587" t="inlineStr">
        <is>
          <t>(detto di una valuta) con un tasso di cambio pari a 1:1</t>
        </is>
      </c>
      <c r="CL587" t="inlineStr">
        <is>
          <t/>
        </is>
      </c>
      <c r="CM587" t="inlineStr">
        <is>
          <t>situācija, kad valūtas kursa attiecība pret citu valūtas kursu ir 1:1</t>
        </is>
      </c>
      <c r="CN587" t="inlineStr">
        <is>
          <t>fir-rigward ta' munita, b'rata tal-kambju ta' 1:1 imqabbla ma' munita oħra</t>
        </is>
      </c>
      <c r="CO587" t="inlineStr">
        <is>
          <t>situatie waarin een bepaalde munt tegen een andere munt kan worden gewisseld met een koers van 1=1</t>
        </is>
      </c>
      <c r="CP587" t="inlineStr">
        <is>
          <t>określenie stosowane do kursu wymiany walut (wynoszącego 1:1)</t>
        </is>
      </c>
      <c r="CQ587" t="inlineStr">
        <is>
          <t>Situação cambial entre duas divisas em que a taxa de câmbio é de 1:1.</t>
        </is>
      </c>
      <c r="CR587" t="inlineStr">
        <is>
          <t>despre o monedă care are o rată de schimb de 1 la 1 cu o altă monedă</t>
        </is>
      </c>
      <c r="CS587" t="inlineStr">
        <is>
          <t>v prípade meny ide o situáciu, keď sa dve rôzne meny vymieňajú navzájom v pomere 1:1</t>
        </is>
      </c>
      <c r="CT587" t="inlineStr">
        <is>
          <t>v zvezi z valutami, za katere velja menjava 1:1</t>
        </is>
      </c>
      <c r="CU587" t="inlineStr">
        <is>
          <t/>
        </is>
      </c>
    </row>
    <row r="588">
      <c r="A588" s="1" t="str">
        <f>HYPERLINK("https://iate.europa.eu/entry/result/3564595/all", "3564595")</f>
        <v>3564595</v>
      </c>
      <c r="B588" t="inlineStr">
        <is>
          <t>FINANCE</t>
        </is>
      </c>
      <c r="C588" t="inlineStr">
        <is>
          <t>FINANCE|insurance;FINANCE</t>
        </is>
      </c>
      <c r="D588" t="inlineStr">
        <is>
          <t/>
        </is>
      </c>
      <c r="E588" t="inlineStr">
        <is>
          <t/>
        </is>
      </c>
      <c r="F588" t="inlineStr">
        <is>
          <t/>
        </is>
      </c>
      <c r="G588" t="inlineStr">
        <is>
          <t/>
        </is>
      </c>
      <c r="H588" t="inlineStr">
        <is>
          <t/>
        </is>
      </c>
      <c r="I588" t="inlineStr">
        <is>
          <t/>
        </is>
      </c>
      <c r="J588" t="inlineStr">
        <is>
          <t/>
        </is>
      </c>
      <c r="K588" t="inlineStr">
        <is>
          <t/>
        </is>
      </c>
      <c r="L588" t="inlineStr">
        <is>
          <t/>
        </is>
      </c>
      <c r="M588" t="inlineStr">
        <is>
          <t/>
        </is>
      </c>
      <c r="N588" t="inlineStr">
        <is>
          <t/>
        </is>
      </c>
      <c r="O588" t="inlineStr">
        <is>
          <t/>
        </is>
      </c>
      <c r="P588" t="inlineStr">
        <is>
          <t/>
        </is>
      </c>
      <c r="Q588" t="inlineStr">
        <is>
          <t/>
        </is>
      </c>
      <c r="R588" t="inlineStr">
        <is>
          <t/>
        </is>
      </c>
      <c r="S588" t="inlineStr">
        <is>
          <t>tier</t>
        </is>
      </c>
      <c r="T588" t="inlineStr">
        <is>
          <t>3</t>
        </is>
      </c>
      <c r="U588" t="inlineStr">
        <is>
          <t/>
        </is>
      </c>
      <c r="V588" t="inlineStr">
        <is>
          <t/>
        </is>
      </c>
      <c r="W588" t="inlineStr">
        <is>
          <t/>
        </is>
      </c>
      <c r="X588" t="inlineStr">
        <is>
          <t/>
        </is>
      </c>
      <c r="Y588" t="inlineStr">
        <is>
          <t/>
        </is>
      </c>
      <c r="Z588" t="inlineStr">
        <is>
          <t/>
        </is>
      </c>
      <c r="AA588" t="inlineStr">
        <is>
          <t/>
        </is>
      </c>
      <c r="AB588" t="inlineStr">
        <is>
          <t>luokka</t>
        </is>
      </c>
      <c r="AC588" t="inlineStr">
        <is>
          <t>3</t>
        </is>
      </c>
      <c r="AD588" t="inlineStr">
        <is>
          <t/>
        </is>
      </c>
      <c r="AE588" t="inlineStr">
        <is>
          <t/>
        </is>
      </c>
      <c r="AF588" t="inlineStr">
        <is>
          <t/>
        </is>
      </c>
      <c r="AG588" t="inlineStr">
        <is>
          <t/>
        </is>
      </c>
      <c r="AH588" t="inlineStr">
        <is>
          <t/>
        </is>
      </c>
      <c r="AI588" t="inlineStr">
        <is>
          <t/>
        </is>
      </c>
      <c r="AJ588" t="inlineStr">
        <is>
          <t/>
        </is>
      </c>
      <c r="AK588" t="inlineStr">
        <is>
          <t/>
        </is>
      </c>
      <c r="AL588" t="inlineStr">
        <is>
          <t/>
        </is>
      </c>
      <c r="AM588" t="inlineStr">
        <is>
          <t/>
        </is>
      </c>
      <c r="AN588" t="inlineStr">
        <is>
          <t/>
        </is>
      </c>
      <c r="AO588" t="inlineStr">
        <is>
          <t/>
        </is>
      </c>
      <c r="AP588" t="inlineStr">
        <is>
          <t/>
        </is>
      </c>
      <c r="AQ588" t="inlineStr">
        <is>
          <t>livello</t>
        </is>
      </c>
      <c r="AR588" t="inlineStr">
        <is>
          <t>3</t>
        </is>
      </c>
      <c r="AS588" t="inlineStr">
        <is>
          <t/>
        </is>
      </c>
      <c r="AT588" t="inlineStr">
        <is>
          <t/>
        </is>
      </c>
      <c r="AU588" t="inlineStr">
        <is>
          <t/>
        </is>
      </c>
      <c r="AV588" t="inlineStr">
        <is>
          <t/>
        </is>
      </c>
      <c r="AW588" t="inlineStr">
        <is>
          <t/>
        </is>
      </c>
      <c r="AX588" t="inlineStr">
        <is>
          <t/>
        </is>
      </c>
      <c r="AY588" t="inlineStr">
        <is>
          <t/>
        </is>
      </c>
      <c r="AZ588" t="inlineStr">
        <is>
          <t/>
        </is>
      </c>
      <c r="BA588" t="inlineStr">
        <is>
          <t/>
        </is>
      </c>
      <c r="BB588" t="inlineStr">
        <is>
          <t/>
        </is>
      </c>
      <c r="BC588" t="inlineStr">
        <is>
          <t/>
        </is>
      </c>
      <c r="BD588" t="inlineStr">
        <is>
          <t/>
        </is>
      </c>
      <c r="BE588" t="inlineStr">
        <is>
          <t/>
        </is>
      </c>
      <c r="BF588" t="inlineStr">
        <is>
          <t/>
        </is>
      </c>
      <c r="BG588" t="inlineStr">
        <is>
          <t/>
        </is>
      </c>
      <c r="BH588" t="inlineStr">
        <is>
          <t/>
        </is>
      </c>
      <c r="BI588" t="inlineStr">
        <is>
          <t/>
        </is>
      </c>
      <c r="BJ588" t="inlineStr">
        <is>
          <t/>
        </is>
      </c>
      <c r="BK588" t="inlineStr">
        <is>
          <t/>
        </is>
      </c>
      <c r="BL588" t="inlineStr">
        <is>
          <t/>
        </is>
      </c>
      <c r="BM588" t="inlineStr">
        <is>
          <t/>
        </is>
      </c>
      <c r="BN588" t="inlineStr">
        <is>
          <t/>
        </is>
      </c>
      <c r="BO588" t="inlineStr">
        <is>
          <t/>
        </is>
      </c>
      <c r="BP588" t="inlineStr">
        <is>
          <t/>
        </is>
      </c>
      <c r="BQ588" t="inlineStr">
        <is>
          <t/>
        </is>
      </c>
      <c r="BR588" t="inlineStr">
        <is>
          <t/>
        </is>
      </c>
      <c r="BS588" t="inlineStr">
        <is>
          <t/>
        </is>
      </c>
      <c r="BT588" t="inlineStr">
        <is>
          <t/>
        </is>
      </c>
      <c r="BU588" t="inlineStr">
        <is>
          <t/>
        </is>
      </c>
      <c r="BV588" t="inlineStr">
        <is>
          <t/>
        </is>
      </c>
      <c r="BW588" t="inlineStr">
        <is>
          <t/>
        </is>
      </c>
      <c r="BX588" t="inlineStr">
        <is>
          <t/>
        </is>
      </c>
      <c r="BY588" t="inlineStr">
        <is>
          <t/>
        </is>
      </c>
      <c r="BZ588" t="inlineStr">
        <is>
          <t/>
        </is>
      </c>
      <c r="CA588" t="inlineStr">
        <is>
          <t/>
        </is>
      </c>
      <c r="CB588" t="inlineStr">
        <is>
          <t/>
        </is>
      </c>
      <c r="CC588" t="inlineStr">
        <is>
          <t>category to classify own-fund items of insurance and reinsurance undertakings</t>
        </is>
      </c>
      <c r="CD588" t="inlineStr">
        <is>
          <t/>
        </is>
      </c>
      <c r="CE588" t="inlineStr">
        <is>
          <t/>
        </is>
      </c>
      <c r="CF588" t="inlineStr">
        <is>
          <t>kategoria vakuutus- ja jälleenvakuutusyritysten omaan varallisuuteen kuuluvien erien luokittelemiseksi</t>
        </is>
      </c>
      <c r="CG588" t="inlineStr">
        <is>
          <t/>
        </is>
      </c>
      <c r="CH588" t="inlineStr">
        <is>
          <t/>
        </is>
      </c>
      <c r="CI588" t="inlineStr">
        <is>
          <t/>
        </is>
      </c>
      <c r="CJ588" t="inlineStr">
        <is>
          <t/>
        </is>
      </c>
      <c r="CK588" t="inlineStr">
        <is>
          <t>categoria nella quale vengono classificati gli elementi dei fondi propri&lt;sup&gt;1&lt;/sup&gt; delle imprese di assicurazione e di riassicurazione&lt;p&gt;&lt;sup&gt;1&lt;/sup&gt; elemento dei fondi propri [ &lt;a href="/entry/result/3515201/all" id="ENTRY_TO_ENTRY_CONVERTER" target="_blank"&gt;IATE:3515201&lt;/a&gt; ]&lt;/p&gt;</t>
        </is>
      </c>
      <c r="CL588" t="inlineStr">
        <is>
          <t/>
        </is>
      </c>
      <c r="CM588" t="inlineStr">
        <is>
          <t/>
        </is>
      </c>
      <c r="CN588" t="inlineStr">
        <is>
          <t/>
        </is>
      </c>
      <c r="CO588" t="inlineStr">
        <is>
          <t/>
        </is>
      </c>
      <c r="CP588" t="inlineStr">
        <is>
          <t/>
        </is>
      </c>
      <c r="CQ588" t="inlineStr">
        <is>
          <t/>
        </is>
      </c>
      <c r="CR588" t="inlineStr">
        <is>
          <t/>
        </is>
      </c>
      <c r="CS588" t="inlineStr">
        <is>
          <t/>
        </is>
      </c>
      <c r="CT588" t="inlineStr">
        <is>
          <t/>
        </is>
      </c>
      <c r="CU588" t="inlineStr">
        <is>
          <t/>
        </is>
      </c>
    </row>
    <row r="589">
      <c r="A589" s="1" t="str">
        <f>HYPERLINK("https://iate.europa.eu/entry/result/3568369/all", "3568369")</f>
        <v>3568369</v>
      </c>
      <c r="B589" t="inlineStr">
        <is>
          <t>FINANCE</t>
        </is>
      </c>
      <c r="C589" t="inlineStr">
        <is>
          <t>FINANCE|financial institutions and credit</t>
        </is>
      </c>
      <c r="D589" t="inlineStr">
        <is>
          <t>група</t>
        </is>
      </c>
      <c r="E589" t="inlineStr">
        <is>
          <t>4</t>
        </is>
      </c>
      <c r="F589" t="inlineStr">
        <is>
          <t/>
        </is>
      </c>
      <c r="G589" t="inlineStr">
        <is>
          <t>skupina</t>
        </is>
      </c>
      <c r="H589" t="inlineStr">
        <is>
          <t>3</t>
        </is>
      </c>
      <c r="I589" t="inlineStr">
        <is>
          <t/>
        </is>
      </c>
      <c r="J589" t="inlineStr">
        <is>
          <t>gruppe</t>
        </is>
      </c>
      <c r="K589" t="inlineStr">
        <is>
          <t>3</t>
        </is>
      </c>
      <c r="L589" t="inlineStr">
        <is>
          <t/>
        </is>
      </c>
      <c r="M589" t="inlineStr">
        <is>
          <t>Gruppe</t>
        </is>
      </c>
      <c r="N589" t="inlineStr">
        <is>
          <t>3</t>
        </is>
      </c>
      <c r="O589" t="inlineStr">
        <is>
          <t/>
        </is>
      </c>
      <c r="P589" t="inlineStr">
        <is>
          <t/>
        </is>
      </c>
      <c r="Q589" t="inlineStr">
        <is>
          <t/>
        </is>
      </c>
      <c r="R589" t="inlineStr">
        <is>
          <t/>
        </is>
      </c>
      <c r="S589" t="inlineStr">
        <is>
          <t>group</t>
        </is>
      </c>
      <c r="T589" t="inlineStr">
        <is>
          <t>3</t>
        </is>
      </c>
      <c r="U589" t="inlineStr">
        <is>
          <t/>
        </is>
      </c>
      <c r="V589" t="inlineStr">
        <is>
          <t>grupo</t>
        </is>
      </c>
      <c r="W589" t="inlineStr">
        <is>
          <t>3</t>
        </is>
      </c>
      <c r="X589" t="inlineStr">
        <is>
          <t/>
        </is>
      </c>
      <c r="Y589" t="inlineStr">
        <is>
          <t/>
        </is>
      </c>
      <c r="Z589" t="inlineStr">
        <is>
          <t/>
        </is>
      </c>
      <c r="AA589" t="inlineStr">
        <is>
          <t/>
        </is>
      </c>
      <c r="AB589" t="inlineStr">
        <is>
          <t>ryhmä</t>
        </is>
      </c>
      <c r="AC589" t="inlineStr">
        <is>
          <t>3</t>
        </is>
      </c>
      <c r="AD589" t="inlineStr">
        <is>
          <t/>
        </is>
      </c>
      <c r="AE589" t="inlineStr">
        <is>
          <t/>
        </is>
      </c>
      <c r="AF589" t="inlineStr">
        <is>
          <t/>
        </is>
      </c>
      <c r="AG589" t="inlineStr">
        <is>
          <t/>
        </is>
      </c>
      <c r="AH589" t="inlineStr">
        <is>
          <t>grúpa</t>
        </is>
      </c>
      <c r="AI589" t="inlineStr">
        <is>
          <t>3</t>
        </is>
      </c>
      <c r="AJ589" t="inlineStr">
        <is>
          <t/>
        </is>
      </c>
      <c r="AK589" t="inlineStr">
        <is>
          <t/>
        </is>
      </c>
      <c r="AL589" t="inlineStr">
        <is>
          <t/>
        </is>
      </c>
      <c r="AM589" t="inlineStr">
        <is>
          <t/>
        </is>
      </c>
      <c r="AN589" t="inlineStr">
        <is>
          <t/>
        </is>
      </c>
      <c r="AO589" t="inlineStr">
        <is>
          <t/>
        </is>
      </c>
      <c r="AP589" t="inlineStr">
        <is>
          <t/>
        </is>
      </c>
      <c r="AQ589" t="inlineStr">
        <is>
          <t>gruppo</t>
        </is>
      </c>
      <c r="AR589" t="inlineStr">
        <is>
          <t>3</t>
        </is>
      </c>
      <c r="AS589" t="inlineStr">
        <is>
          <t/>
        </is>
      </c>
      <c r="AT589" t="inlineStr">
        <is>
          <t/>
        </is>
      </c>
      <c r="AU589" t="inlineStr">
        <is>
          <t/>
        </is>
      </c>
      <c r="AV589" t="inlineStr">
        <is>
          <t/>
        </is>
      </c>
      <c r="AW589" t="inlineStr">
        <is>
          <t>grupa</t>
        </is>
      </c>
      <c r="AX589" t="inlineStr">
        <is>
          <t>3</t>
        </is>
      </c>
      <c r="AY589" t="inlineStr">
        <is>
          <t/>
        </is>
      </c>
      <c r="AZ589" t="inlineStr">
        <is>
          <t/>
        </is>
      </c>
      <c r="BA589" t="inlineStr">
        <is>
          <t/>
        </is>
      </c>
      <c r="BB589" t="inlineStr">
        <is>
          <t/>
        </is>
      </c>
      <c r="BC589" t="inlineStr">
        <is>
          <t>groep</t>
        </is>
      </c>
      <c r="BD589" t="inlineStr">
        <is>
          <t>3</t>
        </is>
      </c>
      <c r="BE589" t="inlineStr">
        <is>
          <t/>
        </is>
      </c>
      <c r="BF589" t="inlineStr">
        <is>
          <t>grupa</t>
        </is>
      </c>
      <c r="BG589" t="inlineStr">
        <is>
          <t>3</t>
        </is>
      </c>
      <c r="BH589" t="inlineStr">
        <is>
          <t/>
        </is>
      </c>
      <c r="BI589" t="inlineStr">
        <is>
          <t>grupo</t>
        </is>
      </c>
      <c r="BJ589" t="inlineStr">
        <is>
          <t>3</t>
        </is>
      </c>
      <c r="BK589" t="inlineStr">
        <is>
          <t/>
        </is>
      </c>
      <c r="BL589" t="inlineStr">
        <is>
          <t>grup</t>
        </is>
      </c>
      <c r="BM589" t="inlineStr">
        <is>
          <t>3</t>
        </is>
      </c>
      <c r="BN589" t="inlineStr">
        <is>
          <t/>
        </is>
      </c>
      <c r="BO589" t="inlineStr">
        <is>
          <t/>
        </is>
      </c>
      <c r="BP589" t="inlineStr">
        <is>
          <t/>
        </is>
      </c>
      <c r="BQ589" t="inlineStr">
        <is>
          <t/>
        </is>
      </c>
      <c r="BR589" t="inlineStr">
        <is>
          <t>skupina</t>
        </is>
      </c>
      <c r="BS589" t="inlineStr">
        <is>
          <t>3</t>
        </is>
      </c>
      <c r="BT589" t="inlineStr">
        <is>
          <t/>
        </is>
      </c>
      <c r="BU589" t="inlineStr">
        <is>
          <t/>
        </is>
      </c>
      <c r="BV589" t="inlineStr">
        <is>
          <t/>
        </is>
      </c>
      <c r="BW589" t="inlineStr">
        <is>
          <t/>
        </is>
      </c>
      <c r="BX589" t="inlineStr">
        <is>
          <t>предприятие майка и неговите дъщерни предприятия</t>
        </is>
      </c>
      <c r="BY589" t="inlineStr">
        <is>
          <t>a) skupina úvěrových institucí, které jsou zahrnuty v konsolidovaných finančních výkazech mateřské společnosti, kde je mateřská společnost povinna předkládat konsolidované finanční výkazy podle mezinárodního účetního standardu č. 27 (IAS 27), přijatého podle nařízení Komise (ES) č. 2238/2004, a které sestávají:&lt;br&gt;i) z mateřské společnosti a jedné nebo více dceřiných společností nebo&lt;br&gt;ii) ze dvou nebo více dceřiných společností mateřské společnosti, nebo&lt;br&gt;b) skupina úvěrových institucí uvedených pod písmenem a) bod i) nebo ii), kde mateřská společnost nepředkládá konsolidované finanční výkazy podle IAS 27, ale může splňovat kritéria vymezená v IAS 27 pro zahrnutí do konsolidovaných finančních výkazů, za podmínky ověření centrální bankou přímého účastníka nebo, v případě skupiny AL, řídící národní centrální bankou, nebo&lt;br&gt;c) dvoustranná nebo mnohostranná síť úvěrových institucí, jež je: &lt;br&gt;i) organizována na základě právního rámce, který určuje přidružení úvěrových institucí k této síti, nebo&lt;br&gt;ii) charakterizována vlastními mechanismy spolupráce (prosazování, podpora a zastupování obchodních zájmů svých členů) nebo hospodářskou solidaritou, jež jde nad rámec běžné spolupráce, která je mezi úvěrovými institucemi obvyklá, přičemž tato spolupráce a solidarita je povolena vnitřními předpisy nebo stanovami úvěrových institucí nebo je založena na základě zvláštních dohod; &lt;br&gt;a Rada guvernérů ECB v každém z případů uvedených v písmenu c) schválila žádost o to, aby byla příslušná síť považována za skupinu</t>
        </is>
      </c>
      <c r="BZ589" t="inlineStr">
        <is>
          <t>a) sammenslutning af kreditinstitutter, som er indeholdt i moderselskabets koncernregnskab, hvor moderselskabet er forpligtet til at aflægge koncernregnskab i henhold til International Regnskabsstandard 27 (IAS 27), vedtaget i overensstemmelse med Kommissionens forordning (EF) nr. 2238/2004 (3) bestående af enten: i) et moderselskab og et eller flere datterselskaber, eller ii) to eller flere datterselskaber af et moderselskab, eller &lt;br&gt;b) sammenslutning af kreditinstitutter som angivet i litra a), nr. i) eller ii), hvor et moderselskab ikke aflægger koncernregnskab i overensstemmelse med IAS 27, men kan opfylde betingelserne defineret i IAS 27 for at blive omfattet af koncernregnskab, med forbehold af godkendelse af den direkte deltagers centralbank eller i tilfælde af en AL-gruppe af den administrerende nationale centralbank, eller &lt;br&gt;c) bilateralt eller multilateralt netværk af kreditinstitutter, som er: i) organiseret gennem en lovmæssig struktur, som fastlægger kreditinstitutternes tilhørsforhold til dette netværk, eller ii) karakteriseret ved selvforanstaltede samarbejdsmekanismer (til fremme af, støtte for og repræsentation af medlemmernes forretningsmæssige interesser) og/eller en økonomisk solidaritet, som rækker ud over et normalt samarbejde mellem kreditinstitutter, og hvor samarbejdet og solidariteten er tilladt i kreditinstitutternes stiftelsesoverenskomst eller vedtægter eller vedtaget ved selvstændige aftaler, og i alle de i litra c) nævnte tilfælde at ECB's Styrelsesråd har godkendt ansøgningen fra det pågældende netværk om at blive betragtet som en gruppe</t>
        </is>
      </c>
      <c r="CA589" t="inlineStr">
        <is>
          <t>a) eine Gruppe von Kreditinstituten, deren Jahresabschlüsse in den konsolidierten Abschluss bei einem Mutterunternehmen eingehen, sofern das Mutterunternehmen den konsolidierten Abschluss gemäß der Verordnung (EG) Nr. 2238/2004 (3) nach dem International Accounting Standard (IAS) 27 erstellt, wobei die Gruppe sich wie folgt zusammensetzen muss: &lt;br&gt;i) ein Mutterunternehmen und ein oder mehrere Tochterunternehmen oder | ii) | zwei oder mehr Tochterunternehmen desselben Mutterunternehmens, oder &lt;br&gt;b) eine Gruppe von Kreditinstituten im Sinne von Buchstabe a Ziffer i oder ii, wobei das Mutterunternehmen zwar keinen konsolidierten Abschluss gemäß IAS 27 erstellt, jedoch die in IAS 27 festgelegten Kriterien für die Aufnahme in einen konsolidierten Abschluss erfüllt wären, vorbehaltlich der Bestätigung durch die Zentralbank des direkten Teilnehmers oder, im Falle einer AL-Gruppe, der Leit-NZB, oder &lt;br&gt;c) ein bilaterales oder multilaterales Netzwerk von Kreditinstituten, &lt;br&gt;i) bei dem die Zugehörigkeit von Kreditinstituten zum Netzwerk gesetzlich oder satzungsmäßig organisiert und geregelt ist oder &lt;br&gt;ii) dessen Wesensmerkmal die selbst organisierte Zusammenarbeit (Förderung, Unterstützung und Vertretung der Geschäftsinteressen seiner Mitglieder) und/oder eine über die übliche Zusammenarbeit zwischen Kreditinstituten hinausgehende wirtschaftliche Solidarität ist, wobei die Zusammenarbeit bzw. Solidarität aufgrund der Satzung oder des Gründungsakts der betreffenden Kreditinstitute oder aufgrund von separaten Vereinbarungen ermöglicht wird. &lt;br&gt;In jedem in Buchstabe c genannten Fall ist erforderlich, dass der EZB-Rat das Netzwerk als Gruppe im Sinne dieser Definition anerkannt hat</t>
        </is>
      </c>
      <c r="CB589" t="inlineStr">
        <is>
          <t/>
        </is>
      </c>
      <c r="CC589" t="inlineStr">
        <is>
          <t>group of credit institutions included in the consolidated financial statements of a parent company where the parent company is obliged to present consolidated financial statements under International Accounting Standard 27 (IAS 27), adopted pursuant to Commission Regulation (EC) No 2238/2004 and consisting of either&lt;br&gt;(i) a parent company and one or more subsidiaries; or&lt;br&gt;(ii) two or more subsidiaries of a parent company; or&lt;br&gt;(b) a composition of credit institutions as referred to in subparagraphs (a)(i) or (ii), where a parent company does not present consolidated financial statements in accordance with IAS 27, but may be able to satisfy the criteria defined in IAS 27 for inclusion in consolidated financial statements, subject to the verification of the CB of the direct participant or, in the case of an AL group, the managing NCB; or&lt;br&gt;(c) a bilateral or multilateral network of credit institutions that is:(&lt;br&gt;i) organised through a statutory framework determining the affiliation of credit institutions to such a network; or&lt;br&gt;(ii) characterised by self-organised mechanisms of cooperation (promoting, supporting and representing the business interests of its members) and/or economic solidarity going beyond the ordinary cooperation usual between credit institutions whereby such cooperation and solidarity are permitted by credit institutions' by-laws or articles of incorporation or established by virtue of separate agreements;&lt;br&gt;and in each case referred to in (c) the ECB's Governing Council has approved an application to be considered as constituting a group</t>
        </is>
      </c>
      <c r="CD589" t="inlineStr">
        <is>
          <t>Una sociedad matriz y la totalidad de sus empresas filiales.</t>
        </is>
      </c>
      <c r="CE589" t="inlineStr">
        <is>
          <t/>
        </is>
      </c>
      <c r="CF589" t="inlineStr">
        <is>
          <t>a) luottolaitosten muodostama ryhmittymä, joka sisältyy sellaisen emoyhtiön konsernitilinpäätökseen, joka on komission asetuksella (EY) N:o 2238/2004 (3) hyväksytyn kansainvälisten tilinpäätösstandardin 27 (IAS 27) mukaisesti velvollinen laatimaan konsernitilinpäätöksen, kun tällaiseen ryhmittymään kuluu joko&lt;br&gt;i) emoyhtiö ja yksi tai useampi tytäryhtiö; tai&lt;br&gt;i) yksi tai useampi emoyhtiön tytäryhtiö; tai&lt;br&gt;b) edellä a alakohdan i tai ii alakohdassa tarkoitettujen luottolaitosten muodostama ryhmittymä, jossa emoyhtiö ei laadi konsernitilinpäätöstä IAS 27:n mukaisesti, mutta joka saattaisi täyttää IAS 27:ssä vahvistetut konsernitilinpäätökseen sisällyttämisen ehdot, mikäli suoran osallistujan keskuspankki tai, jos kyseessä on AL-ryhmä, hallinnoiva kansallinen keskuspankki on tämän verifioinut; tai&lt;br&gt;c) luottolaitosten kahdenvälinen tai monenvälinen verkosto, jonka&lt;br&gt;i) rakenne määräytyy luottolaitosten yhteyttä tähän verkostoon määrittelevien lainsäännösten mukaisesti, tai&lt;br&gt;ii) ytimenä on verkoston itsensä määrittelemä, pankkienvälisen tavanomaisen yhteistyön ylittävä yhteistyö (jäsenten liiketaloudellisten etujen edistäminen, tukeminen ja edustaminen) ja/tai taloudellinen solidaarisuus, ja tällainen yhteistyö tai solidaarisuus on sallittua luottolaitosten yhtiösopimusten tai yhtiösääntöjen tai erityisten sopimusten nojalla, &lt;br&gt;ja EKP:n neuvosto on c alakohdan tarkoittamissa tapauksissa hyväksynyt verkoston katsomista ryhmäksi koskevan hakemuksen</t>
        </is>
      </c>
      <c r="CG589" t="inlineStr">
        <is>
          <t/>
        </is>
      </c>
      <c r="CH589" t="inlineStr">
        <is>
          <t/>
        </is>
      </c>
      <c r="CI589" t="inlineStr">
        <is>
          <t/>
        </is>
      </c>
      <c r="CJ589" t="inlineStr">
        <is>
          <t/>
        </is>
      </c>
      <c r="CK589" t="inlineStr">
        <is>
          <t>a) un insieme di
enti creditizi inclusi nel bilancio consolidato della società madre, nel caso
in cui quest’ultima è tenuta a presentare un bilancio consolidato secondo il
principio contabile internazionale n. 27 (IAS 27), adottato in base al
regolamento (CE) n. 2238/2004 della Commissione (2) e che si compone di:&lt;br&gt;i) una
società madre e una o più controllate; ovvero&lt;br&gt;ii) due o più controllate di una
società madre;&lt;br&gt;b) un insieme di enti creditizi di cui alla lettera a), punto i)
o ii), nel quale la società madre non redige un bilancio consolidato sulla base
dello IAS 27, ma potrebbe soddisfare i criteri stabiliti nello IAS 27 per
l’inclusione in un bilancio consolidato, salva la verifica da parte della BC
del partecipante diretto o, nel caso di un gruppo LA, della BCN gestore;&lt;br&gt;c) una
rete bilaterale o multilaterale di enti creditizi che sia:&lt;br&gt;i) organizzata sulla
base di regole statutarie che determinano l’affiliazione degli enti creditizi a
tale rete; ovvero &lt;br&gt;ii) caratterizzata da meccanismi di cooperazione (per la
promozione, il sostegno e la rappresentanza degli interessi commerciali dei
membri della rete) e/o di mutualità che vanno oltre la cooperazione ordinaria
usuale tra enti creditizi, laddove tali cooperazione e mutualità siano
consentite dagli statuti o dagli atti costitutivi degli enti creditizi o stabilite
da accordi separati;&lt;br&gt;e in ciascuno dei casi di cui alla lettera c) il Consiglio
direttivo della BCE abbia accolto la richiesta degli enti creditizi di essere
considerati come costituenti un gruppo</t>
        </is>
      </c>
      <c r="CL589" t="inlineStr">
        <is>
          <t/>
        </is>
      </c>
      <c r="CM589" t="inlineStr">
        <is>
          <t>a) kredītiestāžu kopums, kas iekļauts mātesuzņēmuma konsolidētajos finanšu pārskatos, ja mātesuzņēmumam irpienākums iesniegt konsolidētos finanšu pārskatus atbilstoši 27. Starptautiskajam grāmatvedības standartam(27. SGS), kurš pieņemts saskaņā ar Komisijas Regulu (EK) Nr. 2238/2004 (2), un kas sastāv no:&lt;br&gt;i) mātesuzņēmuma un viena vai vairākiem meitasuzņēmumiem; vai&lt;br&gt;ii) diviem vai vairākiem mātesuzņēmuma meitasuzņēmumiem;&lt;br&gt;b) kredītiestāžu kopums, kas minēts a) apakšpunkta i) vai ii) daļā, kurā mātesuzņēmums neiesniedz konsolidētosfinanšu pārskatus saskaņā ar 27. SGS, bet kas varētu atbilst 27. SGS nosacījumiem, kuri pieļautu iekļaušanu konsolidētajos finanšu pārskatos, ja to apliecinājusi tiešā dalībnieka CB vai – AL grupas gadījumā – pārvaldītāja NCB;&lt;br&gt;c) divu vai vairāku kredītiestāžu tīkls:&lt;br&gt;i) kas regulēts ar likumu, nosakot kredītiestādes piederību šādam tīklam; vai&lt;br&gt;ii) kam raksturīgi pašu kredītiestāžu organizēti sadarbības mehānismi (veicinot, atbalstot un pārstāvot tā dalībnieku ekonomiskās intereses) un/vai ekonomiskā solidaritāte, kas ir vairāk nekā parasta sadarbība, kāda mēdz būt starp kredītiestādēm, turklāt šāda sadarbība un solidaritāte atļauta saskaņā ar kredītiestāžuiekšējās kārtības noteikumiem vai statūtiem vai noteikta atsevišķos līgumos;un katrā c) apakšpunktā minētajā gadījumā ECB Padome apstiprinājusi pieteikumu tikt atzītai par grupu</t>
        </is>
      </c>
      <c r="CN589" t="inlineStr">
        <is>
          <t/>
        </is>
      </c>
      <c r="CO589" t="inlineStr">
        <is>
          <t>moederonderneming en haar dochterondernemingen</t>
        </is>
      </c>
      <c r="CP589" t="inlineStr">
        <is>
          <t>jednostka dominująca i jej jednostki zależne</t>
        </is>
      </c>
      <c r="CQ589" t="inlineStr">
        <is>
          <t>a) conjunto das instituições de crédito incluídas nas demonstrações financeiras consolidadas de uma sociedade-mãe que esteja obrigada a apresentar demonstrações financeiras consolidadas por força Norma Internacional de Contabilidade n.º 27 (IAS 27) adotada nos termos do Regulamento n.º CE 2238/2004 (4) da Comissão, e que pode ser composto quer:&lt;br&gt;i) por uma sociedade-mãe e uma ou mais filiais desta; quer por&lt;br&gt;ii) duas ou mais filiais de uma mesma sociedade-mãe; ou&lt;br&gt;b) um conjunto de instituições de crédito tal como referido nas subalíneas i) ou ii) da alínea a), cuja sociedade-mãe não tenha de apresentar demonstrações financeiras consolidadas de acordo com o IAS 27, mas que se revele capaz de satisfazer os critérios definidos na referida norma para a inclusão em demonstrações financeiras consolidadas, dependendo de verificação pelo BC do participante direto ou, no caso de um grupo LA, o BC gestor; ou ainda&lt;br&gt;c) uma rede bilateral ou multilateral de instituições de crédito que:&lt;br&gt;i) esteja organizada numa estrutura legal que determine a coligação das instituições de crédito dessa rede;&lt;br&gt;ii) se caracterize por mecanismos de cooperação auto-organizados (promovendo, apoiando e representando os interesses negociais dos seus membros) e/ou por uma solidariedade económica que ultrapasse a cooperação habitual entre instituições de crédito, quando tal cooperação e solidariedade sejam permitidas pelos estatutos ou pacto social das instituições de crédito ou estabelecidas em acordo separado; e que, em cada caso a que a alínea c) se refere, o Conselho do BCE tenha aprovado um pedido no sentido de a referida rede ser considerada como constituindo um grupo.</t>
        </is>
      </c>
      <c r="CR589" t="inlineStr">
        <is>
          <t>un ansamblu de instituții de credit incluse în declarațiile financiare consolidate ale societății-mamă în cazul în care societatea-mamă este obligată să prezinte declarații financiare consolidate conform Standardului internațional de contabilitate nr. 27 (IAS 27), adoptat în conformitate cu Regulamentul (CE) nr. 2238/2004 al Comisiei și alcătuit din:&lt;br&gt;(i) o societate-mamă și una sau mai multe filiale; sau&lt;br&gt;(ii) două sau mai multe filiale ale unei societăți-mamă; sau&lt;br&gt;(b) un ansamblu de instituții de credit astfel cum este menționat la litera (a) punctul (i) sau (ii), în cazul în care societatea-mamă nu prezintă declarații financiare consolidate în conformitate cu IAS 27, dar poate fi în măsură să satisfacă criteriile definite în IAS 27 pentru includerea lor în declarațiile financiare consolidate, cu condiția verificării băncii centrale a titularului de cont PM sau, în cazul unui grup AL, a băncii centrale naționale manager;&lt;br&gt;(c) o rețea bilaterală sau multilaterală de instituții de credit, care este:&lt;br&gt;(i) organizată în baza unui cadru statutar care determină afilierea instituțiilor de credit la o astfel de rețea; sau&lt;br&gt;(ii) caracterizată prin mecanisme de cooperare autoorganizate (care promovează, susțin și reprezintă interesele comerciale ale membrilor săi) și/sau printr-o solidaritate economică extinsă dincolo de cooperarea normală ce există de obicei între instituțiile de credit, acolo unde asemenea cooperare și solidaritate sunt permise de statutele sau actele constitutive ale acestor instituții de credit sau stabilite prin acorduri separate;&lt;br&gt;și, în fiecare caz menționat la litera (c), Consiliul guvernatorilor BCE a aprobat o cerere privind considerarea acestora ca fiind un grup</t>
        </is>
      </c>
      <c r="CS589" t="inlineStr">
        <is>
          <t/>
        </is>
      </c>
      <c r="CT589" t="inlineStr">
        <is>
          <t/>
        </is>
      </c>
      <c r="CU589" t="inlineStr">
        <is>
          <t/>
        </is>
      </c>
    </row>
    <row r="590">
      <c r="A590" s="1" t="str">
        <f>HYPERLINK("https://iate.europa.eu/entry/result/3569994/all", "3569994")</f>
        <v>3569994</v>
      </c>
      <c r="B590" t="inlineStr">
        <is>
          <t>TRADE;FINANCE</t>
        </is>
      </c>
      <c r="C590" t="inlineStr">
        <is>
          <t>TRADE|marketing|commercial transaction;FINANCE|free movement of capital|financial market</t>
        </is>
      </c>
      <c r="D590" t="inlineStr">
        <is>
          <t>куанто</t>
        </is>
      </c>
      <c r="E590" t="inlineStr">
        <is>
          <t>3</t>
        </is>
      </c>
      <c r="F590" t="inlineStr">
        <is>
          <t/>
        </is>
      </c>
      <c r="G590" t="inlineStr">
        <is>
          <t>quanto</t>
        </is>
      </c>
      <c r="H590" t="inlineStr">
        <is>
          <t>3</t>
        </is>
      </c>
      <c r="I590" t="inlineStr">
        <is>
          <t/>
        </is>
      </c>
      <c r="J590" t="inlineStr">
        <is>
          <t>quanto</t>
        </is>
      </c>
      <c r="K590" t="inlineStr">
        <is>
          <t>3</t>
        </is>
      </c>
      <c r="L590" t="inlineStr">
        <is>
          <t/>
        </is>
      </c>
      <c r="M590" t="inlineStr">
        <is>
          <t>Quanto</t>
        </is>
      </c>
      <c r="N590" t="inlineStr">
        <is>
          <t>3</t>
        </is>
      </c>
      <c r="O590" t="inlineStr">
        <is>
          <t/>
        </is>
      </c>
      <c r="P590" t="inlineStr">
        <is>
          <t>παράγωγο χρηματοοικονομικό προϊόν χωρίς συναλλαγματικό κίνδυνο</t>
        </is>
      </c>
      <c r="Q590" t="inlineStr">
        <is>
          <t>3</t>
        </is>
      </c>
      <c r="R590" t="inlineStr">
        <is>
          <t/>
        </is>
      </c>
      <c r="S590" t="inlineStr">
        <is>
          <t>quanto</t>
        </is>
      </c>
      <c r="T590" t="inlineStr">
        <is>
          <t>3</t>
        </is>
      </c>
      <c r="U590" t="inlineStr">
        <is>
          <t/>
        </is>
      </c>
      <c r="V590" t="inlineStr">
        <is>
          <t>quanto</t>
        </is>
      </c>
      <c r="W590" t="inlineStr">
        <is>
          <t>3</t>
        </is>
      </c>
      <c r="X590" t="inlineStr">
        <is>
          <t/>
        </is>
      </c>
      <c r="Y590" t="inlineStr">
        <is>
          <t>quanto-tuletisinstrument</t>
        </is>
      </c>
      <c r="Z590" t="inlineStr">
        <is>
          <t>3</t>
        </is>
      </c>
      <c r="AA590" t="inlineStr">
        <is>
          <t/>
        </is>
      </c>
      <c r="AB590" t="inlineStr">
        <is>
          <t>quanto</t>
        </is>
      </c>
      <c r="AC590" t="inlineStr">
        <is>
          <t>3</t>
        </is>
      </c>
      <c r="AD590" t="inlineStr">
        <is>
          <t/>
        </is>
      </c>
      <c r="AE590" t="inlineStr">
        <is>
          <t>dérivé quanto|quanto</t>
        </is>
      </c>
      <c r="AF590" t="inlineStr">
        <is>
          <t>3|3</t>
        </is>
      </c>
      <c r="AG590" t="inlineStr">
        <is>
          <t>|</t>
        </is>
      </c>
      <c r="AH590" t="inlineStr">
        <is>
          <t>quanto</t>
        </is>
      </c>
      <c r="AI590" t="inlineStr">
        <is>
          <t>3</t>
        </is>
      </c>
      <c r="AJ590" t="inlineStr">
        <is>
          <t/>
        </is>
      </c>
      <c r="AK590" t="inlineStr">
        <is>
          <t>quanto</t>
        </is>
      </c>
      <c r="AL590" t="inlineStr">
        <is>
          <t>3</t>
        </is>
      </c>
      <c r="AM590" t="inlineStr">
        <is>
          <t/>
        </is>
      </c>
      <c r="AN590" t="inlineStr">
        <is>
          <t>quanto</t>
        </is>
      </c>
      <c r="AO590" t="inlineStr">
        <is>
          <t>3</t>
        </is>
      </c>
      <c r="AP590" t="inlineStr">
        <is>
          <t/>
        </is>
      </c>
      <c r="AQ590" t="inlineStr">
        <is>
          <t>di tipo "Quanto"|Quanto</t>
        </is>
      </c>
      <c r="AR590" t="inlineStr">
        <is>
          <t>3|3</t>
        </is>
      </c>
      <c r="AS590" t="inlineStr">
        <is>
          <t>|</t>
        </is>
      </c>
      <c r="AT590" t="inlineStr">
        <is>
          <t>denominuotas kita valiuta</t>
        </is>
      </c>
      <c r="AU590" t="inlineStr">
        <is>
          <t>3</t>
        </is>
      </c>
      <c r="AV590" t="inlineStr">
        <is>
          <t/>
        </is>
      </c>
      <c r="AW590" t="inlineStr">
        <is>
          <t>&lt;i&gt;quanto&lt;/i&gt;</t>
        </is>
      </c>
      <c r="AX590" t="inlineStr">
        <is>
          <t>2</t>
        </is>
      </c>
      <c r="AY590" t="inlineStr">
        <is>
          <t/>
        </is>
      </c>
      <c r="AZ590" t="inlineStr">
        <is>
          <t>quanto</t>
        </is>
      </c>
      <c r="BA590" t="inlineStr">
        <is>
          <t>3</t>
        </is>
      </c>
      <c r="BB590" t="inlineStr">
        <is>
          <t/>
        </is>
      </c>
      <c r="BC590" t="inlineStr">
        <is>
          <t>quanto</t>
        </is>
      </c>
      <c r="BD590" t="inlineStr">
        <is>
          <t>3</t>
        </is>
      </c>
      <c r="BE590" t="inlineStr">
        <is>
          <t/>
        </is>
      </c>
      <c r="BF590" t="inlineStr">
        <is>
          <t>quanto</t>
        </is>
      </c>
      <c r="BG590" t="inlineStr">
        <is>
          <t>3</t>
        </is>
      </c>
      <c r="BH590" t="inlineStr">
        <is>
          <t/>
        </is>
      </c>
      <c r="BI590" t="inlineStr">
        <is>
          <t>quanto</t>
        </is>
      </c>
      <c r="BJ590" t="inlineStr">
        <is>
          <t>3</t>
        </is>
      </c>
      <c r="BK590" t="inlineStr">
        <is>
          <t/>
        </is>
      </c>
      <c r="BL590" t="inlineStr">
        <is>
          <t>quanto</t>
        </is>
      </c>
      <c r="BM590" t="inlineStr">
        <is>
          <t>3</t>
        </is>
      </c>
      <c r="BN590" t="inlineStr">
        <is>
          <t/>
        </is>
      </c>
      <c r="BO590" t="inlineStr">
        <is>
          <t>quanto</t>
        </is>
      </c>
      <c r="BP590" t="inlineStr">
        <is>
          <t>3</t>
        </is>
      </c>
      <c r="BQ590" t="inlineStr">
        <is>
          <t/>
        </is>
      </c>
      <c r="BR590" t="inlineStr">
        <is>
          <t>kvanto</t>
        </is>
      </c>
      <c r="BS590" t="inlineStr">
        <is>
          <t>3</t>
        </is>
      </c>
      <c r="BT590" t="inlineStr">
        <is>
          <t/>
        </is>
      </c>
      <c r="BU590" t="inlineStr">
        <is>
          <t>quanto</t>
        </is>
      </c>
      <c r="BV590" t="inlineStr">
        <is>
          <t>3</t>
        </is>
      </c>
      <c r="BW590" t="inlineStr">
        <is>
          <t/>
        </is>
      </c>
      <c r="BX590" t="inlineStr">
        <is>
          <t>дериватив, при който се дава възможност на купувача да открие позиция в чуждестранни активи, но със сигурността на фиксиран курс спрямо собствената валута</t>
        </is>
      </c>
      <c r="BY590" t="inlineStr">
        <is>
          <t>derivát, který je denominován v jedné měně a jeho podkladová aktiva v měně jiné</t>
        </is>
      </c>
      <c r="BZ590" t="inlineStr">
        <is>
          <t>instrument til at tilpasse investors basisvalutabeskyttelse på en underliggende position, som svinger i værdi udtrykt i en anden valuta end basisvalutaen</t>
        </is>
      </c>
      <c r="CA590" t="inlineStr">
        <is>
          <t>Namenszusatz für Anlage- und Hebelprodukte, die gegen Währungsschwankungen abgesichert sind</t>
        </is>
      </c>
      <c r="CB590" t="inlineStr">
        <is>
          <t/>
        </is>
      </c>
      <c r="CC590" t="inlineStr">
        <is>
          <t>derivative whose underlying asset is denominated in one currency and the derivative’s payoff is measured in another</t>
        </is>
      </c>
      <c r="CD590" t="inlineStr">
        <is>
          <t>En el ámbito financiero, término que significa que un producto está cubierto ante cambios en las divisas.</t>
        </is>
      </c>
      <c r="CE590" t="inlineStr">
        <is>
          <t/>
        </is>
      </c>
      <c r="CF590" t="inlineStr">
        <is>
          <t/>
        </is>
      </c>
      <c r="CG590" t="inlineStr">
        <is>
          <t>produit dérivé dont le sous-jacent est libellé dans une monnaie, mais sur lequel les paiements sont effectués en une autre monnaie</t>
        </is>
      </c>
      <c r="CH590" t="inlineStr">
        <is>
          <t/>
        </is>
      </c>
      <c r="CI590" t="inlineStr">
        <is>
          <t/>
        </is>
      </c>
      <c r="CJ590" t="inlineStr">
        <is>
          <t>olyan származtatott termék, amelynek alapterméke a származtatott termék elszámolási pénznemétől eltérő pénznemben denominált</t>
        </is>
      </c>
      <c r="CK590" t="inlineStr">
        <is>
          <t>riferito a certificati muniti di una particolare opzione che consente di annullare il rischio di cambio quando i sottostanti sono in una valuta diversa (ad esempio, rispetto all’euro)</t>
        </is>
      </c>
      <c r="CL590" t="inlineStr">
        <is>
          <t/>
        </is>
      </c>
      <c r="CM590" t="inlineStr">
        <is>
          <t/>
        </is>
      </c>
      <c r="CN590" t="inlineStr">
        <is>
          <t>tip ta' derivattiv li l-assi sottostanti tiegħu jkun denominat f'munita filwaqt li l-pagament tad-derivattiv jiġi mkejjel b'munita oħra</t>
        </is>
      </c>
      <c r="CO590" t="inlineStr">
        <is>
          <t/>
        </is>
      </c>
      <c r="CP590" t="inlineStr">
        <is>
          <t>typ instrumentu pochodnego, w którym instrument bazowy wyrażony jest w jednej walucie, a sam instrument pochodny rozliczany jest w innej walucie według określonego kursu</t>
        </is>
      </c>
      <c r="CQ590" t="inlineStr">
        <is>
          <t>Derivado numa moeda diferente da moeda doméstica do comprador.</t>
        </is>
      </c>
      <c r="CR590" t="inlineStr">
        <is>
          <t>un contract derivat denominat într-o monedă diferită de moneda în care este denominat activul al cărui hedging trebuie realizat</t>
        </is>
      </c>
      <c r="CS590" t="inlineStr">
        <is>
          <t>označenie finančného derivátu, pri ktorom je samotný derivát vyjadrený v jednej mene a podkladové aktívum v mene druhej</t>
        </is>
      </c>
      <c r="CT590" t="inlineStr">
        <is>
          <t/>
        </is>
      </c>
      <c r="CU590" t="inlineStr">
        <is>
          <t/>
        </is>
      </c>
    </row>
    <row r="591">
      <c r="A591" s="1" t="str">
        <f>HYPERLINK("https://iate.europa.eu/entry/result/3567705/all", "3567705")</f>
        <v>3567705</v>
      </c>
      <c r="B591" t="inlineStr">
        <is>
          <t>FINANCE</t>
        </is>
      </c>
      <c r="C591" t="inlineStr">
        <is>
          <t>FINANCE|financing and investment</t>
        </is>
      </c>
      <c r="D591" t="inlineStr">
        <is>
          <t/>
        </is>
      </c>
      <c r="E591" t="inlineStr">
        <is>
          <t/>
        </is>
      </c>
      <c r="F591" t="inlineStr">
        <is>
          <t/>
        </is>
      </c>
      <c r="G591" t="inlineStr">
        <is>
          <t/>
        </is>
      </c>
      <c r="H591" t="inlineStr">
        <is>
          <t/>
        </is>
      </c>
      <c r="I591" t="inlineStr">
        <is>
          <t/>
        </is>
      </c>
      <c r="J591" t="inlineStr">
        <is>
          <t/>
        </is>
      </c>
      <c r="K591" t="inlineStr">
        <is>
          <t/>
        </is>
      </c>
      <c r="L591" t="inlineStr">
        <is>
          <t/>
        </is>
      </c>
      <c r="M591" t="inlineStr">
        <is>
          <t/>
        </is>
      </c>
      <c r="N591" t="inlineStr">
        <is>
          <t/>
        </is>
      </c>
      <c r="O591" t="inlineStr">
        <is>
          <t/>
        </is>
      </c>
      <c r="P591" t="inlineStr">
        <is>
          <t/>
        </is>
      </c>
      <c r="Q591" t="inlineStr">
        <is>
          <t/>
        </is>
      </c>
      <c r="R591" t="inlineStr">
        <is>
          <t/>
        </is>
      </c>
      <c r="S591" t="inlineStr">
        <is>
          <t>notification</t>
        </is>
      </c>
      <c r="T591" t="inlineStr">
        <is>
          <t>3</t>
        </is>
      </c>
      <c r="U591" t="inlineStr">
        <is>
          <t/>
        </is>
      </c>
      <c r="V591" t="inlineStr">
        <is>
          <t/>
        </is>
      </c>
      <c r="W591" t="inlineStr">
        <is>
          <t/>
        </is>
      </c>
      <c r="X591" t="inlineStr">
        <is>
          <t/>
        </is>
      </c>
      <c r="Y591" t="inlineStr">
        <is>
          <t/>
        </is>
      </c>
      <c r="Z591" t="inlineStr">
        <is>
          <t/>
        </is>
      </c>
      <c r="AA591" t="inlineStr">
        <is>
          <t/>
        </is>
      </c>
      <c r="AB591" t="inlineStr">
        <is>
          <t>notifikaatio|notifiointi</t>
        </is>
      </c>
      <c r="AC591" t="inlineStr">
        <is>
          <t>3|3</t>
        </is>
      </c>
      <c r="AD591" t="inlineStr">
        <is>
          <t>|</t>
        </is>
      </c>
      <c r="AE591" t="inlineStr">
        <is>
          <t>notification</t>
        </is>
      </c>
      <c r="AF591" t="inlineStr">
        <is>
          <t>3</t>
        </is>
      </c>
      <c r="AG591" t="inlineStr">
        <is>
          <t/>
        </is>
      </c>
      <c r="AH591" t="inlineStr">
        <is>
          <t>fógra</t>
        </is>
      </c>
      <c r="AI591" t="inlineStr">
        <is>
          <t>3</t>
        </is>
      </c>
      <c r="AJ591" t="inlineStr">
        <is>
          <t/>
        </is>
      </c>
      <c r="AK591" t="inlineStr">
        <is>
          <t/>
        </is>
      </c>
      <c r="AL591" t="inlineStr">
        <is>
          <t/>
        </is>
      </c>
      <c r="AM591" t="inlineStr">
        <is>
          <t/>
        </is>
      </c>
      <c r="AN591" t="inlineStr">
        <is>
          <t/>
        </is>
      </c>
      <c r="AO591" t="inlineStr">
        <is>
          <t/>
        </is>
      </c>
      <c r="AP591" t="inlineStr">
        <is>
          <t/>
        </is>
      </c>
      <c r="AQ591" t="inlineStr">
        <is>
          <t/>
        </is>
      </c>
      <c r="AR591" t="inlineStr">
        <is>
          <t/>
        </is>
      </c>
      <c r="AS591" t="inlineStr">
        <is>
          <t/>
        </is>
      </c>
      <c r="AT591" t="inlineStr">
        <is>
          <t/>
        </is>
      </c>
      <c r="AU591" t="inlineStr">
        <is>
          <t/>
        </is>
      </c>
      <c r="AV591" t="inlineStr">
        <is>
          <t/>
        </is>
      </c>
      <c r="AW591" t="inlineStr">
        <is>
          <t/>
        </is>
      </c>
      <c r="AX591" t="inlineStr">
        <is>
          <t/>
        </is>
      </c>
      <c r="AY591" t="inlineStr">
        <is>
          <t/>
        </is>
      </c>
      <c r="AZ591" t="inlineStr">
        <is>
          <t/>
        </is>
      </c>
      <c r="BA591" t="inlineStr">
        <is>
          <t/>
        </is>
      </c>
      <c r="BB591" t="inlineStr">
        <is>
          <t/>
        </is>
      </c>
      <c r="BC591" t="inlineStr">
        <is>
          <t/>
        </is>
      </c>
      <c r="BD591" t="inlineStr">
        <is>
          <t/>
        </is>
      </c>
      <c r="BE591" t="inlineStr">
        <is>
          <t/>
        </is>
      </c>
      <c r="BF591" t="inlineStr">
        <is>
          <t/>
        </is>
      </c>
      <c r="BG591" t="inlineStr">
        <is>
          <t/>
        </is>
      </c>
      <c r="BH591" t="inlineStr">
        <is>
          <t/>
        </is>
      </c>
      <c r="BI591" t="inlineStr">
        <is>
          <t/>
        </is>
      </c>
      <c r="BJ591" t="inlineStr">
        <is>
          <t/>
        </is>
      </c>
      <c r="BK591" t="inlineStr">
        <is>
          <t/>
        </is>
      </c>
      <c r="BL591" t="inlineStr">
        <is>
          <t/>
        </is>
      </c>
      <c r="BM591" t="inlineStr">
        <is>
          <t/>
        </is>
      </c>
      <c r="BN591" t="inlineStr">
        <is>
          <t/>
        </is>
      </c>
      <c r="BO591" t="inlineStr">
        <is>
          <t/>
        </is>
      </c>
      <c r="BP591" t="inlineStr">
        <is>
          <t/>
        </is>
      </c>
      <c r="BQ591" t="inlineStr">
        <is>
          <t/>
        </is>
      </c>
      <c r="BR591" t="inlineStr">
        <is>
          <t/>
        </is>
      </c>
      <c r="BS591" t="inlineStr">
        <is>
          <t/>
        </is>
      </c>
      <c r="BT591" t="inlineStr">
        <is>
          <t/>
        </is>
      </c>
      <c r="BU591" t="inlineStr">
        <is>
          <t/>
        </is>
      </c>
      <c r="BV591" t="inlineStr">
        <is>
          <t/>
        </is>
      </c>
      <c r="BW591" t="inlineStr">
        <is>
          <t/>
        </is>
      </c>
      <c r="BX591" t="inlineStr">
        <is>
          <t/>
        </is>
      </c>
      <c r="BY591" t="inlineStr">
        <is>
          <t/>
        </is>
      </c>
      <c r="BZ591" t="inlineStr">
        <is>
          <t/>
        </is>
      </c>
      <c r="CA591" t="inlineStr">
        <is>
          <t/>
        </is>
      </c>
      <c r="CB591" t="inlineStr">
        <is>
          <t/>
        </is>
      </c>
      <c r="CC591" t="inlineStr">
        <is>
          <t/>
        </is>
      </c>
      <c r="CD591" t="inlineStr">
        <is>
          <t/>
        </is>
      </c>
      <c r="CE591" t="inlineStr">
        <is>
          <t/>
        </is>
      </c>
      <c r="CF591" t="inlineStr">
        <is>
          <t>ilmoitusmenettely, jossa esitteen hyväksynyt viranomainen toimittaa toiselle ETA-valtion viranomaiselle todistuksen esitteen tai sen täydennyksen hyväksymisestä</t>
        </is>
      </c>
      <c r="CG591" t="inlineStr">
        <is>
          <t/>
        </is>
      </c>
      <c r="CH591" t="inlineStr">
        <is>
          <t/>
        </is>
      </c>
      <c r="CI591" t="inlineStr">
        <is>
          <t/>
        </is>
      </c>
      <c r="CJ591" t="inlineStr">
        <is>
          <t/>
        </is>
      </c>
      <c r="CK591" t="inlineStr">
        <is>
          <t/>
        </is>
      </c>
      <c r="CL591" t="inlineStr">
        <is>
          <t/>
        </is>
      </c>
      <c r="CM591" t="inlineStr">
        <is>
          <t/>
        </is>
      </c>
      <c r="CN591" t="inlineStr">
        <is>
          <t/>
        </is>
      </c>
      <c r="CO591" t="inlineStr">
        <is>
          <t/>
        </is>
      </c>
      <c r="CP591" t="inlineStr">
        <is>
          <t/>
        </is>
      </c>
      <c r="CQ591" t="inlineStr">
        <is>
          <t/>
        </is>
      </c>
      <c r="CR591" t="inlineStr">
        <is>
          <t/>
        </is>
      </c>
      <c r="CS591" t="inlineStr">
        <is>
          <t/>
        </is>
      </c>
      <c r="CT591" t="inlineStr">
        <is>
          <t/>
        </is>
      </c>
      <c r="CU591" t="inlineStr">
        <is>
          <t/>
        </is>
      </c>
    </row>
    <row r="592">
      <c r="A592" s="1" t="str">
        <f>HYPERLINK("https://iate.europa.eu/entry/result/3568320/all", "3568320")</f>
        <v>3568320</v>
      </c>
      <c r="B592" t="inlineStr">
        <is>
          <t>FINANCE</t>
        </is>
      </c>
      <c r="C592" t="inlineStr">
        <is>
          <t>FINANCE|free movement of capital|financial market</t>
        </is>
      </c>
      <c r="D592" t="inlineStr">
        <is>
          <t>Пакет ДПФИ II</t>
        </is>
      </c>
      <c r="E592" t="inlineStr">
        <is>
          <t>3</t>
        </is>
      </c>
      <c r="F592" t="inlineStr">
        <is>
          <t/>
        </is>
      </c>
      <c r="G592" t="inlineStr">
        <is>
          <t>balíček MiFID II|MiFID II</t>
        </is>
      </c>
      <c r="H592" t="inlineStr">
        <is>
          <t>3|3</t>
        </is>
      </c>
      <c r="I592" t="inlineStr">
        <is>
          <t>preferred|</t>
        </is>
      </c>
      <c r="J592" t="inlineStr">
        <is>
          <t>MiFID II|MiFID II-pakke</t>
        </is>
      </c>
      <c r="K592" t="inlineStr">
        <is>
          <t>4|4</t>
        </is>
      </c>
      <c r="L592" t="inlineStr">
        <is>
          <t>|preferred</t>
        </is>
      </c>
      <c r="M592" t="inlineStr">
        <is>
          <t>MiFID-II-Paket</t>
        </is>
      </c>
      <c r="N592" t="inlineStr">
        <is>
          <t>3</t>
        </is>
      </c>
      <c r="O592" t="inlineStr">
        <is>
          <t/>
        </is>
      </c>
      <c r="P592" t="inlineStr">
        <is>
          <t>δέσμη MiFID II</t>
        </is>
      </c>
      <c r="Q592" t="inlineStr">
        <is>
          <t>3</t>
        </is>
      </c>
      <c r="R592" t="inlineStr">
        <is>
          <t/>
        </is>
      </c>
      <c r="S592" t="inlineStr">
        <is>
          <t>MiFID II package|MiFID II</t>
        </is>
      </c>
      <c r="T592" t="inlineStr">
        <is>
          <t>3|2</t>
        </is>
      </c>
      <c r="U592" t="inlineStr">
        <is>
          <t>preferred|</t>
        </is>
      </c>
      <c r="V592" t="inlineStr">
        <is>
          <t>paquete MiFID II</t>
        </is>
      </c>
      <c r="W592" t="inlineStr">
        <is>
          <t>3</t>
        </is>
      </c>
      <c r="X592" t="inlineStr">
        <is>
          <t/>
        </is>
      </c>
      <c r="Y592" t="inlineStr">
        <is>
          <t>MiFID 2 pakett</t>
        </is>
      </c>
      <c r="Z592" t="inlineStr">
        <is>
          <t>3</t>
        </is>
      </c>
      <c r="AA592" t="inlineStr">
        <is>
          <t/>
        </is>
      </c>
      <c r="AB592" t="inlineStr">
        <is>
          <t>MiFID II -paketti</t>
        </is>
      </c>
      <c r="AC592" t="inlineStr">
        <is>
          <t>3</t>
        </is>
      </c>
      <c r="AD592" t="inlineStr">
        <is>
          <t/>
        </is>
      </c>
      <c r="AE592" t="inlineStr">
        <is>
          <t>paquet MiFID II</t>
        </is>
      </c>
      <c r="AF592" t="inlineStr">
        <is>
          <t>3</t>
        </is>
      </c>
      <c r="AG592" t="inlineStr">
        <is>
          <t/>
        </is>
      </c>
      <c r="AH592" t="inlineStr">
        <is>
          <t>MiFID II</t>
        </is>
      </c>
      <c r="AI592" t="inlineStr">
        <is>
          <t>3</t>
        </is>
      </c>
      <c r="AJ592" t="inlineStr">
        <is>
          <t/>
        </is>
      </c>
      <c r="AK592" t="inlineStr">
        <is>
          <t>paket MiFID II|MiFID II</t>
        </is>
      </c>
      <c r="AL592" t="inlineStr">
        <is>
          <t>3|3</t>
        </is>
      </c>
      <c r="AM592" t="inlineStr">
        <is>
          <t>preferred|</t>
        </is>
      </c>
      <c r="AN592" t="inlineStr">
        <is>
          <t>MiFID II csomag</t>
        </is>
      </c>
      <c r="AO592" t="inlineStr">
        <is>
          <t>3</t>
        </is>
      </c>
      <c r="AP592" t="inlineStr">
        <is>
          <t/>
        </is>
      </c>
      <c r="AQ592" t="inlineStr">
        <is>
          <t>MiFID II|pacchetto MiFID II</t>
        </is>
      </c>
      <c r="AR592" t="inlineStr">
        <is>
          <t>3|3</t>
        </is>
      </c>
      <c r="AS592" t="inlineStr">
        <is>
          <t>|</t>
        </is>
      </c>
      <c r="AT592" t="inlineStr">
        <is>
          <t>FPRD II paketas</t>
        </is>
      </c>
      <c r="AU592" t="inlineStr">
        <is>
          <t>3</t>
        </is>
      </c>
      <c r="AV592" t="inlineStr">
        <is>
          <t/>
        </is>
      </c>
      <c r="AW592" t="inlineStr">
        <is>
          <t>FITD II pakete</t>
        </is>
      </c>
      <c r="AX592" t="inlineStr">
        <is>
          <t>2</t>
        </is>
      </c>
      <c r="AY592" t="inlineStr">
        <is>
          <t/>
        </is>
      </c>
      <c r="AZ592" t="inlineStr">
        <is>
          <t>pakkett MiFID II</t>
        </is>
      </c>
      <c r="BA592" t="inlineStr">
        <is>
          <t>3</t>
        </is>
      </c>
      <c r="BB592" t="inlineStr">
        <is>
          <t/>
        </is>
      </c>
      <c r="BC592" t="inlineStr">
        <is>
          <t>MiFID II-pakket|MiFID II</t>
        </is>
      </c>
      <c r="BD592" t="inlineStr">
        <is>
          <t>3|2</t>
        </is>
      </c>
      <c r="BE592" t="inlineStr">
        <is>
          <t>preferred|</t>
        </is>
      </c>
      <c r="BF592" t="inlineStr">
        <is>
          <t>pakiet MiFID II</t>
        </is>
      </c>
      <c r="BG592" t="inlineStr">
        <is>
          <t>3</t>
        </is>
      </c>
      <c r="BH592" t="inlineStr">
        <is>
          <t/>
        </is>
      </c>
      <c r="BI592" t="inlineStr">
        <is>
          <t>MiFID II|pacote DMIF II|pacote MiFID II</t>
        </is>
      </c>
      <c r="BJ592" t="inlineStr">
        <is>
          <t>3|3|3</t>
        </is>
      </c>
      <c r="BK592" t="inlineStr">
        <is>
          <t>||</t>
        </is>
      </c>
      <c r="BL592" t="inlineStr">
        <is>
          <t>pachetul MiFID II</t>
        </is>
      </c>
      <c r="BM592" t="inlineStr">
        <is>
          <t>3</t>
        </is>
      </c>
      <c r="BN592" t="inlineStr">
        <is>
          <t/>
        </is>
      </c>
      <c r="BO592" t="inlineStr">
        <is>
          <t>balík MiFID II</t>
        </is>
      </c>
      <c r="BP592" t="inlineStr">
        <is>
          <t>3</t>
        </is>
      </c>
      <c r="BQ592" t="inlineStr">
        <is>
          <t/>
        </is>
      </c>
      <c r="BR592" t="inlineStr">
        <is>
          <t>sveženj MiFID II|MiFID II</t>
        </is>
      </c>
      <c r="BS592" t="inlineStr">
        <is>
          <t>3|3</t>
        </is>
      </c>
      <c r="BT592" t="inlineStr">
        <is>
          <t>|</t>
        </is>
      </c>
      <c r="BU592" t="inlineStr">
        <is>
          <t>Mifid II-paketet</t>
        </is>
      </c>
      <c r="BV592" t="inlineStr">
        <is>
          <t>2</t>
        </is>
      </c>
      <c r="BW592" t="inlineStr">
        <is>
          <t/>
        </is>
      </c>
      <c r="BX592" t="inlineStr">
        <is>
          <t/>
        </is>
      </c>
      <c r="BY592" t="inlineStr">
        <is>
          <t>dva nástroje – směrnice Evropského parlamentu a Rady 2014/65/EU ze dne 15. května 2014 o trzích finančních nástrojů a o změně směrnic 2002/92/ES a 2011/61/EU (&lt;i&gt;MiFID II&lt;/i&gt; [ &lt;a href="/entry/result/3568318/all" id="ENTRY_TO_ENTRY_CONVERTER" target="_blank"&gt;IATE:3568318&lt;/a&gt; ]) a nařízení Evropského parlamentu a Rady (EU) č. 600/2014 ze dne 15. května 2014 o trzích finančních nástrojů a o změně nařízení (EU) č. 648/2012 (&lt;i&gt;MiFIR&lt;/i&gt; [ &lt;a href="/entry/result/3544370/all" id="ENTRY_TO_ENTRY_CONVERTER" target="_blank"&gt;IATE:3544370&lt;/a&gt; ]) – které společně nahradily směrnici Evropského parlamentu a Rady 2004/39/ES ze dne 21. dubna 2004 o trzích finančních nástrojů, o změně směrnice Rady 85/611/EHS a 93/6/EHS a směrnice Evropského parlamentu a Rady 2000/12/ES a o zrušení směrnice Rady 93/22/EHS (&lt;i&gt;MiFID I&lt;/i&gt; [ &lt;a href="/entry/result/2207845/all" id="ENTRY_TO_ENTRY_CONVERTER" target="_blank"&gt;IATE:2207845&lt;/a&gt; ])</t>
        </is>
      </c>
      <c r="BZ592" t="inlineStr">
        <is>
          <t>to retsakter - Europa-Parlamentets og Rådets direktiv 2014/65/EU af 15. maj 2014 om markeder for finansielle instrumenter og om ændring af direktiv 2002/92/EF og direktiv 2011/61/EU ( &lt;b&gt;MiFID II&lt;/b&gt;, &lt;a href="/entry/result/3568318/all" id="ENTRY_TO_ENTRY_CONVERTER" target="_blank"&gt;IATE:3568318&lt;/a&gt; ) og Europa-Parlamentes og Rådets forordning (EU) Nr. 600/2014 af 15. maj 2014 om markeder for finansielle instrumenter og om ændring af forordning (EU) nr. 648/2012 ( MiFIR, &lt;a href="/entry/result/3544370/all" id="ENTRY_TO_ENTRY_CONVERTER" target="_blank"&gt;IATE:3544370&lt;/a&gt; ) - som samlet erstattede Europa-Parlamentets og Rådets direktiv 2004/39/EF af 21. april 2004 om markeder for finansielle instrumenter, om ændring af Rådets direktiv 85/611/EØF og 93/6/EØF samt Europa-Parlamentets og Rådets direktiv 2000/12/EF og om ophævelse af Rådets direktiv 93/22/EØF ( &lt;b&gt;MiFID I&lt;/b&gt;, &lt;a href="/entry/result/2207845/all" id="ENTRY_TO_ENTRY_CONVERTER" target="_blank"&gt;IATE:2207845&lt;/a&gt; )</t>
        </is>
      </c>
      <c r="CA592" t="inlineStr">
        <is>
          <t>zwei Instrumente - die Richtlinie 2014/65/EU des Europäischen Parlaments und des Rates vom 15. Mai 2014 über Märkte für Finanzinstrumente sowie zur Änderung der Richtlinien 2002/92/EG und 2011/61/EU (&lt;b&gt;MiFID 2&lt;/b&gt;, &lt;a href="/entry/result/3568318/all" id="ENTRY_TO_ENTRY_CONVERTER" target="_blank"&gt;IATE:3568318&lt;/a&gt; ) und die Verordnung (EU) Nr. 600/2014 des Europäischen Parlaments und des Rates vom 15. Mai 2014 über Märkte für Finanzinstrumente und zur Änderung der Verordnung (EU) Nr. 648/2012 (&lt;b&gt;MiFIR&lt;/b&gt;, &lt;a href="/entry/result/3544370/all" id="ENTRY_TO_ENTRY_CONVERTER" target="_blank"&gt;IATE:3544370&lt;/a&gt; ) - die gemeinsam die Richtlinie 2004/39/EG des Europäischen Parlaments und des Rates vom 21. April 2004 über Märkte für Finanzinstrumente (&lt;b&gt;MiFID 1&lt;/b&gt;, &lt;a href="/entry/result/2207845/all" id="ENTRY_TO_ENTRY_CONVERTER" target="_blank"&gt;IATE:2207845&lt;/a&gt;) ersetzt haben</t>
        </is>
      </c>
      <c r="CB592" t="inlineStr">
        <is>
          <t>η οδηγία 2014/65/ΕΕ («MiFID») και ο κανονισμός (ΕΕ) αριθ. 600/2014 («MiFIR») αναφέρονται συλλογικά ως «MiFID II», καλύπτουν τις αγορές κινητών αξιών, τους διαμεσολαβητές επενδύσεων και τους τόπους διαπραγμάτευσης</t>
        </is>
      </c>
      <c r="CC592" t="inlineStr">
        <is>
          <t>two instruments — Directive 2014/65/EU of the European Parliament and of the Council of 15 May 2014 on markets in financial instruments and amending Directive 2002/92/EC and Directive 2011/61/EU (&lt;b&gt;MiFID 2, &lt;a href="/entry/result/3568318/all" id="ENTRY_TO_ENTRY_CONVERTER" target="_blank"&gt;IATE:3568318&lt;/a&gt; &lt;/b&gt;) and Regulation No 600/2014 on markets in financial instruments (&lt;b&gt;MiFIR, &lt;a href="/entry/result/3544370/all" id="ENTRY_TO_ENTRY_CONVERTER" target="_blank"&gt;IATE:3544370&lt;/a&gt; &lt;/b&gt;) — which jointly replaced Directive 2004/39/EC of the European Parliament and of the Council of 21 April 2004 on markets in financial instruments amending Council Directives 85/611/EEC and 93/6/EEC and Directive 2000/12/EC of the European Parliament and of the Council and repealing Council Directive 93/22/EEC (&lt;b&gt;MiFID 1, &lt;a href="/entry/result/2207845/all" id="ENTRY_TO_ENTRY_CONVERTER" target="_blank"&gt;IATE:2207845&lt;/a&gt; &lt;/b&gt;)</t>
        </is>
      </c>
      <c r="CD592" t="inlineStr">
        <is>
          <t>Conjunto que componen la Directiva 2014/65/UE («MiFID») [ &lt;a href="/entry/result/2207845/all" id="ENTRY_TO_ENTRY_CONVERTER" target="_blank"&gt;IATE:2207845&lt;/a&gt; ] y el Reglamento (UE) n.º 600/2014 («MiFIR») [ &lt;a href="/entry/result/3544370/all" id="ENTRY_TO_ENTRY_CONVERTER" target="_blank"&gt;IATE:3544370&lt;/a&gt; ], que abarca los mercados de valores, los intermediarios de inversiones y los centros de negociación.</t>
        </is>
      </c>
      <c r="CE592" t="inlineStr">
        <is>
          <t>kaks õigusakti: 1) Euroopa Parlamendi ja nõukogu direktiiv 2014/65/EL, finantsinstrumentide turgude kohta ning millega muudetakse direktiive 2002/92/EÜ ja 2011/61/EL (uuesti sõnastatud) (MiFID 2, &lt;a href="/entry/result/3568318/all" id="ENTRY_TO_ENTRY_CONVERTER" target="_blank"&gt;IATE:3568318&lt;/a&gt; ) ja Euroopa Parlamendi ja nõukogu määrus (EL) nr 600/2014, 15. mai 2014 , finantsinstrumentide turgude kohta ning millega muudetakse määrust (EL) nr 648/2012 (MiFIR, &lt;a href="/entry/result/3544370/all" id="ENTRY_TO_ENTRY_CONVERTER" target="_blank"&gt;IATE:3544370&lt;/a&gt; ), mis koos asendavad Euroopa Parlamendi ja nõukogu direktiivi 2004/39/EÜ finantsinstrumentide turgude kohta, millega muudetakse nõukogu direktiive 85/611/EMÜ ja 93/6/EMÜ ning Euroopa Parlamendi ja nõukogu direktiivi 2000/12/EÜ ja tunnistatakse kehtetuks nõukogu direktiiv 93/22/EMÜ (MiFID 1, &lt;a href="/entry/result/2207845/all" id="ENTRY_TO_ENTRY_CONVERTER" target="_blank"&gt;IATE:2207845&lt;/a&gt; )</t>
        </is>
      </c>
      <c r="CF592" t="inlineStr">
        <is>
          <t>kaksi välinettä, direktiivi 2014/65/EU (MiFID II, &lt;a href="/entry/result/3568318/all" id="ENTRY_TO_ENTRY_CONVERTER" target="_blank"&gt;IATE:3568318&lt;/a&gt; ) ja asetus (EU) N:o 600/2014 (MiFIR, &lt;a href="/entry/result/3544370/all" id="ENTRY_TO_ENTRY_CONVERTER" target="_blank"&gt;IATE:3544370&lt;/a&gt; ), joilla direktiivi 2004/39/EY (MiFID I, &lt;a href="/entry/result/2207845/all" id="ENTRY_TO_ENTRY_CONVERTER" target="_blank"&gt;IATE:2207845&lt;/a&gt; ) korvattiin</t>
        </is>
      </c>
      <c r="CG592" t="inlineStr">
        <is>
          <t>paquet législatif formé par la directive 2014/65/UE (MiFID II, voir &lt;a href="/entry/result/3568318/all" id="ENTRY_TO_ENTRY_CONVERTER" target="_blank"&gt;IATE:3568318&lt;/a&gt; ) et le règlement n° 600/2014 (MiFIR, voir &lt;a href="/entry/result/3544370/all" id="ENTRY_TO_ENTRY_CONVERTER" target="_blank"&gt;IATE:3544370&lt;/a&gt; )</t>
        </is>
      </c>
      <c r="CH592" t="inlineStr">
        <is>
          <t/>
        </is>
      </c>
      <c r="CI592" t="inlineStr">
        <is>
          <t/>
        </is>
      </c>
      <c r="CJ592" t="inlineStr">
        <is>
          <t>a pénzügyi válság nyomán elfogadott 2014/65/EU irányelv (MiFID-irányelv) [ &lt;a href="/entry/result/3568318/all" id="ENTRY_TO_ENTRY_CONVERTER" target="_blank"&gt;IATE:3568318&lt;/a&gt; ] és a 600/2014/EU rendelet (MiFIR-rendelet) [ &lt;a href="/entry/result/3544370/all" id="ENTRY_TO_ENTRY_CONVERTER" target="_blank"&gt;IATE:3544370&lt;/a&gt; ] közös elnevezése</t>
        </is>
      </c>
      <c r="CK592" t="inlineStr">
        <is>
          <t>pacchetto costituito da due strumenti: la direttiva 2014/65/UE&lt;sup&gt;1&lt;/sup&gt; e il regolamento (UE) n. 600/2014&lt;sup&gt;2&lt;/sup&gt; che insieme hanno sostituito la direttiva 2004/39/CE&lt;sup&gt;3&lt;/sup&gt; &lt;p&gt;&lt;sup&gt;1&lt;/sup&gt; cfr. MiFID 2 ( &lt;a href="/entry/result/3568318/all" id="ENTRY_TO_ENTRY_CONVERTER" target="_blank"&gt;IATE:3568318&lt;/a&gt; )&lt;br&gt;&lt;sup&gt;2&lt;/sup&gt; cfr. MiFIR( &lt;a href="/entry/result/3544370/all" id="ENTRY_TO_ENTRY_CONVERTER" target="_blank"&gt;IATE:3544370&lt;/a&gt; )&lt;br&gt;&lt;sup&gt;3&lt;/sup&gt;cfr. MiFID 1 ( &lt;a href="/entry/result/2207845/all" id="ENTRY_TO_ENTRY_CONVERTER" target="_blank"&gt;IATE:2207845&lt;/a&gt; )&lt;/p&gt;</t>
        </is>
      </c>
      <c r="CL592" t="inlineStr">
        <is>
          <t/>
        </is>
      </c>
      <c r="CM592" t="inlineStr">
        <is>
          <t>divi tiesību akti – &lt;b&gt;Eiropas Parlamenta un Padomes Direktīva Nr. 2014/65/ES&lt;/b&gt; par finanšu instrumentu tirgiem un ar ko groza Direktīvu 2002/92/ES un Direktīvu 2011/61/ES (&lt;b&gt;FITD 2&lt;/b&gt;) un &lt;b&gt;Eiropas Parlamenta un Padomes Regula (ES) Nr. 600/2014&lt;/b&gt; par finanšu instrumentu tirgiem un ar ko groza Regulu (ES) Nr. 648/2012 (&lt;b&gt;FITR &lt;/b&gt;) – kuri abi kopā aizstāja Direktīvu 2004/39/EK (&lt;b&gt;FITD 1&lt;/b&gt;)</t>
        </is>
      </c>
      <c r="CN592" t="inlineStr">
        <is>
          <t>żewġ strumenti - id-Direttiva 2014/65/UE ("MiFID II"&lt;sup&gt;1&lt;/sup&gt;) u r-Regolament (UE) Nru 600/2014 dwar is-swieq tal-istrumenti finanzjarji ("MiFIR"&lt;sup&gt;2&lt;/sup&gt;) - li flimkien issostitwixxew lid-Direttiva 2004/39/KE ("MiFID I"&lt;sup&gt;3&lt;/sup&gt;) &lt;p&gt;&lt;sup&gt;1&lt;/sup&gt; MiFID II [ &lt;a href="/entry/result/3568318/all" id="ENTRY_TO_ENTRY_CONVERTER" target="_blank"&gt;IATE:3568318&lt;/a&gt; ]&lt;br&gt;&lt;sup&gt;2&lt;/sup&gt; MiFIR [ &lt;a href="/entry/result/3544370/all" id="ENTRY_TO_ENTRY_CONVERTER" target="_blank"&gt;IATE:3544370&lt;/a&gt; ]&lt;br&gt;&lt;sup&gt;3&lt;/sup&gt; MiFID I [ &lt;a href="/entry/result/2207845/all" id="ENTRY_TO_ENTRY_CONVERTER" target="_blank"&gt;IATE:2207845&lt;/a&gt; ]&lt;/p&gt;</t>
        </is>
      </c>
      <c r="CO592" t="inlineStr">
        <is>
          <t>pakket van twee instrumenten, namelijk Richtlijn 2014/65/EU betreffende markten voor financiële instrumenten (MiFID II) en Verordening (EU) nr. 600/2014 betreffende markten in financiële instrumenten (MiFIR), die samen Richtlijn 2004/39/EG betreffende markten voor financiële instrumenten (MiFID I) vervangen</t>
        </is>
      </c>
      <c r="CP592" t="inlineStr">
        <is>
          <t>dyrektywa 2014/65/UE i rozporządzenie nr 600/2014, łącznie</t>
        </is>
      </c>
      <c r="CQ592" t="inlineStr">
        <is>
          <t>Pacote legislativo constituído pela Diretiva 2014/65/UE relativa aos mercados de instrumentos financeiros (&lt;a href="https://iate.europa.eu/entry/result/3568318/pt" target="_blank"&gt;DMIF II&lt;/a&gt;) e pelo Regulamento (UE) n.º 600/2014 relativo aos mercados de instrumentos financeiros (&lt;a href="https://iate.europa.eu/entry/result/3544370/pt" target="_blank"&gt;RMIF&lt;/a&gt;).</t>
        </is>
      </c>
      <c r="CR592" t="inlineStr">
        <is>
          <t/>
        </is>
      </c>
      <c r="CS592" t="inlineStr">
        <is>
          <t>spoločné označenie dvoch právnych predpisov Európskej únie (smernica 2014/65/EÚ [ &lt;a href="/entry/result/3568318/all" id="ENTRY_TO_ENTRY_CONVERTER" target="_blank"&gt;IATE:3568318&lt;/a&gt; ] a nariadenie (EÚ) č. 600/2014 [ &lt;a href="/entry/result/3544370/all" id="ENTRY_TO_ENTRY_CONVERTER" target="_blank"&gt;IATE:3544370&lt;/a&gt; ], ktoré boli prijaté s cieľom reformovať kapitálový trh v reakcii na finančnú krízu a ktorými sa nahradila smernica 2004/39/ES [ &lt;a href="/entry/result/2207845/all" id="ENTRY_TO_ENTRY_CONVERTER" target="_blank"&gt;IATE:2207845&lt;/a&gt; ]</t>
        </is>
      </c>
      <c r="CT592" t="inlineStr">
        <is>
          <t>Direktiva 2014/65/EU in Uredba (EU) št. 600/2014</t>
        </is>
      </c>
      <c r="CU592" t="inlineStr">
        <is>
          <t>de två rättsakter — direktiv 2014/65/EU (Mifid II, &lt;a href="/entry/result/3568318/all" id="ENTRY_TO_ENTRY_CONVERTER" target="_blank"&gt;IATE:3568318&lt;/a&gt; ) och förordning (EU) nr 600/2015 (Mifir , &lt;a href="/entry/result/3544370/all" id="ENTRY_TO_ENTRY_CONVERTER" target="_blank"&gt;IATE:3544370&lt;/a&gt; ) — som tillsammans ersätter direktiv 2004/39/EG (Mifid I, &lt;a href="/entry/result/2207845/all" id="ENTRY_TO_ENTRY_CONVERTER" target="_blank"&gt;IATE:2207845&lt;/a&gt; )</t>
        </is>
      </c>
    </row>
    <row r="593">
      <c r="A593" s="1" t="str">
        <f>HYPERLINK("https://iate.europa.eu/entry/result/3563356/all", "3563356")</f>
        <v>3563356</v>
      </c>
      <c r="B593" t="inlineStr">
        <is>
          <t>FINANCE</t>
        </is>
      </c>
      <c r="C593" t="inlineStr">
        <is>
          <t>FINANCE|insurance;FINANCE</t>
        </is>
      </c>
      <c r="D593" t="inlineStr">
        <is>
          <t>надзорна мярка</t>
        </is>
      </c>
      <c r="E593" t="inlineStr">
        <is>
          <t>3</t>
        </is>
      </c>
      <c r="F593" t="inlineStr">
        <is>
          <t/>
        </is>
      </c>
      <c r="G593" t="inlineStr">
        <is>
          <t>opatření dohledu|dohledové opatření</t>
        </is>
      </c>
      <c r="H593" t="inlineStr">
        <is>
          <t>3|3</t>
        </is>
      </c>
      <c r="I593" t="inlineStr">
        <is>
          <t>|</t>
        </is>
      </c>
      <c r="J593" t="inlineStr">
        <is>
          <t>tilsynsforanstaltning</t>
        </is>
      </c>
      <c r="K593" t="inlineStr">
        <is>
          <t>3</t>
        </is>
      </c>
      <c r="L593" t="inlineStr">
        <is>
          <t/>
        </is>
      </c>
      <c r="M593" t="inlineStr">
        <is>
          <t>aufsichtsbehördliche Maßnahme|aufsichtliche Maßnahme</t>
        </is>
      </c>
      <c r="N593" t="inlineStr">
        <is>
          <t>3|3</t>
        </is>
      </c>
      <c r="O593" t="inlineStr">
        <is>
          <t>|</t>
        </is>
      </c>
      <c r="P593" t="inlineStr">
        <is>
          <t>εποπτικό μέτρο</t>
        </is>
      </c>
      <c r="Q593" t="inlineStr">
        <is>
          <t>3</t>
        </is>
      </c>
      <c r="R593" t="inlineStr">
        <is>
          <t/>
        </is>
      </c>
      <c r="S593" t="inlineStr">
        <is>
          <t>supervisory measure</t>
        </is>
      </c>
      <c r="T593" t="inlineStr">
        <is>
          <t>3</t>
        </is>
      </c>
      <c r="U593" t="inlineStr">
        <is>
          <t/>
        </is>
      </c>
      <c r="V593" t="inlineStr">
        <is>
          <t>medida de supervisión</t>
        </is>
      </c>
      <c r="W593" t="inlineStr">
        <is>
          <t>3</t>
        </is>
      </c>
      <c r="X593" t="inlineStr">
        <is>
          <t/>
        </is>
      </c>
      <c r="Y593" t="inlineStr">
        <is>
          <t>järelevalvemeede</t>
        </is>
      </c>
      <c r="Z593" t="inlineStr">
        <is>
          <t>3</t>
        </is>
      </c>
      <c r="AA593" t="inlineStr">
        <is>
          <t/>
        </is>
      </c>
      <c r="AB593" t="inlineStr">
        <is>
          <t>valvontatoimi</t>
        </is>
      </c>
      <c r="AC593" t="inlineStr">
        <is>
          <t>3</t>
        </is>
      </c>
      <c r="AD593" t="inlineStr">
        <is>
          <t/>
        </is>
      </c>
      <c r="AE593" t="inlineStr">
        <is>
          <t>mesure de contrôle</t>
        </is>
      </c>
      <c r="AF593" t="inlineStr">
        <is>
          <t>3</t>
        </is>
      </c>
      <c r="AG593" t="inlineStr">
        <is>
          <t/>
        </is>
      </c>
      <c r="AH593" t="inlineStr">
        <is>
          <t/>
        </is>
      </c>
      <c r="AI593" t="inlineStr">
        <is>
          <t/>
        </is>
      </c>
      <c r="AJ593" t="inlineStr">
        <is>
          <t/>
        </is>
      </c>
      <c r="AK593" t="inlineStr">
        <is>
          <t>nadzorna mjera</t>
        </is>
      </c>
      <c r="AL593" t="inlineStr">
        <is>
          <t>3</t>
        </is>
      </c>
      <c r="AM593" t="inlineStr">
        <is>
          <t/>
        </is>
      </c>
      <c r="AN593" t="inlineStr">
        <is>
          <t>felügyeleti intézkedés</t>
        </is>
      </c>
      <c r="AO593" t="inlineStr">
        <is>
          <t>3</t>
        </is>
      </c>
      <c r="AP593" t="inlineStr">
        <is>
          <t/>
        </is>
      </c>
      <c r="AQ593" t="inlineStr">
        <is>
          <t>misura di vigilanza</t>
        </is>
      </c>
      <c r="AR593" t="inlineStr">
        <is>
          <t>3</t>
        </is>
      </c>
      <c r="AS593" t="inlineStr">
        <is>
          <t/>
        </is>
      </c>
      <c r="AT593" t="inlineStr">
        <is>
          <t>priežiūros priemonė</t>
        </is>
      </c>
      <c r="AU593" t="inlineStr">
        <is>
          <t>3</t>
        </is>
      </c>
      <c r="AV593" t="inlineStr">
        <is>
          <t/>
        </is>
      </c>
      <c r="AW593" t="inlineStr">
        <is>
          <t>uzraudzības pasākums</t>
        </is>
      </c>
      <c r="AX593" t="inlineStr">
        <is>
          <t>3</t>
        </is>
      </c>
      <c r="AY593" t="inlineStr">
        <is>
          <t/>
        </is>
      </c>
      <c r="AZ593" t="inlineStr">
        <is>
          <t>miżuri superviżorji</t>
        </is>
      </c>
      <c r="BA593" t="inlineStr">
        <is>
          <t>3</t>
        </is>
      </c>
      <c r="BB593" t="inlineStr">
        <is>
          <t/>
        </is>
      </c>
      <c r="BC593" t="inlineStr">
        <is>
          <t>toezichthoudende maatregel</t>
        </is>
      </c>
      <c r="BD593" t="inlineStr">
        <is>
          <t>3</t>
        </is>
      </c>
      <c r="BE593" t="inlineStr">
        <is>
          <t/>
        </is>
      </c>
      <c r="BF593" t="inlineStr">
        <is>
          <t>środek nadzoru</t>
        </is>
      </c>
      <c r="BG593" t="inlineStr">
        <is>
          <t>3</t>
        </is>
      </c>
      <c r="BH593" t="inlineStr">
        <is>
          <t/>
        </is>
      </c>
      <c r="BI593" t="inlineStr">
        <is>
          <t>medida de supervisão</t>
        </is>
      </c>
      <c r="BJ593" t="inlineStr">
        <is>
          <t>3</t>
        </is>
      </c>
      <c r="BK593" t="inlineStr">
        <is>
          <t/>
        </is>
      </c>
      <c r="BL593" t="inlineStr">
        <is>
          <t>măsură de supraveghere</t>
        </is>
      </c>
      <c r="BM593" t="inlineStr">
        <is>
          <t>3</t>
        </is>
      </c>
      <c r="BN593" t="inlineStr">
        <is>
          <t/>
        </is>
      </c>
      <c r="BO593" t="inlineStr">
        <is>
          <t>opatrenie (orgánu) dohľadu</t>
        </is>
      </c>
      <c r="BP593" t="inlineStr">
        <is>
          <t>3</t>
        </is>
      </c>
      <c r="BQ593" t="inlineStr">
        <is>
          <t/>
        </is>
      </c>
      <c r="BR593" t="inlineStr">
        <is>
          <t>nadzorni ukrep</t>
        </is>
      </c>
      <c r="BS593" t="inlineStr">
        <is>
          <t>3</t>
        </is>
      </c>
      <c r="BT593" t="inlineStr">
        <is>
          <t/>
        </is>
      </c>
      <c r="BU593" t="inlineStr">
        <is>
          <t>tillsynsåtgärd</t>
        </is>
      </c>
      <c r="BV593" t="inlineStr">
        <is>
          <t>3</t>
        </is>
      </c>
      <c r="BW593" t="inlineStr">
        <is>
          <t/>
        </is>
      </c>
      <c r="BX593" t="inlineStr">
        <is>
          <t/>
        </is>
      </c>
      <c r="BY593" t="inlineStr">
        <is>
          <t/>
        </is>
      </c>
      <c r="BZ593" t="inlineStr">
        <is>
          <t/>
        </is>
      </c>
      <c r="CA593" t="inlineStr">
        <is>
          <t/>
        </is>
      </c>
      <c r="CB593" t="inlineStr">
        <is>
          <t/>
        </is>
      </c>
      <c r="CC593" t="inlineStr">
        <is>
          <t/>
        </is>
      </c>
      <c r="CD593" t="inlineStr">
        <is>
          <t/>
        </is>
      </c>
      <c r="CE593" t="inlineStr">
        <is>
          <t/>
        </is>
      </c>
      <c r="CF593" t="inlineStr">
        <is>
          <t/>
        </is>
      </c>
      <c r="CG593" t="inlineStr">
        <is>
          <t/>
        </is>
      </c>
      <c r="CH593" t="inlineStr">
        <is>
          <t/>
        </is>
      </c>
      <c r="CI593" t="inlineStr">
        <is>
          <t/>
        </is>
      </c>
      <c r="CJ593" t="inlineStr">
        <is>
          <t/>
        </is>
      </c>
      <c r="CK593" t="inlineStr">
        <is>
          <t/>
        </is>
      </c>
      <c r="CL593" t="inlineStr">
        <is>
          <t/>
        </is>
      </c>
      <c r="CM593" t="inlineStr">
        <is>
          <t/>
        </is>
      </c>
      <c r="CN593" t="inlineStr">
        <is>
          <t/>
        </is>
      </c>
      <c r="CO593" t="inlineStr">
        <is>
          <t/>
        </is>
      </c>
      <c r="CP593" t="inlineStr">
        <is>
          <t/>
        </is>
      </c>
      <c r="CQ593" t="inlineStr">
        <is>
          <t/>
        </is>
      </c>
      <c r="CR593" t="inlineStr">
        <is>
          <t>etapa a treia a procesului de supraveghere - SRP - în care, pe baza rezultatelor obținute în etapa analizării, supraveghetorul adoptă un set de măsuri necesare pe care îl comunică societății și monitorizează modul în care aceasta le duce la îndeplinire</t>
        </is>
      </c>
      <c r="CS593" t="inlineStr">
        <is>
          <t/>
        </is>
      </c>
      <c r="CT593" t="inlineStr">
        <is>
          <t/>
        </is>
      </c>
      <c r="CU593" t="inlineStr">
        <is>
          <t/>
        </is>
      </c>
    </row>
    <row r="594">
      <c r="A594" s="1" t="str">
        <f>HYPERLINK("https://iate.europa.eu/entry/result/3568800/all", "3568800")</f>
        <v>3568800</v>
      </c>
      <c r="B594" t="inlineStr">
        <is>
          <t>FINANCE</t>
        </is>
      </c>
      <c r="C594" t="inlineStr">
        <is>
          <t>FINANCE|monetary economics|exchange policy;FINANCE|free movement of capital|financial market</t>
        </is>
      </c>
      <c r="D594" t="inlineStr">
        <is>
          <t/>
        </is>
      </c>
      <c r="E594" t="inlineStr">
        <is>
          <t/>
        </is>
      </c>
      <c r="F594" t="inlineStr">
        <is>
          <t/>
        </is>
      </c>
      <c r="G594" t="inlineStr">
        <is>
          <t/>
        </is>
      </c>
      <c r="H594" t="inlineStr">
        <is>
          <t/>
        </is>
      </c>
      <c r="I594" t="inlineStr">
        <is>
          <t/>
        </is>
      </c>
      <c r="J594" t="inlineStr">
        <is>
          <t/>
        </is>
      </c>
      <c r="K594" t="inlineStr">
        <is>
          <t/>
        </is>
      </c>
      <c r="L594" t="inlineStr">
        <is>
          <t/>
        </is>
      </c>
      <c r="M594" t="inlineStr">
        <is>
          <t/>
        </is>
      </c>
      <c r="N594" t="inlineStr">
        <is>
          <t/>
        </is>
      </c>
      <c r="O594" t="inlineStr">
        <is>
          <t/>
        </is>
      </c>
      <c r="P594" t="inlineStr">
        <is>
          <t/>
        </is>
      </c>
      <c r="Q594" t="inlineStr">
        <is>
          <t/>
        </is>
      </c>
      <c r="R594" t="inlineStr">
        <is>
          <t/>
        </is>
      </c>
      <c r="S594" t="inlineStr">
        <is>
          <t>major|major currencies|forex majors|FX major|the majors|major currency|FX majors|majors|forex major</t>
        </is>
      </c>
      <c r="T594" t="inlineStr">
        <is>
          <t>3|1|1|1|1|3|1|1|3</t>
        </is>
      </c>
      <c r="U594" t="inlineStr">
        <is>
          <t>||||||||</t>
        </is>
      </c>
      <c r="V594" t="inlineStr">
        <is>
          <t/>
        </is>
      </c>
      <c r="W594" t="inlineStr">
        <is>
          <t/>
        </is>
      </c>
      <c r="X594" t="inlineStr">
        <is>
          <t/>
        </is>
      </c>
      <c r="Y594" t="inlineStr">
        <is>
          <t/>
        </is>
      </c>
      <c r="Z594" t="inlineStr">
        <is>
          <t/>
        </is>
      </c>
      <c r="AA594" t="inlineStr">
        <is>
          <t/>
        </is>
      </c>
      <c r="AB594" t="inlineStr">
        <is>
          <t>majors|suurin valuutta|suuri valuutta|päävaluutta|majors-valuutta</t>
        </is>
      </c>
      <c r="AC594" t="inlineStr">
        <is>
          <t>3|3|3|3|3</t>
        </is>
      </c>
      <c r="AD594" t="inlineStr">
        <is>
          <t>||||</t>
        </is>
      </c>
      <c r="AE594" t="inlineStr">
        <is>
          <t/>
        </is>
      </c>
      <c r="AF594" t="inlineStr">
        <is>
          <t/>
        </is>
      </c>
      <c r="AG594" t="inlineStr">
        <is>
          <t/>
        </is>
      </c>
      <c r="AH594" t="inlineStr">
        <is>
          <t>mórairgeadra</t>
        </is>
      </c>
      <c r="AI594" t="inlineStr">
        <is>
          <t>3</t>
        </is>
      </c>
      <c r="AJ594" t="inlineStr">
        <is>
          <t/>
        </is>
      </c>
      <c r="AK594" t="inlineStr">
        <is>
          <t/>
        </is>
      </c>
      <c r="AL594" t="inlineStr">
        <is>
          <t/>
        </is>
      </c>
      <c r="AM594" t="inlineStr">
        <is>
          <t/>
        </is>
      </c>
      <c r="AN594" t="inlineStr">
        <is>
          <t/>
        </is>
      </c>
      <c r="AO594" t="inlineStr">
        <is>
          <t/>
        </is>
      </c>
      <c r="AP594" t="inlineStr">
        <is>
          <t/>
        </is>
      </c>
      <c r="AQ594" t="inlineStr">
        <is>
          <t/>
        </is>
      </c>
      <c r="AR594" t="inlineStr">
        <is>
          <t/>
        </is>
      </c>
      <c r="AS594" t="inlineStr">
        <is>
          <t/>
        </is>
      </c>
      <c r="AT594" t="inlineStr">
        <is>
          <t/>
        </is>
      </c>
      <c r="AU594" t="inlineStr">
        <is>
          <t/>
        </is>
      </c>
      <c r="AV594" t="inlineStr">
        <is>
          <t/>
        </is>
      </c>
      <c r="AW594" t="inlineStr">
        <is>
          <t/>
        </is>
      </c>
      <c r="AX594" t="inlineStr">
        <is>
          <t/>
        </is>
      </c>
      <c r="AY594" t="inlineStr">
        <is>
          <t/>
        </is>
      </c>
      <c r="AZ594" t="inlineStr">
        <is>
          <t/>
        </is>
      </c>
      <c r="BA594" t="inlineStr">
        <is>
          <t/>
        </is>
      </c>
      <c r="BB594" t="inlineStr">
        <is>
          <t/>
        </is>
      </c>
      <c r="BC594" t="inlineStr">
        <is>
          <t/>
        </is>
      </c>
      <c r="BD594" t="inlineStr">
        <is>
          <t/>
        </is>
      </c>
      <c r="BE594" t="inlineStr">
        <is>
          <t/>
        </is>
      </c>
      <c r="BF594" t="inlineStr">
        <is>
          <t/>
        </is>
      </c>
      <c r="BG594" t="inlineStr">
        <is>
          <t/>
        </is>
      </c>
      <c r="BH594" t="inlineStr">
        <is>
          <t/>
        </is>
      </c>
      <c r="BI594" t="inlineStr">
        <is>
          <t/>
        </is>
      </c>
      <c r="BJ594" t="inlineStr">
        <is>
          <t/>
        </is>
      </c>
      <c r="BK594" t="inlineStr">
        <is>
          <t/>
        </is>
      </c>
      <c r="BL594" t="inlineStr">
        <is>
          <t/>
        </is>
      </c>
      <c r="BM594" t="inlineStr">
        <is>
          <t/>
        </is>
      </c>
      <c r="BN594" t="inlineStr">
        <is>
          <t/>
        </is>
      </c>
      <c r="BO594" t="inlineStr">
        <is>
          <t/>
        </is>
      </c>
      <c r="BP594" t="inlineStr">
        <is>
          <t/>
        </is>
      </c>
      <c r="BQ594" t="inlineStr">
        <is>
          <t/>
        </is>
      </c>
      <c r="BR594" t="inlineStr">
        <is>
          <t/>
        </is>
      </c>
      <c r="BS594" t="inlineStr">
        <is>
          <t/>
        </is>
      </c>
      <c r="BT594" t="inlineStr">
        <is>
          <t/>
        </is>
      </c>
      <c r="BU594" t="inlineStr">
        <is>
          <t/>
        </is>
      </c>
      <c r="BV594" t="inlineStr">
        <is>
          <t/>
        </is>
      </c>
      <c r="BW594" t="inlineStr">
        <is>
          <t/>
        </is>
      </c>
      <c r="BX594" t="inlineStr">
        <is>
          <t/>
        </is>
      </c>
      <c r="BY594" t="inlineStr">
        <is>
          <t/>
        </is>
      </c>
      <c r="BZ594" t="inlineStr">
        <is>
          <t/>
        </is>
      </c>
      <c r="CA594" t="inlineStr">
        <is>
          <t/>
        </is>
      </c>
      <c r="CB594" t="inlineStr">
        <is>
          <t/>
        </is>
      </c>
      <c r="CC594" t="inlineStr">
        <is>
          <t>most frequently traded currencies in the world</t>
        </is>
      </c>
      <c r="CD594" t="inlineStr">
        <is>
          <t/>
        </is>
      </c>
      <c r="CE594" t="inlineStr">
        <is>
          <t/>
        </is>
      </c>
      <c r="CF594" t="inlineStr">
        <is>
          <t>valuuttakaupan käytetyimmät valuutat</t>
        </is>
      </c>
      <c r="CG594" t="inlineStr">
        <is>
          <t/>
        </is>
      </c>
      <c r="CH594" t="inlineStr">
        <is>
          <t/>
        </is>
      </c>
      <c r="CI594" t="inlineStr">
        <is>
          <t/>
        </is>
      </c>
      <c r="CJ594" t="inlineStr">
        <is>
          <t/>
        </is>
      </c>
      <c r="CK594" t="inlineStr">
        <is>
          <t/>
        </is>
      </c>
      <c r="CL594" t="inlineStr">
        <is>
          <t/>
        </is>
      </c>
      <c r="CM594" t="inlineStr">
        <is>
          <t/>
        </is>
      </c>
      <c r="CN594" t="inlineStr">
        <is>
          <t/>
        </is>
      </c>
      <c r="CO594" t="inlineStr">
        <is>
          <t/>
        </is>
      </c>
      <c r="CP594" t="inlineStr">
        <is>
          <t/>
        </is>
      </c>
      <c r="CQ594" t="inlineStr">
        <is>
          <t/>
        </is>
      </c>
      <c r="CR594" t="inlineStr">
        <is>
          <t/>
        </is>
      </c>
      <c r="CS594" t="inlineStr">
        <is>
          <t/>
        </is>
      </c>
      <c r="CT594" t="inlineStr">
        <is>
          <t/>
        </is>
      </c>
      <c r="CU594" t="inlineStr">
        <is>
          <t/>
        </is>
      </c>
    </row>
    <row r="595">
      <c r="A595" s="1" t="str">
        <f>HYPERLINK("https://iate.europa.eu/entry/result/3555170/all", "3555170")</f>
        <v>3555170</v>
      </c>
      <c r="B595" t="inlineStr">
        <is>
          <t>FINANCE</t>
        </is>
      </c>
      <c r="C595" t="inlineStr">
        <is>
          <t>FINANCE|financial institutions and credit|banking</t>
        </is>
      </c>
      <c r="D595" t="inlineStr">
        <is>
          <t>нискорисков актив</t>
        </is>
      </c>
      <c r="E595" t="inlineStr">
        <is>
          <t>3</t>
        </is>
      </c>
      <c r="F595" t="inlineStr">
        <is>
          <t/>
        </is>
      </c>
      <c r="G595" t="inlineStr">
        <is>
          <t>nízkorizikové aktivum|aktivum s nízkým rizikem</t>
        </is>
      </c>
      <c r="H595" t="inlineStr">
        <is>
          <t>3|3</t>
        </is>
      </c>
      <c r="I595" t="inlineStr">
        <is>
          <t>|</t>
        </is>
      </c>
      <c r="J595" t="inlineStr">
        <is>
          <t>aktiv med lav risiko</t>
        </is>
      </c>
      <c r="K595" t="inlineStr">
        <is>
          <t>3</t>
        </is>
      </c>
      <c r="L595" t="inlineStr">
        <is>
          <t/>
        </is>
      </c>
      <c r="M595" t="inlineStr">
        <is>
          <t>risikoarmer Schuldtitel|Aktiva mit niedrigem Risiko</t>
        </is>
      </c>
      <c r="N595" t="inlineStr">
        <is>
          <t>3|3</t>
        </is>
      </c>
      <c r="O595" t="inlineStr">
        <is>
          <t>|</t>
        </is>
      </c>
      <c r="P595" t="inlineStr">
        <is>
          <t>στοιχείο ενεργητικού χαμηλού κινδύνου</t>
        </is>
      </c>
      <c r="Q595" t="inlineStr">
        <is>
          <t>3</t>
        </is>
      </c>
      <c r="R595" t="inlineStr">
        <is>
          <t/>
        </is>
      </c>
      <c r="S595" t="inlineStr">
        <is>
          <t>low-risk asset</t>
        </is>
      </c>
      <c r="T595" t="inlineStr">
        <is>
          <t>3</t>
        </is>
      </c>
      <c r="U595" t="inlineStr">
        <is>
          <t/>
        </is>
      </c>
      <c r="V595" t="inlineStr">
        <is>
          <t>activo de bajo riesgo</t>
        </is>
      </c>
      <c r="W595" t="inlineStr">
        <is>
          <t>3</t>
        </is>
      </c>
      <c r="X595" t="inlineStr">
        <is>
          <t/>
        </is>
      </c>
      <c r="Y595" t="inlineStr">
        <is>
          <t>madala riskiga vara</t>
        </is>
      </c>
      <c r="Z595" t="inlineStr">
        <is>
          <t>3</t>
        </is>
      </c>
      <c r="AA595" t="inlineStr">
        <is>
          <t/>
        </is>
      </c>
      <c r="AB595" t="inlineStr">
        <is>
          <t>vähäriskinen varallisuus</t>
        </is>
      </c>
      <c r="AC595" t="inlineStr">
        <is>
          <t>3</t>
        </is>
      </c>
      <c r="AD595" t="inlineStr">
        <is>
          <t/>
        </is>
      </c>
      <c r="AE595" t="inlineStr">
        <is>
          <t>actif à faible risque</t>
        </is>
      </c>
      <c r="AF595" t="inlineStr">
        <is>
          <t>3</t>
        </is>
      </c>
      <c r="AG595" t="inlineStr">
        <is>
          <t/>
        </is>
      </c>
      <c r="AH595" t="inlineStr">
        <is>
          <t>sócmhainn ísealriosca</t>
        </is>
      </c>
      <c r="AI595" t="inlineStr">
        <is>
          <t>3</t>
        </is>
      </c>
      <c r="AJ595" t="inlineStr">
        <is>
          <t/>
        </is>
      </c>
      <c r="AK595" t="inlineStr">
        <is>
          <t>niskorizična imovina</t>
        </is>
      </c>
      <c r="AL595" t="inlineStr">
        <is>
          <t>3</t>
        </is>
      </c>
      <c r="AM595" t="inlineStr">
        <is>
          <t/>
        </is>
      </c>
      <c r="AN595" t="inlineStr">
        <is>
          <t>alacsony kockázatú eszköz</t>
        </is>
      </c>
      <c r="AO595" t="inlineStr">
        <is>
          <t>4</t>
        </is>
      </c>
      <c r="AP595" t="inlineStr">
        <is>
          <t/>
        </is>
      </c>
      <c r="AQ595" t="inlineStr">
        <is>
          <t>attività a basso rischio</t>
        </is>
      </c>
      <c r="AR595" t="inlineStr">
        <is>
          <t>3</t>
        </is>
      </c>
      <c r="AS595" t="inlineStr">
        <is>
          <t/>
        </is>
      </c>
      <c r="AT595" t="inlineStr">
        <is>
          <t>mažos rizikos turtas</t>
        </is>
      </c>
      <c r="AU595" t="inlineStr">
        <is>
          <t>3</t>
        </is>
      </c>
      <c r="AV595" t="inlineStr">
        <is>
          <t/>
        </is>
      </c>
      <c r="AW595" t="inlineStr">
        <is>
          <t>zema riska aktīvi</t>
        </is>
      </c>
      <c r="AX595" t="inlineStr">
        <is>
          <t>3</t>
        </is>
      </c>
      <c r="AY595" t="inlineStr">
        <is>
          <t/>
        </is>
      </c>
      <c r="AZ595" t="inlineStr">
        <is>
          <t>assi b'riskju baxx</t>
        </is>
      </c>
      <c r="BA595" t="inlineStr">
        <is>
          <t>3</t>
        </is>
      </c>
      <c r="BB595" t="inlineStr">
        <is>
          <t/>
        </is>
      </c>
      <c r="BC595" t="inlineStr">
        <is>
          <t>actief met een lage risicograad|actief met een laag risico</t>
        </is>
      </c>
      <c r="BD595" t="inlineStr">
        <is>
          <t>3|3</t>
        </is>
      </c>
      <c r="BE595" t="inlineStr">
        <is>
          <t>|</t>
        </is>
      </c>
      <c r="BF595" t="inlineStr">
        <is>
          <t>aktywa o niskim ryzyku</t>
        </is>
      </c>
      <c r="BG595" t="inlineStr">
        <is>
          <t>3</t>
        </is>
      </c>
      <c r="BH595" t="inlineStr">
        <is>
          <t/>
        </is>
      </c>
      <c r="BI595" t="inlineStr">
        <is>
          <t>ativo de baixo risco</t>
        </is>
      </c>
      <c r="BJ595" t="inlineStr">
        <is>
          <t>3</t>
        </is>
      </c>
      <c r="BK595" t="inlineStr">
        <is>
          <t/>
        </is>
      </c>
      <c r="BL595" t="inlineStr">
        <is>
          <t>activ cu grad scăzut de risc</t>
        </is>
      </c>
      <c r="BM595" t="inlineStr">
        <is>
          <t>3</t>
        </is>
      </c>
      <c r="BN595" t="inlineStr">
        <is>
          <t/>
        </is>
      </c>
      <c r="BO595" t="inlineStr">
        <is>
          <t>nízkorizikové aktívum</t>
        </is>
      </c>
      <c r="BP595" t="inlineStr">
        <is>
          <t>3</t>
        </is>
      </c>
      <c r="BQ595" t="inlineStr">
        <is>
          <t/>
        </is>
      </c>
      <c r="BR595" t="inlineStr">
        <is>
          <t>sredstva z nizkim tveganjem</t>
        </is>
      </c>
      <c r="BS595" t="inlineStr">
        <is>
          <t>3</t>
        </is>
      </c>
      <c r="BT595" t="inlineStr">
        <is>
          <t/>
        </is>
      </c>
      <c r="BU595" t="inlineStr">
        <is>
          <t>lågrisktillgång</t>
        </is>
      </c>
      <c r="BV595" t="inlineStr">
        <is>
          <t>3</t>
        </is>
      </c>
      <c r="BW595" t="inlineStr">
        <is>
          <t/>
        </is>
      </c>
      <c r="BX595" t="inlineStr">
        <is>
          <t>„инструменти, които попадат в първата или втората категория по таблица 1 в член 336 от Регламент (ЕС) № 575/2013, или други активи, за които компетентният или определеният орган счита, че са също толкова сигурни и ликвидни“</t>
        </is>
      </c>
      <c r="BY595" t="inlineStr">
        <is>
          <t>aktivum, které je považováno za bezpečné a likvidní</t>
        </is>
      </c>
      <c r="BZ595" t="inlineStr">
        <is>
          <t>Aktivpost, der betragtes som sikker og likvid.</t>
        </is>
      </c>
      <c r="CA595" t="inlineStr">
        <is>
          <t>Titel, die als sicher und liquide angesehen werden</t>
        </is>
      </c>
      <c r="CB595" t="inlineStr">
        <is>
          <t>Στοιχείο ενεργητικού που θεωρείται ασφαλές και ρευστό.</t>
        </is>
      </c>
      <c r="CC595" t="inlineStr">
        <is>
          <t>asset which is considered to be safe and liquid</t>
        </is>
      </c>
      <c r="CD595" t="inlineStr">
        <is>
          <t>Activos considerados de bajo riesgo y gran liquidez &lt;a href="/entry/result/805134/all" id="ENTRY_TO_ENTRY_CONVERTER" target="_blank"&gt;IATE:805134&lt;/a&gt; , como el oro o la deuda soberana.</t>
        </is>
      </c>
      <c r="CE595" t="inlineStr">
        <is>
          <t>turvaliseks ja likviidseks peetavad varad</t>
        </is>
      </c>
      <c r="CF595" t="inlineStr">
        <is>
          <t>varmaksi arvioitu ja helposti määräajassa rahaksi muutettavissa oleva varallisuus</t>
        </is>
      </c>
      <c r="CG595" t="inlineStr">
        <is>
          <t>actif considéré comme sûr et liquide</t>
        </is>
      </c>
      <c r="CH595" t="inlineStr">
        <is>
          <t/>
        </is>
      </c>
      <c r="CI595" t="inlineStr">
        <is>
          <t>imovina koja se smatra sigurnom i likvidnom</t>
        </is>
      </c>
      <c r="CJ595" t="inlineStr">
        <is>
          <t>Biztonságosnak és likvidnek tekinthető eszköz.</t>
        </is>
      </c>
      <c r="CK595" t="inlineStr">
        <is>
          <t>attività [ &lt;a href="/entry/result/1071300/all" id="ENTRY_TO_ENTRY_CONVERTER" target="_blank"&gt;IATE:1071300&lt;/a&gt; ] considerata sicura e liquida</t>
        </is>
      </c>
      <c r="CL595" t="inlineStr">
        <is>
          <t>saugiu ir likvidžiu laikomas turtas</t>
        </is>
      </c>
      <c r="CM595" t="inlineStr">
        <is>
          <t>aktīvi, kurus var uzskatīt par drošiem un likvīdiem</t>
        </is>
      </c>
      <c r="CN595" t="inlineStr">
        <is>
          <t>assi li jaqgħu fl-ewwel jew it-tieni kategoriji msemmija fit-Tabella 1 tal-Artikolu 336 tar-Regolament (UE) No 575/2013 jew kwalunkwe ass li huwa meqjus li jkun similarment sikur u likwidu mill-awtoritajiet kompetenti jew l-awtorità maħtura</t>
        </is>
      </c>
      <c r="CO595" t="inlineStr">
        <is>
          <t>actief dat valt onder de eerste twee categorieën van artikel 336 van Verordening 575/2013, of alle andere activa die door de bevoegde of aangewezen autoriteit als even veilig en liquide worden beschouwd.</t>
        </is>
      </c>
      <c r="CP595" t="inlineStr">
        <is>
          <t>aktywa uważane za bezpieczne i płynne</t>
        </is>
      </c>
      <c r="CQ595" t="inlineStr">
        <is>
          <t>Ativo considerado seguro e líquido.&lt;br&gt;Na Diretiva relativa aos sistemas de garantia de depósitos, os ativos de baixo risco são definidos como ativos que se inserem na primeira ou na segunda categorias referidas no artigo 336.º, quadro 1, do Regulamento (UE) n.º 575/2013, ou ativos considerados de segurança e liquidez semelhantes pela autoridade competente ou designada.</t>
        </is>
      </c>
      <c r="CR595" t="inlineStr">
        <is>
          <t>activ care este considerat drept sigur și lichid</t>
        </is>
      </c>
      <c r="CS595" t="inlineStr">
        <is>
          <t>aktívum, ktoré je považované za bezpečné a likvidné</t>
        </is>
      </c>
      <c r="CT595" t="inlineStr">
        <is>
          <t/>
        </is>
      </c>
      <c r="CU595" t="inlineStr">
        <is>
          <t/>
        </is>
      </c>
    </row>
    <row r="596">
      <c r="A596" s="1" t="str">
        <f>HYPERLINK("https://iate.europa.eu/entry/result/3541520/all", "3541520")</f>
        <v>3541520</v>
      </c>
      <c r="B596" t="inlineStr">
        <is>
          <t>FINANCE</t>
        </is>
      </c>
      <c r="C596" t="inlineStr">
        <is>
          <t>FINANCE|financial institutions and credit</t>
        </is>
      </c>
      <c r="D596" t="inlineStr">
        <is>
          <t/>
        </is>
      </c>
      <c r="E596" t="inlineStr">
        <is>
          <t/>
        </is>
      </c>
      <c r="F596" t="inlineStr">
        <is>
          <t/>
        </is>
      </c>
      <c r="G596" t="inlineStr">
        <is>
          <t/>
        </is>
      </c>
      <c r="H596" t="inlineStr">
        <is>
          <t/>
        </is>
      </c>
      <c r="I596" t="inlineStr">
        <is>
          <t/>
        </is>
      </c>
      <c r="J596" t="inlineStr">
        <is>
          <t/>
        </is>
      </c>
      <c r="K596" t="inlineStr">
        <is>
          <t/>
        </is>
      </c>
      <c r="L596" t="inlineStr">
        <is>
          <t/>
        </is>
      </c>
      <c r="M596" t="inlineStr">
        <is>
          <t/>
        </is>
      </c>
      <c r="N596" t="inlineStr">
        <is>
          <t/>
        </is>
      </c>
      <c r="O596" t="inlineStr">
        <is>
          <t/>
        </is>
      </c>
      <c r="P596" t="inlineStr">
        <is>
          <t/>
        </is>
      </c>
      <c r="Q596" t="inlineStr">
        <is>
          <t/>
        </is>
      </c>
      <c r="R596" t="inlineStr">
        <is>
          <t/>
        </is>
      </c>
      <c r="S596" t="inlineStr">
        <is>
          <t>relevant entity</t>
        </is>
      </c>
      <c r="T596" t="inlineStr">
        <is>
          <t>3</t>
        </is>
      </c>
      <c r="U596" t="inlineStr">
        <is>
          <t/>
        </is>
      </c>
      <c r="V596" t="inlineStr">
        <is>
          <t/>
        </is>
      </c>
      <c r="W596" t="inlineStr">
        <is>
          <t/>
        </is>
      </c>
      <c r="X596" t="inlineStr">
        <is>
          <t/>
        </is>
      </c>
      <c r="Y596" t="inlineStr">
        <is>
          <t>asjaomane ettevõtja|asjaomane üksus</t>
        </is>
      </c>
      <c r="Z596" t="inlineStr">
        <is>
          <t>3|2</t>
        </is>
      </c>
      <c r="AA596" t="inlineStr">
        <is>
          <t>|</t>
        </is>
      </c>
      <c r="AB596" t="inlineStr">
        <is>
          <t>relevantti yhteisö</t>
        </is>
      </c>
      <c r="AC596" t="inlineStr">
        <is>
          <t>3</t>
        </is>
      </c>
      <c r="AD596" t="inlineStr">
        <is>
          <t/>
        </is>
      </c>
      <c r="AE596" t="inlineStr">
        <is>
          <t/>
        </is>
      </c>
      <c r="AF596" t="inlineStr">
        <is>
          <t/>
        </is>
      </c>
      <c r="AG596" t="inlineStr">
        <is>
          <t/>
        </is>
      </c>
      <c r="AH596" t="inlineStr">
        <is>
          <t>eintiteas ábhartha</t>
        </is>
      </c>
      <c r="AI596" t="inlineStr">
        <is>
          <t>3</t>
        </is>
      </c>
      <c r="AJ596" t="inlineStr">
        <is>
          <t/>
        </is>
      </c>
      <c r="AK596" t="inlineStr">
        <is>
          <t/>
        </is>
      </c>
      <c r="AL596" t="inlineStr">
        <is>
          <t/>
        </is>
      </c>
      <c r="AM596" t="inlineStr">
        <is>
          <t/>
        </is>
      </c>
      <c r="AN596" t="inlineStr">
        <is>
          <t/>
        </is>
      </c>
      <c r="AO596" t="inlineStr">
        <is>
          <t/>
        </is>
      </c>
      <c r="AP596" t="inlineStr">
        <is>
          <t/>
        </is>
      </c>
      <c r="AQ596" t="inlineStr">
        <is>
          <t/>
        </is>
      </c>
      <c r="AR596" t="inlineStr">
        <is>
          <t/>
        </is>
      </c>
      <c r="AS596" t="inlineStr">
        <is>
          <t/>
        </is>
      </c>
      <c r="AT596" t="inlineStr">
        <is>
          <t/>
        </is>
      </c>
      <c r="AU596" t="inlineStr">
        <is>
          <t/>
        </is>
      </c>
      <c r="AV596" t="inlineStr">
        <is>
          <t/>
        </is>
      </c>
      <c r="AW596" t="inlineStr">
        <is>
          <t/>
        </is>
      </c>
      <c r="AX596" t="inlineStr">
        <is>
          <t/>
        </is>
      </c>
      <c r="AY596" t="inlineStr">
        <is>
          <t/>
        </is>
      </c>
      <c r="AZ596" t="inlineStr">
        <is>
          <t>entità relevanti</t>
        </is>
      </c>
      <c r="BA596" t="inlineStr">
        <is>
          <t>3</t>
        </is>
      </c>
      <c r="BB596" t="inlineStr">
        <is>
          <t/>
        </is>
      </c>
      <c r="BC596" t="inlineStr">
        <is>
          <t/>
        </is>
      </c>
      <c r="BD596" t="inlineStr">
        <is>
          <t/>
        </is>
      </c>
      <c r="BE596" t="inlineStr">
        <is>
          <t/>
        </is>
      </c>
      <c r="BF596" t="inlineStr">
        <is>
          <t>właściwa jednostka</t>
        </is>
      </c>
      <c r="BG596" t="inlineStr">
        <is>
          <t>3</t>
        </is>
      </c>
      <c r="BH596" t="inlineStr">
        <is>
          <t/>
        </is>
      </c>
      <c r="BI596" t="inlineStr">
        <is>
          <t/>
        </is>
      </c>
      <c r="BJ596" t="inlineStr">
        <is>
          <t/>
        </is>
      </c>
      <c r="BK596" t="inlineStr">
        <is>
          <t/>
        </is>
      </c>
      <c r="BL596" t="inlineStr">
        <is>
          <t/>
        </is>
      </c>
      <c r="BM596" t="inlineStr">
        <is>
          <t/>
        </is>
      </c>
      <c r="BN596" t="inlineStr">
        <is>
          <t/>
        </is>
      </c>
      <c r="BO596" t="inlineStr">
        <is>
          <t>príslušný subjekt</t>
        </is>
      </c>
      <c r="BP596" t="inlineStr">
        <is>
          <t>3</t>
        </is>
      </c>
      <c r="BQ596" t="inlineStr">
        <is>
          <t/>
        </is>
      </c>
      <c r="BR596" t="inlineStr">
        <is>
          <t/>
        </is>
      </c>
      <c r="BS596" t="inlineStr">
        <is>
          <t/>
        </is>
      </c>
      <c r="BT596" t="inlineStr">
        <is>
          <t/>
        </is>
      </c>
      <c r="BU596" t="inlineStr">
        <is>
          <t/>
        </is>
      </c>
      <c r="BV596" t="inlineStr">
        <is>
          <t/>
        </is>
      </c>
      <c r="BW596" t="inlineStr">
        <is>
          <t/>
        </is>
      </c>
      <c r="BX596" t="inlineStr">
        <is>
          <t/>
        </is>
      </c>
      <c r="BY596" t="inlineStr">
        <is>
          <t/>
        </is>
      </c>
      <c r="BZ596" t="inlineStr">
        <is>
          <t/>
        </is>
      </c>
      <c r="CA596" t="inlineStr">
        <is>
          <t/>
        </is>
      </c>
      <c r="CB596" t="inlineStr">
        <is>
          <t/>
        </is>
      </c>
      <c r="CC596" t="inlineStr">
        <is>
          <t>any of the following:&lt;br&gt;(a) another institution;&lt;br&gt;(b) a financial institution;&lt;br&gt;(c) an insurance undertaking;&lt;br&gt;(d) a third country insurance undertaking;&lt;br&gt;(e) a reinsurance undertaking;&lt;br&gt;(f) a third country reinsurance undertaking;&lt;br&gt;(g) a financial undertaking;&lt;br&gt;(h) a mixed activity insurance holding company;&lt;br&gt;(i) an undertaking excluded from the scope of Directive 2009/138/EC in accordance with the requirements laid down in Article 4 of that Directive;</t>
        </is>
      </c>
      <c r="CD596" t="inlineStr">
        <is>
          <t/>
        </is>
      </c>
      <c r="CE596" t="inlineStr">
        <is>
          <t/>
        </is>
      </c>
      <c r="CF596" t="inlineStr">
        <is>
          <t>a) toinen laitos; &lt;br&gt;b) finanssilaitos; &lt;br&gt;c) vakuutusyritys; &lt;br&gt;d) kolmannen maan vakuutusyritys; &lt;br&gt;e) jälleenvakuutusyritys; &lt;br&gt;f) kolmannen maan jälleenvakuutusyritys;&lt;br&gt;g) finanssialan yritys;&lt;br&gt;h) sekavakuutushallintayhtiö;&lt;br&gt;i) yritys, joka jätetään direktiivin 2009/138/EY soveltamisalan ulkopuolelle mainitun direktiivin 4 artiklan vaatimusten mukaisesti;</t>
        </is>
      </c>
      <c r="CG596" t="inlineStr">
        <is>
          <t/>
        </is>
      </c>
      <c r="CH596" t="inlineStr">
        <is>
          <t/>
        </is>
      </c>
      <c r="CI596" t="inlineStr">
        <is>
          <t/>
        </is>
      </c>
      <c r="CJ596" t="inlineStr">
        <is>
          <t/>
        </is>
      </c>
      <c r="CK596" t="inlineStr">
        <is>
          <t/>
        </is>
      </c>
      <c r="CL596" t="inlineStr">
        <is>
          <t/>
        </is>
      </c>
      <c r="CM596" t="inlineStr">
        <is>
          <t/>
        </is>
      </c>
      <c r="CN596" t="inlineStr">
        <is>
          <t/>
        </is>
      </c>
      <c r="CO596" t="inlineStr">
        <is>
          <t/>
        </is>
      </c>
      <c r="CP596" t="inlineStr">
        <is>
          <t>oznacza:a) inną instytucję; &lt;br&gt;b) instytucję finansową; &lt;br&gt;c) zakład ubezpieczeń; &lt;br&gt; d) zakład ubezpieczeń z państwa trzeciego; &lt;br&gt;e) zakład reasekuracji; &lt;br&gt; f) zakład reasekuracji z państwa trzeciego; &lt;br&gt;g) przedsiębiorstwo finansowe; &lt;br&gt;h) ubezpieczeniową spółkę holdingową prowadzącą działalność mieszaną; lub &lt;br&gt;i) przedsiębiorstwo wyłączone z zakresu obowiązywania przepisów dyrektywy 2009/138/WE zgodnie z wymogami określonymi w art. 4 tej dyrektywy</t>
        </is>
      </c>
      <c r="CQ596" t="inlineStr">
        <is>
          <t/>
        </is>
      </c>
      <c r="CR596" t="inlineStr">
        <is>
          <t/>
        </is>
      </c>
      <c r="CS596" t="inlineStr">
        <is>
          <t>ktorýkoľvek z týchto subjektov:&lt;br&gt;a) iná inštitúcia; &lt;br&gt;b) finančná inštitúcia; &lt;br&gt;c) poisťovňa; &lt;br&gt;d) poisťovňa tretej krajiny; &lt;br&gt;e) zaisťovňa; &lt;br&gt;f) zaisťovňa tretej krajiny;&lt;br&gt;g) finančný podnik;&lt;br&gt;h) zmiešaná holdingová poisťovňa;&lt;br&gt;i) podnik vyňatý z rozsahu pôsobnosti smernice 2009/138/ES v súlade s požiadavkami stanovenými v článku 4 tejto smernice</t>
        </is>
      </c>
      <c r="CT596" t="inlineStr">
        <is>
          <t/>
        </is>
      </c>
      <c r="CU596" t="inlineStr">
        <is>
          <t/>
        </is>
      </c>
    </row>
    <row r="597">
      <c r="A597" s="1" t="str">
        <f>HYPERLINK("https://iate.europa.eu/entry/result/3544436/all", "3544436")</f>
        <v>3544436</v>
      </c>
      <c r="B597" t="inlineStr">
        <is>
          <t>FINANCE</t>
        </is>
      </c>
      <c r="C597" t="inlineStr">
        <is>
          <t>FINANCE|free movement of capital|financial market</t>
        </is>
      </c>
      <c r="D597" t="inlineStr">
        <is>
          <t/>
        </is>
      </c>
      <c r="E597" t="inlineStr">
        <is>
          <t/>
        </is>
      </c>
      <c r="F597" t="inlineStr">
        <is>
          <t/>
        </is>
      </c>
      <c r="G597" t="inlineStr">
        <is>
          <t>obchod</t>
        </is>
      </c>
      <c r="H597" t="inlineStr">
        <is>
          <t>3</t>
        </is>
      </c>
      <c r="I597" t="inlineStr">
        <is>
          <t/>
        </is>
      </c>
      <c r="J597" t="inlineStr">
        <is>
          <t>værdipapirhandel</t>
        </is>
      </c>
      <c r="K597" t="inlineStr">
        <is>
          <t>3</t>
        </is>
      </c>
      <c r="L597" t="inlineStr">
        <is>
          <t/>
        </is>
      </c>
      <c r="M597" t="inlineStr">
        <is>
          <t>Wertpapierhandel</t>
        </is>
      </c>
      <c r="N597" t="inlineStr">
        <is>
          <t>3</t>
        </is>
      </c>
      <c r="O597" t="inlineStr">
        <is>
          <t/>
        </is>
      </c>
      <c r="P597" t="inlineStr">
        <is>
          <t>διαπραγμάτευση</t>
        </is>
      </c>
      <c r="Q597" t="inlineStr">
        <is>
          <t>3</t>
        </is>
      </c>
      <c r="R597" t="inlineStr">
        <is>
          <t/>
        </is>
      </c>
      <c r="S597" t="inlineStr">
        <is>
          <t>trading|trade</t>
        </is>
      </c>
      <c r="T597" t="inlineStr">
        <is>
          <t>3|3</t>
        </is>
      </c>
      <c r="U597" t="inlineStr">
        <is>
          <t>|</t>
        </is>
      </c>
      <c r="V597" t="inlineStr">
        <is>
          <t>negociación</t>
        </is>
      </c>
      <c r="W597" t="inlineStr">
        <is>
          <t>3</t>
        </is>
      </c>
      <c r="X597" t="inlineStr">
        <is>
          <t/>
        </is>
      </c>
      <c r="Y597" t="inlineStr">
        <is>
          <t>kauplemine|kauplema</t>
        </is>
      </c>
      <c r="Z597" t="inlineStr">
        <is>
          <t>3|3</t>
        </is>
      </c>
      <c r="AA597" t="inlineStr">
        <is>
          <t>|</t>
        </is>
      </c>
      <c r="AB597" t="inlineStr">
        <is>
          <t>kaupankäynti</t>
        </is>
      </c>
      <c r="AC597" t="inlineStr">
        <is>
          <t>3</t>
        </is>
      </c>
      <c r="AD597" t="inlineStr">
        <is>
          <t/>
        </is>
      </c>
      <c r="AE597" t="inlineStr">
        <is>
          <t>négociation</t>
        </is>
      </c>
      <c r="AF597" t="inlineStr">
        <is>
          <t>3</t>
        </is>
      </c>
      <c r="AG597" t="inlineStr">
        <is>
          <t/>
        </is>
      </c>
      <c r="AH597" t="inlineStr">
        <is>
          <t>trádáil</t>
        </is>
      </c>
      <c r="AI597" t="inlineStr">
        <is>
          <t>3</t>
        </is>
      </c>
      <c r="AJ597" t="inlineStr">
        <is>
          <t/>
        </is>
      </c>
      <c r="AK597" t="inlineStr">
        <is>
          <t/>
        </is>
      </c>
      <c r="AL597" t="inlineStr">
        <is>
          <t/>
        </is>
      </c>
      <c r="AM597" t="inlineStr">
        <is>
          <t/>
        </is>
      </c>
      <c r="AN597" t="inlineStr">
        <is>
          <t>kereskedés</t>
        </is>
      </c>
      <c r="AO597" t="inlineStr">
        <is>
          <t>4</t>
        </is>
      </c>
      <c r="AP597" t="inlineStr">
        <is>
          <t/>
        </is>
      </c>
      <c r="AQ597" t="inlineStr">
        <is>
          <t>negoziazione</t>
        </is>
      </c>
      <c r="AR597" t="inlineStr">
        <is>
          <t>3</t>
        </is>
      </c>
      <c r="AS597" t="inlineStr">
        <is>
          <t/>
        </is>
      </c>
      <c r="AT597" t="inlineStr">
        <is>
          <t>prekyba vertybiniais popieriais</t>
        </is>
      </c>
      <c r="AU597" t="inlineStr">
        <is>
          <t>3</t>
        </is>
      </c>
      <c r="AV597" t="inlineStr">
        <is>
          <t/>
        </is>
      </c>
      <c r="AW597" t="inlineStr">
        <is>
          <t>tirdzniecība</t>
        </is>
      </c>
      <c r="AX597" t="inlineStr">
        <is>
          <t>3</t>
        </is>
      </c>
      <c r="AY597" t="inlineStr">
        <is>
          <t/>
        </is>
      </c>
      <c r="AZ597" t="inlineStr">
        <is>
          <t>negozjar</t>
        </is>
      </c>
      <c r="BA597" t="inlineStr">
        <is>
          <t>3</t>
        </is>
      </c>
      <c r="BB597" t="inlineStr">
        <is>
          <t/>
        </is>
      </c>
      <c r="BC597" t="inlineStr">
        <is>
          <t>effectentransactie|effectenhandel|transactie|trade</t>
        </is>
      </c>
      <c r="BD597" t="inlineStr">
        <is>
          <t>3|3|3|3</t>
        </is>
      </c>
      <c r="BE597" t="inlineStr">
        <is>
          <t>|||</t>
        </is>
      </c>
      <c r="BF597" t="inlineStr">
        <is>
          <t/>
        </is>
      </c>
      <c r="BG597" t="inlineStr">
        <is>
          <t/>
        </is>
      </c>
      <c r="BH597" t="inlineStr">
        <is>
          <t/>
        </is>
      </c>
      <c r="BI597" t="inlineStr">
        <is>
          <t>negociação</t>
        </is>
      </c>
      <c r="BJ597" t="inlineStr">
        <is>
          <t>3</t>
        </is>
      </c>
      <c r="BK597" t="inlineStr">
        <is>
          <t/>
        </is>
      </c>
      <c r="BL597" t="inlineStr">
        <is>
          <t>tranzacționare</t>
        </is>
      </c>
      <c r="BM597" t="inlineStr">
        <is>
          <t>3</t>
        </is>
      </c>
      <c r="BN597" t="inlineStr">
        <is>
          <t/>
        </is>
      </c>
      <c r="BO597" t="inlineStr">
        <is>
          <t>obchod</t>
        </is>
      </c>
      <c r="BP597" t="inlineStr">
        <is>
          <t>3</t>
        </is>
      </c>
      <c r="BQ597" t="inlineStr">
        <is>
          <t/>
        </is>
      </c>
      <c r="BR597" t="inlineStr">
        <is>
          <t>trgovanje</t>
        </is>
      </c>
      <c r="BS597" t="inlineStr">
        <is>
          <t>3</t>
        </is>
      </c>
      <c r="BT597" t="inlineStr">
        <is>
          <t/>
        </is>
      </c>
      <c r="BU597" t="inlineStr">
        <is>
          <t/>
        </is>
      </c>
      <c r="BV597" t="inlineStr">
        <is>
          <t/>
        </is>
      </c>
      <c r="BW597" t="inlineStr">
        <is>
          <t/>
        </is>
      </c>
      <c r="BX597" t="inlineStr">
        <is>
          <t/>
        </is>
      </c>
      <c r="BY597" t="inlineStr">
        <is>
          <t/>
        </is>
      </c>
      <c r="BZ597" t="inlineStr">
        <is>
          <t>1) offentligt udbud af værdipapirer, 
&lt;br&gt;2) køb og salg for egen eller tredjemands regning af værdipapirer, 
&lt;br&gt;3) formidling af køb og salg af værdipapirer, 
&lt;br&gt;4) erhvervsmæssig rådgivning vedrørende værdipapirer, 
&lt;br&gt;5) porteføljepleje samt 
&lt;br&gt;6) afgivelse af emissionsgarantier.</t>
        </is>
      </c>
      <c r="CA597" t="inlineStr">
        <is>
          <t/>
        </is>
      </c>
      <c r="CB597" t="inlineStr">
        <is>
          <t/>
        </is>
      </c>
      <c r="CC597" t="inlineStr">
        <is>
          <t>exchange of a security (stocks, bonds, commodities, currencies, derivatives or any valuable financial instrument) for "cash", typically a short-dated promise to pay in the currency of the country where the 'exchange' is located</t>
        </is>
      </c>
      <c r="CD597" t="inlineStr">
        <is>
          <t>Uno de los servicios o actividades desarrollados en los mercados financieros, consistente en comprar y vender valores (acciones, obligaciones, derivados, divisas...)</t>
        </is>
      </c>
      <c r="CE597" t="inlineStr">
        <is>
          <t/>
        </is>
      </c>
      <c r="CF597" t="inlineStr">
        <is>
          <t/>
        </is>
      </c>
      <c r="CG597" t="inlineStr">
        <is>
          <t/>
        </is>
      </c>
      <c r="CH597" t="inlineStr">
        <is>
          <t/>
        </is>
      </c>
      <c r="CI597" t="inlineStr">
        <is>
          <t/>
        </is>
      </c>
      <c r="CJ597" t="inlineStr">
        <is>
          <t>szerződéses megállapodás, melynek keretében az értékpapír egy meghatározott mennyiségét egy meghatározott pénzösszegre cserélik el</t>
        </is>
      </c>
      <c r="CK597" t="inlineStr">
        <is>
          <t>contrattazione che porta a un’operazione di compravendita relativa a strumenti finanziari o merci conclusa con un contratto che impegna le parti</t>
        </is>
      </c>
      <c r="CL597" t="inlineStr">
        <is>
          <t/>
        </is>
      </c>
      <c r="CM597" t="inlineStr">
        <is>
          <t/>
        </is>
      </c>
      <c r="CN597" t="inlineStr">
        <is>
          <t/>
        </is>
      </c>
      <c r="CO597" t="inlineStr">
        <is>
          <t>"overeenkomst tussen twee partijen voor de koop/verkoop van effecten"</t>
        </is>
      </c>
      <c r="CP597" t="inlineStr">
        <is>
          <t/>
        </is>
      </c>
      <c r="CQ597" t="inlineStr">
        <is>
          <t/>
        </is>
      </c>
      <c r="CR597" t="inlineStr">
        <is>
          <t/>
        </is>
      </c>
      <c r="CS597" t="inlineStr">
        <is>
          <t/>
        </is>
      </c>
      <c r="CT597" t="inlineStr">
        <is>
          <t/>
        </is>
      </c>
      <c r="CU597" t="inlineStr">
        <is>
          <t/>
        </is>
      </c>
    </row>
    <row r="598">
      <c r="A598" s="1" t="str">
        <f>HYPERLINK("https://iate.europa.eu/entry/result/3541842/all", "3541842")</f>
        <v>3541842</v>
      </c>
      <c r="B598" t="inlineStr">
        <is>
          <t>FINANCE;BUSINESS AND COMPETITION</t>
        </is>
      </c>
      <c r="C598" t="inlineStr">
        <is>
          <t>FINANCE|financial institutions and credit|banking;FINANCE|free movement of capital|financial market;BUSINESS AND COMPETITION|accounting</t>
        </is>
      </c>
      <c r="D598" t="inlineStr">
        <is>
          <t>сметки</t>
        </is>
      </c>
      <c r="E598" t="inlineStr">
        <is>
          <t>3</t>
        </is>
      </c>
      <c r="F598" t="inlineStr">
        <is>
          <t/>
        </is>
      </c>
      <c r="G598" t="inlineStr">
        <is>
          <t>účetní závěrka|účetnictví|účty|účetní systém</t>
        </is>
      </c>
      <c r="H598" t="inlineStr">
        <is>
          <t>3|3|2|3</t>
        </is>
      </c>
      <c r="I598" t="inlineStr">
        <is>
          <t>|||</t>
        </is>
      </c>
      <c r="J598" t="inlineStr">
        <is>
          <t>regnskaber</t>
        </is>
      </c>
      <c r="K598" t="inlineStr">
        <is>
          <t>3</t>
        </is>
      </c>
      <c r="L598" t="inlineStr">
        <is>
          <t/>
        </is>
      </c>
      <c r="M598" t="inlineStr">
        <is>
          <t/>
        </is>
      </c>
      <c r="N598" t="inlineStr">
        <is>
          <t/>
        </is>
      </c>
      <c r="O598" t="inlineStr">
        <is>
          <t/>
        </is>
      </c>
      <c r="P598" t="inlineStr">
        <is>
          <t>λογιστική</t>
        </is>
      </c>
      <c r="Q598" t="inlineStr">
        <is>
          <t>3</t>
        </is>
      </c>
      <c r="R598" t="inlineStr">
        <is>
          <t/>
        </is>
      </c>
      <c r="S598" t="inlineStr">
        <is>
          <t>books|accounts</t>
        </is>
      </c>
      <c r="T598" t="inlineStr">
        <is>
          <t>3|3</t>
        </is>
      </c>
      <c r="U598" t="inlineStr">
        <is>
          <t>|</t>
        </is>
      </c>
      <c r="V598" t="inlineStr">
        <is>
          <t>contabilidad</t>
        </is>
      </c>
      <c r="W598" t="inlineStr">
        <is>
          <t>3</t>
        </is>
      </c>
      <c r="X598" t="inlineStr">
        <is>
          <t/>
        </is>
      </c>
      <c r="Y598" t="inlineStr">
        <is>
          <t>raamatupidamine|arvestus</t>
        </is>
      </c>
      <c r="Z598" t="inlineStr">
        <is>
          <t>3|3</t>
        </is>
      </c>
      <c r="AA598" t="inlineStr">
        <is>
          <t>|</t>
        </is>
      </c>
      <c r="AB598" t="inlineStr">
        <is>
          <t>tilit</t>
        </is>
      </c>
      <c r="AC598" t="inlineStr">
        <is>
          <t>3</t>
        </is>
      </c>
      <c r="AD598" t="inlineStr">
        <is>
          <t/>
        </is>
      </c>
      <c r="AE598" t="inlineStr">
        <is>
          <t>comptes</t>
        </is>
      </c>
      <c r="AF598" t="inlineStr">
        <is>
          <t>3</t>
        </is>
      </c>
      <c r="AG598" t="inlineStr">
        <is>
          <t/>
        </is>
      </c>
      <c r="AH598" t="inlineStr">
        <is>
          <t/>
        </is>
      </c>
      <c r="AI598" t="inlineStr">
        <is>
          <t/>
        </is>
      </c>
      <c r="AJ598" t="inlineStr">
        <is>
          <t/>
        </is>
      </c>
      <c r="AK598" t="inlineStr">
        <is>
          <t>računovodstvena dokumentacija</t>
        </is>
      </c>
      <c r="AL598" t="inlineStr">
        <is>
          <t>3</t>
        </is>
      </c>
      <c r="AM598" t="inlineStr">
        <is>
          <t/>
        </is>
      </c>
      <c r="AN598" t="inlineStr">
        <is>
          <t>számla</t>
        </is>
      </c>
      <c r="AO598" t="inlineStr">
        <is>
          <t>2</t>
        </is>
      </c>
      <c r="AP598" t="inlineStr">
        <is>
          <t/>
        </is>
      </c>
      <c r="AQ598" t="inlineStr">
        <is>
          <t>contabilità</t>
        </is>
      </c>
      <c r="AR598" t="inlineStr">
        <is>
          <t>3</t>
        </is>
      </c>
      <c r="AS598" t="inlineStr">
        <is>
          <t/>
        </is>
      </c>
      <c r="AT598" t="inlineStr">
        <is>
          <t/>
        </is>
      </c>
      <c r="AU598" t="inlineStr">
        <is>
          <t/>
        </is>
      </c>
      <c r="AV598" t="inlineStr">
        <is>
          <t/>
        </is>
      </c>
      <c r="AW598" t="inlineStr">
        <is>
          <t>pārskati</t>
        </is>
      </c>
      <c r="AX598" t="inlineStr">
        <is>
          <t>3</t>
        </is>
      </c>
      <c r="AY598" t="inlineStr">
        <is>
          <t/>
        </is>
      </c>
      <c r="AZ598" t="inlineStr">
        <is>
          <t>kontijiet</t>
        </is>
      </c>
      <c r="BA598" t="inlineStr">
        <is>
          <t>3</t>
        </is>
      </c>
      <c r="BB598" t="inlineStr">
        <is>
          <t/>
        </is>
      </c>
      <c r="BC598" t="inlineStr">
        <is>
          <t>rekeningen|boekhouding</t>
        </is>
      </c>
      <c r="BD598" t="inlineStr">
        <is>
          <t>3|3</t>
        </is>
      </c>
      <c r="BE598" t="inlineStr">
        <is>
          <t>|</t>
        </is>
      </c>
      <c r="BF598" t="inlineStr">
        <is>
          <t>konta|księgi</t>
        </is>
      </c>
      <c r="BG598" t="inlineStr">
        <is>
          <t>3|3</t>
        </is>
      </c>
      <c r="BH598" t="inlineStr">
        <is>
          <t>|</t>
        </is>
      </c>
      <c r="BI598" t="inlineStr">
        <is>
          <t>contas</t>
        </is>
      </c>
      <c r="BJ598" t="inlineStr">
        <is>
          <t>3</t>
        </is>
      </c>
      <c r="BK598" t="inlineStr">
        <is>
          <t/>
        </is>
      </c>
      <c r="BL598" t="inlineStr">
        <is>
          <t>conturi</t>
        </is>
      </c>
      <c r="BM598" t="inlineStr">
        <is>
          <t>3</t>
        </is>
      </c>
      <c r="BN598" t="inlineStr">
        <is>
          <t/>
        </is>
      </c>
      <c r="BO598" t="inlineStr">
        <is>
          <t>účty|účtovná závierka|účtovníctvo</t>
        </is>
      </c>
      <c r="BP598" t="inlineStr">
        <is>
          <t>2|2|2</t>
        </is>
      </c>
      <c r="BQ598" t="inlineStr">
        <is>
          <t>||</t>
        </is>
      </c>
      <c r="BR598" t="inlineStr">
        <is>
          <t/>
        </is>
      </c>
      <c r="BS598" t="inlineStr">
        <is>
          <t/>
        </is>
      </c>
      <c r="BT598" t="inlineStr">
        <is>
          <t/>
        </is>
      </c>
      <c r="BU598" t="inlineStr">
        <is>
          <t/>
        </is>
      </c>
      <c r="BV598" t="inlineStr">
        <is>
          <t/>
        </is>
      </c>
      <c r="BW598" t="inlineStr">
        <is>
          <t/>
        </is>
      </c>
      <c r="BX598" t="inlineStr">
        <is>
          <t/>
        </is>
      </c>
      <c r="BY598" t="inlineStr">
        <is>
          <t/>
        </is>
      </c>
      <c r="BZ598" t="inlineStr">
        <is>
          <t/>
        </is>
      </c>
      <c r="CA598" t="inlineStr">
        <is>
          <t/>
        </is>
      </c>
      <c r="CB598" t="inlineStr">
        <is>
          <t/>
        </is>
      </c>
      <c r="CC598" t="inlineStr">
        <is>
          <t/>
        </is>
      </c>
      <c r="CD598" t="inlineStr">
        <is>
          <t/>
        </is>
      </c>
      <c r="CE598" t="inlineStr">
        <is>
          <t/>
        </is>
      </c>
      <c r="CF598" t="inlineStr">
        <is>
          <t/>
        </is>
      </c>
      <c r="CG598" t="inlineStr">
        <is>
          <t/>
        </is>
      </c>
      <c r="CH598" t="inlineStr">
        <is>
          <t/>
        </is>
      </c>
      <c r="CI598" t="inlineStr">
        <is>
          <t/>
        </is>
      </c>
      <c r="CJ598" t="inlineStr">
        <is>
          <t/>
        </is>
      </c>
      <c r="CK598" t="inlineStr">
        <is>
          <t/>
        </is>
      </c>
      <c r="CL598" t="inlineStr">
        <is>
          <t/>
        </is>
      </c>
      <c r="CM598" t="inlineStr">
        <is>
          <t/>
        </is>
      </c>
      <c r="CN598" t="inlineStr">
        <is>
          <t/>
        </is>
      </c>
      <c r="CO598" t="inlineStr">
        <is>
          <t/>
        </is>
      </c>
      <c r="CP598" t="inlineStr">
        <is>
          <t/>
        </is>
      </c>
      <c r="CQ598" t="inlineStr">
        <is>
          <t/>
        </is>
      </c>
      <c r="CR598" t="inlineStr">
        <is>
          <t/>
        </is>
      </c>
      <c r="CS598" t="inlineStr">
        <is>
          <t/>
        </is>
      </c>
      <c r="CT598" t="inlineStr">
        <is>
          <t/>
        </is>
      </c>
      <c r="CU598" t="inlineStr">
        <is>
          <t/>
        </is>
      </c>
    </row>
    <row r="599">
      <c r="A599" s="1" t="str">
        <f>HYPERLINK("https://iate.europa.eu/entry/result/3543147/all", "3543147")</f>
        <v>3543147</v>
      </c>
      <c r="B599" t="inlineStr">
        <is>
          <t>FINANCE</t>
        </is>
      </c>
      <c r="C599" t="inlineStr">
        <is>
          <t>FINANCE|financing and investment</t>
        </is>
      </c>
      <c r="D599" t="inlineStr">
        <is>
          <t/>
        </is>
      </c>
      <c r="E599" t="inlineStr">
        <is>
          <t/>
        </is>
      </c>
      <c r="F599" t="inlineStr">
        <is>
          <t/>
        </is>
      </c>
      <c r="G599" t="inlineStr">
        <is>
          <t/>
        </is>
      </c>
      <c r="H599" t="inlineStr">
        <is>
          <t/>
        </is>
      </c>
      <c r="I599" t="inlineStr">
        <is>
          <t/>
        </is>
      </c>
      <c r="J599" t="inlineStr">
        <is>
          <t/>
        </is>
      </c>
      <c r="K599" t="inlineStr">
        <is>
          <t/>
        </is>
      </c>
      <c r="L599" t="inlineStr">
        <is>
          <t/>
        </is>
      </c>
      <c r="M599" t="inlineStr">
        <is>
          <t/>
        </is>
      </c>
      <c r="N599" t="inlineStr">
        <is>
          <t/>
        </is>
      </c>
      <c r="O599" t="inlineStr">
        <is>
          <t/>
        </is>
      </c>
      <c r="P599" t="inlineStr">
        <is>
          <t/>
        </is>
      </c>
      <c r="Q599" t="inlineStr">
        <is>
          <t/>
        </is>
      </c>
      <c r="R599" t="inlineStr">
        <is>
          <t/>
        </is>
      </c>
      <c r="S599" t="inlineStr">
        <is>
          <t>other reserves</t>
        </is>
      </c>
      <c r="T599" t="inlineStr">
        <is>
          <t>3</t>
        </is>
      </c>
      <c r="U599" t="inlineStr">
        <is>
          <t/>
        </is>
      </c>
      <c r="V599" t="inlineStr">
        <is>
          <t>otras reservas</t>
        </is>
      </c>
      <c r="W599" t="inlineStr">
        <is>
          <t>3</t>
        </is>
      </c>
      <c r="X599" t="inlineStr">
        <is>
          <t/>
        </is>
      </c>
      <c r="Y599" t="inlineStr">
        <is>
          <t>muud reservid</t>
        </is>
      </c>
      <c r="Z599" t="inlineStr">
        <is>
          <t>3</t>
        </is>
      </c>
      <c r="AA599" t="inlineStr">
        <is>
          <t/>
        </is>
      </c>
      <c r="AB599" t="inlineStr">
        <is>
          <t>muut rahastot</t>
        </is>
      </c>
      <c r="AC599" t="inlineStr">
        <is>
          <t>3</t>
        </is>
      </c>
      <c r="AD599" t="inlineStr">
        <is>
          <t/>
        </is>
      </c>
      <c r="AE599" t="inlineStr">
        <is>
          <t/>
        </is>
      </c>
      <c r="AF599" t="inlineStr">
        <is>
          <t/>
        </is>
      </c>
      <c r="AG599" t="inlineStr">
        <is>
          <t/>
        </is>
      </c>
      <c r="AH599" t="inlineStr">
        <is>
          <t/>
        </is>
      </c>
      <c r="AI599" t="inlineStr">
        <is>
          <t/>
        </is>
      </c>
      <c r="AJ599" t="inlineStr">
        <is>
          <t/>
        </is>
      </c>
      <c r="AK599" t="inlineStr">
        <is>
          <t/>
        </is>
      </c>
      <c r="AL599" t="inlineStr">
        <is>
          <t/>
        </is>
      </c>
      <c r="AM599" t="inlineStr">
        <is>
          <t/>
        </is>
      </c>
      <c r="AN599" t="inlineStr">
        <is>
          <t/>
        </is>
      </c>
      <c r="AO599" t="inlineStr">
        <is>
          <t/>
        </is>
      </c>
      <c r="AP599" t="inlineStr">
        <is>
          <t/>
        </is>
      </c>
      <c r="AQ599" t="inlineStr">
        <is>
          <t/>
        </is>
      </c>
      <c r="AR599" t="inlineStr">
        <is>
          <t/>
        </is>
      </c>
      <c r="AS599" t="inlineStr">
        <is>
          <t/>
        </is>
      </c>
      <c r="AT599" t="inlineStr">
        <is>
          <t/>
        </is>
      </c>
      <c r="AU599" t="inlineStr">
        <is>
          <t/>
        </is>
      </c>
      <c r="AV599" t="inlineStr">
        <is>
          <t/>
        </is>
      </c>
      <c r="AW599" t="inlineStr">
        <is>
          <t/>
        </is>
      </c>
      <c r="AX599" t="inlineStr">
        <is>
          <t/>
        </is>
      </c>
      <c r="AY599" t="inlineStr">
        <is>
          <t/>
        </is>
      </c>
      <c r="AZ599" t="inlineStr">
        <is>
          <t/>
        </is>
      </c>
      <c r="BA599" t="inlineStr">
        <is>
          <t/>
        </is>
      </c>
      <c r="BB599" t="inlineStr">
        <is>
          <t/>
        </is>
      </c>
      <c r="BC599" t="inlineStr">
        <is>
          <t/>
        </is>
      </c>
      <c r="BD599" t="inlineStr">
        <is>
          <t/>
        </is>
      </c>
      <c r="BE599" t="inlineStr">
        <is>
          <t/>
        </is>
      </c>
      <c r="BF599" t="inlineStr">
        <is>
          <t>pozostałe kapitały rezerwowe</t>
        </is>
      </c>
      <c r="BG599" t="inlineStr">
        <is>
          <t>3</t>
        </is>
      </c>
      <c r="BH599" t="inlineStr">
        <is>
          <t/>
        </is>
      </c>
      <c r="BI599" t="inlineStr">
        <is>
          <t/>
        </is>
      </c>
      <c r="BJ599" t="inlineStr">
        <is>
          <t/>
        </is>
      </c>
      <c r="BK599" t="inlineStr">
        <is>
          <t/>
        </is>
      </c>
      <c r="BL599" t="inlineStr">
        <is>
          <t/>
        </is>
      </c>
      <c r="BM599" t="inlineStr">
        <is>
          <t/>
        </is>
      </c>
      <c r="BN599" t="inlineStr">
        <is>
          <t/>
        </is>
      </c>
      <c r="BO599" t="inlineStr">
        <is>
          <t>ostatné rezervy</t>
        </is>
      </c>
      <c r="BP599" t="inlineStr">
        <is>
          <t>3</t>
        </is>
      </c>
      <c r="BQ599" t="inlineStr">
        <is>
          <t/>
        </is>
      </c>
      <c r="BR599" t="inlineStr">
        <is>
          <t/>
        </is>
      </c>
      <c r="BS599" t="inlineStr">
        <is>
          <t/>
        </is>
      </c>
      <c r="BT599" t="inlineStr">
        <is>
          <t/>
        </is>
      </c>
      <c r="BU599" t="inlineStr">
        <is>
          <t/>
        </is>
      </c>
      <c r="BV599" t="inlineStr">
        <is>
          <t/>
        </is>
      </c>
      <c r="BW599" t="inlineStr">
        <is>
          <t/>
        </is>
      </c>
      <c r="BX599" t="inlineStr">
        <is>
          <t/>
        </is>
      </c>
      <c r="BY599" t="inlineStr">
        <is>
          <t/>
        </is>
      </c>
      <c r="BZ599" t="inlineStr">
        <is>
          <t/>
        </is>
      </c>
      <c r="CA599" t="inlineStr">
        <is>
          <t/>
        </is>
      </c>
      <c r="CB599" t="inlineStr">
        <is>
          <t/>
        </is>
      </c>
      <c r="CC599" t="inlineStr">
        <is>
          <t>reserves within the meaning of the applicable accounting standard that are required to be disclosed under that applicable accounting standard, excluding any amounts already included in accumulated other comprehensive income or retained earnings</t>
        </is>
      </c>
      <c r="CD599" t="inlineStr">
        <is>
          <t>Reservas a tenor del marco contable aplicable que, con arreglo a esa norma contable aplicable, han de ser reveladas, con exclusión de todo posible importe ya incluido en otro resultado integral acumulado o en ganancias acumuladas.</t>
        </is>
      </c>
      <c r="CE599" t="inlineStr">
        <is>
          <t>kohaldatavas raamatupidamistavas määratletud reservid, mis tuleb kõnealuse standardi kohaselt avalikustada, välja arvatud mis tahes summad, mida on juba kajastatud muus akumuleeritud koondkasumis või jaotamata kasumis</t>
        </is>
      </c>
      <c r="CF599" t="inlineStr">
        <is>
          <t>sovellettavassa tilinpäätösstandardissa tarkoitetut rahastot, jotka on esitettävä kyseisen sovellettavan tilinpäätösstandardin mukaisesti, lukuun ottamatta kuitenkaan mahdollisia määriä, jotka on jo sisällytetty kertyneisiin muun laajan tuloksen eriin tai kertyneisiin voittovaroihin</t>
        </is>
      </c>
      <c r="CG599" t="inlineStr">
        <is>
          <t/>
        </is>
      </c>
      <c r="CH599" t="inlineStr">
        <is>
          <t/>
        </is>
      </c>
      <c r="CI599" t="inlineStr">
        <is>
          <t/>
        </is>
      </c>
      <c r="CJ599" t="inlineStr">
        <is>
          <t/>
        </is>
      </c>
      <c r="CK599" t="inlineStr">
        <is>
          <t/>
        </is>
      </c>
      <c r="CL599" t="inlineStr">
        <is>
          <t/>
        </is>
      </c>
      <c r="CM599" t="inlineStr">
        <is>
          <t/>
        </is>
      </c>
      <c r="CN599" t="inlineStr">
        <is>
          <t/>
        </is>
      </c>
      <c r="CO599" t="inlineStr">
        <is>
          <t/>
        </is>
      </c>
      <c r="CP599" t="inlineStr">
        <is>
          <t>kapitały w rozumieniu mających zastosowanie standardów rachunkowości, których ujawnienie jest wymagane zgodnie z mającymi zastosowanie standardami rachunkowości, z wyjątkiem wszelkich kwot już uwzględnionych w ramach skumulowanych innych całkowitych dochodów lub zysków zatrzymanych</t>
        </is>
      </c>
      <c r="CQ599" t="inlineStr">
        <is>
          <t/>
        </is>
      </c>
      <c r="CR599" t="inlineStr">
        <is>
          <t/>
        </is>
      </c>
      <c r="CS599" t="inlineStr">
        <is>
          <t>rezervy v zmysle uplatniteľného účtovného rámca, na ktoré sa vzťahuje požiadavka zverejnenia podľa daného uplatniteľného účtovného štandardu, okrem akýchkoľvek súm, ktoré už boli zahrnuté do akumulovaného iného komplexného účtovného výsledku alebo do nerozdelených ziskov</t>
        </is>
      </c>
      <c r="CT599" t="inlineStr">
        <is>
          <t/>
        </is>
      </c>
      <c r="CU599" t="inlineStr">
        <is>
          <t/>
        </is>
      </c>
    </row>
    <row r="600">
      <c r="A600" s="1" t="str">
        <f>HYPERLINK("https://iate.europa.eu/entry/result/3538281/all", "3538281")</f>
        <v>3538281</v>
      </c>
      <c r="B600" t="inlineStr">
        <is>
          <t>FINANCE</t>
        </is>
      </c>
      <c r="C600" t="inlineStr">
        <is>
          <t>FINANCE|financial institutions and credit</t>
        </is>
      </c>
      <c r="D600" t="inlineStr">
        <is>
          <t>изискване за ликвидно покритие</t>
        </is>
      </c>
      <c r="E600" t="inlineStr">
        <is>
          <t>3</t>
        </is>
      </c>
      <c r="F600" t="inlineStr">
        <is>
          <t/>
        </is>
      </c>
      <c r="G600" t="inlineStr">
        <is>
          <t>požadavek krytí likvidity</t>
        </is>
      </c>
      <c r="H600" t="inlineStr">
        <is>
          <t>3</t>
        </is>
      </c>
      <c r="I600" t="inlineStr">
        <is>
          <t/>
        </is>
      </c>
      <c r="J600" t="inlineStr">
        <is>
          <t>likviditetsdækningskrav</t>
        </is>
      </c>
      <c r="K600" t="inlineStr">
        <is>
          <t>4</t>
        </is>
      </c>
      <c r="L600" t="inlineStr">
        <is>
          <t/>
        </is>
      </c>
      <c r="M600" t="inlineStr">
        <is>
          <t>Liquiditätsdeckungsanforderung</t>
        </is>
      </c>
      <c r="N600" t="inlineStr">
        <is>
          <t>3</t>
        </is>
      </c>
      <c r="O600" t="inlineStr">
        <is>
          <t/>
        </is>
      </c>
      <c r="P600" t="inlineStr">
        <is>
          <t>απαίτηση κάλυψης της ρευστότητας|απαίτηση κάλυψης ρευστότητας</t>
        </is>
      </c>
      <c r="Q600" t="inlineStr">
        <is>
          <t>3|3</t>
        </is>
      </c>
      <c r="R600" t="inlineStr">
        <is>
          <t>|</t>
        </is>
      </c>
      <c r="S600" t="inlineStr">
        <is>
          <t>liquidity requirement|liquidity coverage requirement</t>
        </is>
      </c>
      <c r="T600" t="inlineStr">
        <is>
          <t>3|3</t>
        </is>
      </c>
      <c r="U600" t="inlineStr">
        <is>
          <t>|</t>
        </is>
      </c>
      <c r="V600" t="inlineStr">
        <is>
          <t>requisito de cobertura de liquidez|requisito de liquidez|requerimiento de liquidez</t>
        </is>
      </c>
      <c r="W600" t="inlineStr">
        <is>
          <t>4|3|3</t>
        </is>
      </c>
      <c r="X600" t="inlineStr">
        <is>
          <t>preferred|preferred|</t>
        </is>
      </c>
      <c r="Y600" t="inlineStr">
        <is>
          <t>likviidsuskatte nõue|likviidsusnõue</t>
        </is>
      </c>
      <c r="Z600" t="inlineStr">
        <is>
          <t>3|3</t>
        </is>
      </c>
      <c r="AA600" t="inlineStr">
        <is>
          <t>|</t>
        </is>
      </c>
      <c r="AB600" t="inlineStr">
        <is>
          <t>maksuvalmiusvaatimus</t>
        </is>
      </c>
      <c r="AC600" t="inlineStr">
        <is>
          <t>3</t>
        </is>
      </c>
      <c r="AD600" t="inlineStr">
        <is>
          <t/>
        </is>
      </c>
      <c r="AE600" t="inlineStr">
        <is>
          <t>exigence de couverture des besoins de liquidité</t>
        </is>
      </c>
      <c r="AF600" t="inlineStr">
        <is>
          <t>3</t>
        </is>
      </c>
      <c r="AG600" t="inlineStr">
        <is>
          <t/>
        </is>
      </c>
      <c r="AH600" t="inlineStr">
        <is>
          <t>ceanglas maidir le cumhdach leachtachta</t>
        </is>
      </c>
      <c r="AI600" t="inlineStr">
        <is>
          <t>3</t>
        </is>
      </c>
      <c r="AJ600" t="inlineStr">
        <is>
          <t/>
        </is>
      </c>
      <c r="AK600" t="inlineStr">
        <is>
          <t>zahtjev za likvidnosnu pokrivenost</t>
        </is>
      </c>
      <c r="AL600" t="inlineStr">
        <is>
          <t>3</t>
        </is>
      </c>
      <c r="AM600" t="inlineStr">
        <is>
          <t/>
        </is>
      </c>
      <c r="AN600" t="inlineStr">
        <is>
          <t>likviditási követelmény|likviditásfedezeti követelmény</t>
        </is>
      </c>
      <c r="AO600" t="inlineStr">
        <is>
          <t>4|4</t>
        </is>
      </c>
      <c r="AP600" t="inlineStr">
        <is>
          <t>|</t>
        </is>
      </c>
      <c r="AQ600" t="inlineStr">
        <is>
          <t>requisito in materia di copertura della liquidità</t>
        </is>
      </c>
      <c r="AR600" t="inlineStr">
        <is>
          <t>3</t>
        </is>
      </c>
      <c r="AS600" t="inlineStr">
        <is>
          <t/>
        </is>
      </c>
      <c r="AT600" t="inlineStr">
        <is>
          <t>padengimo likvidžiuoju turtu reikalavimas</t>
        </is>
      </c>
      <c r="AU600" t="inlineStr">
        <is>
          <t>3</t>
        </is>
      </c>
      <c r="AV600" t="inlineStr">
        <is>
          <t/>
        </is>
      </c>
      <c r="AW600" t="inlineStr">
        <is>
          <t>likviditātes seguma prasība</t>
        </is>
      </c>
      <c r="AX600" t="inlineStr">
        <is>
          <t>3</t>
        </is>
      </c>
      <c r="AY600" t="inlineStr">
        <is>
          <t/>
        </is>
      </c>
      <c r="AZ600" t="inlineStr">
        <is>
          <t>rekwiżit ta’ kopertura tal-likwidità</t>
        </is>
      </c>
      <c r="BA600" t="inlineStr">
        <is>
          <t>3</t>
        </is>
      </c>
      <c r="BB600" t="inlineStr">
        <is>
          <t/>
        </is>
      </c>
      <c r="BC600" t="inlineStr">
        <is>
          <t>liquiditeitsdekkingsvereiste</t>
        </is>
      </c>
      <c r="BD600" t="inlineStr">
        <is>
          <t>3</t>
        </is>
      </c>
      <c r="BE600" t="inlineStr">
        <is>
          <t/>
        </is>
      </c>
      <c r="BF600" t="inlineStr">
        <is>
          <t>wymóg pokrycia wypływów netto</t>
        </is>
      </c>
      <c r="BG600" t="inlineStr">
        <is>
          <t>3</t>
        </is>
      </c>
      <c r="BH600" t="inlineStr">
        <is>
          <t/>
        </is>
      </c>
      <c r="BI600" t="inlineStr">
        <is>
          <t>requisito de cobertura de liquidez|requisito de liquidez</t>
        </is>
      </c>
      <c r="BJ600" t="inlineStr">
        <is>
          <t>3|3</t>
        </is>
      </c>
      <c r="BK600" t="inlineStr">
        <is>
          <t>|</t>
        </is>
      </c>
      <c r="BL600" t="inlineStr">
        <is>
          <t>cerință de acoperire a necesarului de lichiditate</t>
        </is>
      </c>
      <c r="BM600" t="inlineStr">
        <is>
          <t>3</t>
        </is>
      </c>
      <c r="BN600" t="inlineStr">
        <is>
          <t/>
        </is>
      </c>
      <c r="BO600" t="inlineStr">
        <is>
          <t>požiadavka na krytie likvidity|požiadavka na likviditu</t>
        </is>
      </c>
      <c r="BP600" t="inlineStr">
        <is>
          <t>3|3</t>
        </is>
      </c>
      <c r="BQ600" t="inlineStr">
        <is>
          <t>|</t>
        </is>
      </c>
      <c r="BR600" t="inlineStr">
        <is>
          <t>zahteva glede likvidnostnega kritja</t>
        </is>
      </c>
      <c r="BS600" t="inlineStr">
        <is>
          <t>3</t>
        </is>
      </c>
      <c r="BT600" t="inlineStr">
        <is>
          <t/>
        </is>
      </c>
      <c r="BU600" t="inlineStr">
        <is>
          <t>krav på likviditetstäckning</t>
        </is>
      </c>
      <c r="BV600" t="inlineStr">
        <is>
          <t>3</t>
        </is>
      </c>
      <c r="BW600" t="inlineStr">
        <is>
          <t/>
        </is>
      </c>
      <c r="BX600" t="inlineStr">
        <is>
          <t>изискване кредитните институции и инвестиционните посредници да държат постоянно ликвидни активи с определена стойност спрямо разликата между изходящите потоци на ликвидни средства и входящите потоци на ликвидни средства, за да се гарантира наличието на ликвидни буфери на равнища, които са достатъчни за преодоляване на евентуално неравновесие между входящите и изходящите потоци на ликвидни средства при напрежение за кратък период от време</t>
        </is>
      </c>
      <c r="BY600" t="inlineStr">
        <is>
          <t/>
        </is>
      </c>
      <c r="BZ600" t="inlineStr">
        <is>
          <t>Krav om, at kreditinstitutter skal besidde likvide aktiver, hvis samlede størrelse dækker udgående pengestrømme minus indgående pengestrømme i stresssituationer, så der findes tilstrækkelige likviditetsbuffere.</t>
        </is>
      </c>
      <c r="CA600" t="inlineStr">
        <is>
          <t>Vorschrift, nach der Kreditinstitute liquide Aktiva in ausreichendem Umfang vorhalten müssen, um dem in einer Stressphase zu erwartenden Überschuss an Liquiditätsabflüssen gegenüber -zuflüssen standzuhalten</t>
        </is>
      </c>
      <c r="CB600" t="inlineStr">
        <is>
          <t/>
        </is>
      </c>
      <c r="CC600" t="inlineStr">
        <is>
          <t/>
        </is>
      </c>
      <c r="CD600" t="inlineStr">
        <is>
          <t>Obligación de las entidades de crédito de mantener activos líquidos (de un tipo y por un valor determinados) que puedan utilizar, en una situación de grave tensión, para hacer frente durante 30 días a las salidas netas de liquidez.</t>
        </is>
      </c>
      <c r="CE600" t="inlineStr">
        <is>
          <t/>
        </is>
      </c>
      <c r="CF600" t="inlineStr">
        <is>
          <t/>
        </is>
      </c>
      <c r="CG600" t="inlineStr">
        <is>
          <t/>
        </is>
      </c>
      <c r="CH600" t="inlineStr">
        <is>
          <t/>
        </is>
      </c>
      <c r="CI600" t="inlineStr">
        <is>
          <t/>
        </is>
      </c>
      <c r="CJ600" t="inlineStr">
        <is>
          <t>A tőkekövetelmény-rendeletben az intézményekre vonatkozó követelmény, melynek értelmében rendelkezniük kell olyan mértékű likvid eszközökkel, amely fedezi a stresszhelyzeti likvidforrás-kiáramlások és likvidforrás-beáramlások különbségét, így biztosítva, hogy az intézmények olyan szintű likviditási puffert tartsanak fenn, amely alkalmas arra, hogy harminc napig áthidalja a súlyos stresszhelyzeti likvidforrás-beáramlások és likvidforrás-kiáramlások közötti esetleges egyensúlyhiányt.</t>
        </is>
      </c>
      <c r="CK600" t="inlineStr">
        <is>
          <t>requisito avente come obiettivo la costituzione e il mantenimento di una riserva di liquidità che consenta la sopravvivenza della banca per trenta giorni in caso di grave stress</t>
        </is>
      </c>
      <c r="CL600" t="inlineStr">
        <is>
          <t/>
        </is>
      </c>
      <c r="CM600" t="inlineStr">
        <is>
          <t>Prasība, ar kuru nosaka, ka iestādēm jātur likvīdi aktīvi, kuru vērtību summa sedz likviditātes izejošajās naudas plūsmas mīnus ienākošās naudas plūsmas spriedzes apstākļos, lai nodrošinātu, ka iestādes uztur likviditātes rezervju līmeņus, kas ir pietiekami, lai risinātu jebkādu nelīdzsvarotību starp likviditātes ienākošajām un izejošajām naudas plūsmām ārkārtīgas spriedzes apstākļos trīsdesmit dienu laikaposmā.</t>
        </is>
      </c>
      <c r="CN600" t="inlineStr">
        <is>
          <t>rekwiżit bl-objettiv ta' kostituzzjoni u manteniment ta' riżerva ta' likwidità li tippermetti s-sopravvivenza ta' bank għal tletin jum fil-każ ta' stress gravi</t>
        </is>
      </c>
      <c r="CO600" t="inlineStr">
        <is>
          <t>vereiste op grond waarvan "[krediet]instellingen [en beleggingsondernemingen] liquiditeitsbuffers [moeten] aanhouden die voldoende groot zijn om een eventueel onevenwicht tussen de liquiditeitsinstromen en -uitstromen onder ernstige stressomstandigheden over een [bepaalde] periode het hoofd te kunnen bieden"</t>
        </is>
      </c>
      <c r="CP600" t="inlineStr">
        <is>
          <t/>
        </is>
      </c>
      <c r="CQ600" t="inlineStr">
        <is>
          <t>Exigência segundo a qual as instituições de crédito e as empresas de investimento devem dispor de ativos líquidos cujo valor total cubra as saídas de liquidez deduzidas das entradas de liquidez em condições de esforço, de modo a assegurar que mantêm reservas prudenciais de liquidez adequadas para fazer face a eventuais desequilíbrios entre as entradas e as saídas de liquidez em condições de esforço agravadas durante um determinado período de tempo.</t>
        </is>
      </c>
      <c r="CR600" t="inlineStr">
        <is>
          <t>cerință conform căreia instituțiile trebuie să dețină active lichide a căror valoare însumată acoperă diferența dintre ieșirile de lichidități și intrările de lichidități în situații de criză, astfel încât să fie asigurat faptul că instituțiile mențin niveluri ale rezervelor de lichiditate care sunt adecvate pentru a le permite să facă față eventualelor dezechilibre dintre intrările și ieșirile de lichidități în situații de criză gravă într-un interval de treizeci de zile</t>
        </is>
      </c>
      <c r="CS600" t="inlineStr">
        <is>
          <t>cieľom tejto požiadavky je zabezpečiť, aby inštitúcie mali dostatok likvidných aktív na pokrytie čistých záporných tokov likvidity</t>
        </is>
      </c>
      <c r="CT600" t="inlineStr">
        <is>
          <t>institucije morajo imeti na voljo dovolj likvidnih sredstev za kritje likvidnostnih odlivov, zmanjšanih za likvidnostne prilive, v stresnih pogojih, da lahko vzdržujejo zadostne ravni likvidnostnih blažilnikov za pokritje vsakega morebitnega neravnotežja med likvidnostnimi prilivi in odlivi v zelo stresnih pogojih za obdobje tridesetih dni</t>
        </is>
      </c>
      <c r="CU600" t="inlineStr">
        <is>
          <t/>
        </is>
      </c>
    </row>
    <row r="601">
      <c r="A601" s="1" t="str">
        <f>HYPERLINK("https://iate.europa.eu/entry/result/3544646/all", "3544646")</f>
        <v>3544646</v>
      </c>
      <c r="B601" t="inlineStr">
        <is>
          <t>FINANCE</t>
        </is>
      </c>
      <c r="C601" t="inlineStr">
        <is>
          <t>FINANCE|insurance</t>
        </is>
      </c>
      <c r="D601" t="inlineStr">
        <is>
          <t/>
        </is>
      </c>
      <c r="E601" t="inlineStr">
        <is>
          <t/>
        </is>
      </c>
      <c r="F601" t="inlineStr">
        <is>
          <t/>
        </is>
      </c>
      <c r="G601" t="inlineStr">
        <is>
          <t/>
        </is>
      </c>
      <c r="H601" t="inlineStr">
        <is>
          <t/>
        </is>
      </c>
      <c r="I601" t="inlineStr">
        <is>
          <t/>
        </is>
      </c>
      <c r="J601" t="inlineStr">
        <is>
          <t/>
        </is>
      </c>
      <c r="K601" t="inlineStr">
        <is>
          <t/>
        </is>
      </c>
      <c r="L601" t="inlineStr">
        <is>
          <t/>
        </is>
      </c>
      <c r="M601" t="inlineStr">
        <is>
          <t/>
        </is>
      </c>
      <c r="N601" t="inlineStr">
        <is>
          <t/>
        </is>
      </c>
      <c r="O601" t="inlineStr">
        <is>
          <t/>
        </is>
      </c>
      <c r="P601" t="inlineStr">
        <is>
          <t/>
        </is>
      </c>
      <c r="Q601" t="inlineStr">
        <is>
          <t/>
        </is>
      </c>
      <c r="R601" t="inlineStr">
        <is>
          <t/>
        </is>
      </c>
      <c r="S601" t="inlineStr">
        <is>
          <t>remuneration</t>
        </is>
      </c>
      <c r="T601" t="inlineStr">
        <is>
          <t>3</t>
        </is>
      </c>
      <c r="U601" t="inlineStr">
        <is>
          <t/>
        </is>
      </c>
      <c r="V601" t="inlineStr">
        <is>
          <t/>
        </is>
      </c>
      <c r="W601" t="inlineStr">
        <is>
          <t/>
        </is>
      </c>
      <c r="X601" t="inlineStr">
        <is>
          <t/>
        </is>
      </c>
      <c r="Y601" t="inlineStr">
        <is>
          <t/>
        </is>
      </c>
      <c r="Z601" t="inlineStr">
        <is>
          <t/>
        </is>
      </c>
      <c r="AA601" t="inlineStr">
        <is>
          <t/>
        </is>
      </c>
      <c r="AB601" t="inlineStr">
        <is>
          <t>korvaus|palkitseminen</t>
        </is>
      </c>
      <c r="AC601" t="inlineStr">
        <is>
          <t>3|3</t>
        </is>
      </c>
      <c r="AD601" t="inlineStr">
        <is>
          <t>|</t>
        </is>
      </c>
      <c r="AE601" t="inlineStr">
        <is>
          <t/>
        </is>
      </c>
      <c r="AF601" t="inlineStr">
        <is>
          <t/>
        </is>
      </c>
      <c r="AG601" t="inlineStr">
        <is>
          <t/>
        </is>
      </c>
      <c r="AH601" t="inlineStr">
        <is>
          <t/>
        </is>
      </c>
      <c r="AI601" t="inlineStr">
        <is>
          <t/>
        </is>
      </c>
      <c r="AJ601" t="inlineStr">
        <is>
          <t/>
        </is>
      </c>
      <c r="AK601" t="inlineStr">
        <is>
          <t/>
        </is>
      </c>
      <c r="AL601" t="inlineStr">
        <is>
          <t/>
        </is>
      </c>
      <c r="AM601" t="inlineStr">
        <is>
          <t/>
        </is>
      </c>
      <c r="AN601" t="inlineStr">
        <is>
          <t/>
        </is>
      </c>
      <c r="AO601" t="inlineStr">
        <is>
          <t/>
        </is>
      </c>
      <c r="AP601" t="inlineStr">
        <is>
          <t/>
        </is>
      </c>
      <c r="AQ601" t="inlineStr">
        <is>
          <t/>
        </is>
      </c>
      <c r="AR601" t="inlineStr">
        <is>
          <t/>
        </is>
      </c>
      <c r="AS601" t="inlineStr">
        <is>
          <t/>
        </is>
      </c>
      <c r="AT601" t="inlineStr">
        <is>
          <t/>
        </is>
      </c>
      <c r="AU601" t="inlineStr">
        <is>
          <t/>
        </is>
      </c>
      <c r="AV601" t="inlineStr">
        <is>
          <t/>
        </is>
      </c>
      <c r="AW601" t="inlineStr">
        <is>
          <t/>
        </is>
      </c>
      <c r="AX601" t="inlineStr">
        <is>
          <t/>
        </is>
      </c>
      <c r="AY601" t="inlineStr">
        <is>
          <t/>
        </is>
      </c>
      <c r="AZ601" t="inlineStr">
        <is>
          <t/>
        </is>
      </c>
      <c r="BA601" t="inlineStr">
        <is>
          <t/>
        </is>
      </c>
      <c r="BB601" t="inlineStr">
        <is>
          <t/>
        </is>
      </c>
      <c r="BC601" t="inlineStr">
        <is>
          <t/>
        </is>
      </c>
      <c r="BD601" t="inlineStr">
        <is>
          <t/>
        </is>
      </c>
      <c r="BE601" t="inlineStr">
        <is>
          <t/>
        </is>
      </c>
      <c r="BF601" t="inlineStr">
        <is>
          <t/>
        </is>
      </c>
      <c r="BG601" t="inlineStr">
        <is>
          <t/>
        </is>
      </c>
      <c r="BH601" t="inlineStr">
        <is>
          <t/>
        </is>
      </c>
      <c r="BI601" t="inlineStr">
        <is>
          <t/>
        </is>
      </c>
      <c r="BJ601" t="inlineStr">
        <is>
          <t/>
        </is>
      </c>
      <c r="BK601" t="inlineStr">
        <is>
          <t/>
        </is>
      </c>
      <c r="BL601" t="inlineStr">
        <is>
          <t/>
        </is>
      </c>
      <c r="BM601" t="inlineStr">
        <is>
          <t/>
        </is>
      </c>
      <c r="BN601" t="inlineStr">
        <is>
          <t/>
        </is>
      </c>
      <c r="BO601" t="inlineStr">
        <is>
          <t/>
        </is>
      </c>
      <c r="BP601" t="inlineStr">
        <is>
          <t/>
        </is>
      </c>
      <c r="BQ601" t="inlineStr">
        <is>
          <t/>
        </is>
      </c>
      <c r="BR601" t="inlineStr">
        <is>
          <t/>
        </is>
      </c>
      <c r="BS601" t="inlineStr">
        <is>
          <t/>
        </is>
      </c>
      <c r="BT601" t="inlineStr">
        <is>
          <t/>
        </is>
      </c>
      <c r="BU601" t="inlineStr">
        <is>
          <t/>
        </is>
      </c>
      <c r="BV601" t="inlineStr">
        <is>
          <t/>
        </is>
      </c>
      <c r="BW601" t="inlineStr">
        <is>
          <t/>
        </is>
      </c>
      <c r="BX601" t="inlineStr">
        <is>
          <t/>
        </is>
      </c>
      <c r="BY601" t="inlineStr">
        <is>
          <t/>
        </is>
      </c>
      <c r="BZ601" t="inlineStr">
        <is>
          <t/>
        </is>
      </c>
      <c r="CA601" t="inlineStr">
        <is>
          <t/>
        </is>
      </c>
      <c r="CB601" t="inlineStr">
        <is>
          <t/>
        </is>
      </c>
      <c r="CC601" t="inlineStr">
        <is>
          <t>any commission, fee, charge or other payment, including an economic benefit of any kind, offered or given in connection with insurance mediation activities</t>
        </is>
      </c>
      <c r="CD601" t="inlineStr">
        <is>
          <t/>
        </is>
      </c>
      <c r="CE601" t="inlineStr">
        <is>
          <t/>
        </is>
      </c>
      <c r="CF601" t="inlineStr">
        <is>
          <t>provisio, palkkio, veloitus tai muu maksu, mukaan lukien kaikenlainen taloudellinen hyöty, jota tarjotaan tai annetaan vakuutusedustustoiminnan yhteydessä</t>
        </is>
      </c>
      <c r="CG601" t="inlineStr">
        <is>
          <t/>
        </is>
      </c>
      <c r="CH601" t="inlineStr">
        <is>
          <t/>
        </is>
      </c>
      <c r="CI601" t="inlineStr">
        <is>
          <t/>
        </is>
      </c>
      <c r="CJ601" t="inlineStr">
        <is>
          <t/>
        </is>
      </c>
      <c r="CK601" t="inlineStr">
        <is>
          <t/>
        </is>
      </c>
      <c r="CL601" t="inlineStr">
        <is>
          <t/>
        </is>
      </c>
      <c r="CM601" t="inlineStr">
        <is>
          <t/>
        </is>
      </c>
      <c r="CN601" t="inlineStr">
        <is>
          <t/>
        </is>
      </c>
      <c r="CO601" t="inlineStr">
        <is>
          <t/>
        </is>
      </c>
      <c r="CP601" t="inlineStr">
        <is>
          <t/>
        </is>
      </c>
      <c r="CQ601" t="inlineStr">
        <is>
          <t/>
        </is>
      </c>
      <c r="CR601" t="inlineStr">
        <is>
          <t/>
        </is>
      </c>
      <c r="CS601" t="inlineStr">
        <is>
          <t/>
        </is>
      </c>
      <c r="CT601" t="inlineStr">
        <is>
          <t/>
        </is>
      </c>
      <c r="CU601" t="inlineStr">
        <is>
          <t/>
        </is>
      </c>
    </row>
    <row r="602">
      <c r="A602" s="1" t="str">
        <f>HYPERLINK("https://iate.europa.eu/entry/result/3545612/all", "3545612")</f>
        <v>3545612</v>
      </c>
      <c r="B602" t="inlineStr">
        <is>
          <t>FINANCE</t>
        </is>
      </c>
      <c r="C602" t="inlineStr">
        <is>
          <t>FINANCE|financing and investment;FINANCE|insurance|insurance</t>
        </is>
      </c>
      <c r="D602" t="inlineStr">
        <is>
          <t>разделение на активите</t>
        </is>
      </c>
      <c r="E602" t="inlineStr">
        <is>
          <t>3</t>
        </is>
      </c>
      <c r="F602" t="inlineStr">
        <is>
          <t/>
        </is>
      </c>
      <c r="G602" t="inlineStr">
        <is>
          <t>oddělení aktiv|oddělení majetku</t>
        </is>
      </c>
      <c r="H602" t="inlineStr">
        <is>
          <t>3|3</t>
        </is>
      </c>
      <c r="I602" t="inlineStr">
        <is>
          <t>|</t>
        </is>
      </c>
      <c r="J602" t="inlineStr">
        <is>
          <t>adskillelse af aktiver</t>
        </is>
      </c>
      <c r="K602" t="inlineStr">
        <is>
          <t>3</t>
        </is>
      </c>
      <c r="L602" t="inlineStr">
        <is>
          <t/>
        </is>
      </c>
      <c r="M602" t="inlineStr">
        <is>
          <t>Trennung der Vermögenswerte</t>
        </is>
      </c>
      <c r="N602" t="inlineStr">
        <is>
          <t>3</t>
        </is>
      </c>
      <c r="O602" t="inlineStr">
        <is>
          <t/>
        </is>
      </c>
      <c r="P602" t="inlineStr">
        <is>
          <t>διαχωρισμός στοιχείων ενεργητικού</t>
        </is>
      </c>
      <c r="Q602" t="inlineStr">
        <is>
          <t>3</t>
        </is>
      </c>
      <c r="R602" t="inlineStr">
        <is>
          <t/>
        </is>
      </c>
      <c r="S602" t="inlineStr">
        <is>
          <t>segregation of the assets|segregation of assets|asset segregation</t>
        </is>
      </c>
      <c r="T602" t="inlineStr">
        <is>
          <t>1|3|3</t>
        </is>
      </c>
      <c r="U602" t="inlineStr">
        <is>
          <t>||</t>
        </is>
      </c>
      <c r="V602" t="inlineStr">
        <is>
          <t>separación de activos|segregación de activos</t>
        </is>
      </c>
      <c r="W602" t="inlineStr">
        <is>
          <t>3|3</t>
        </is>
      </c>
      <c r="X602" t="inlineStr">
        <is>
          <t>|preferred</t>
        </is>
      </c>
      <c r="Y602" t="inlineStr">
        <is>
          <t>varade eraldamine</t>
        </is>
      </c>
      <c r="Z602" t="inlineStr">
        <is>
          <t>3</t>
        </is>
      </c>
      <c r="AA602" t="inlineStr">
        <is>
          <t/>
        </is>
      </c>
      <c r="AB602" t="inlineStr">
        <is>
          <t>omaisuuserien erottelu|varojen erottelu</t>
        </is>
      </c>
      <c r="AC602" t="inlineStr">
        <is>
          <t>3|3</t>
        </is>
      </c>
      <c r="AD602" t="inlineStr">
        <is>
          <t>|</t>
        </is>
      </c>
      <c r="AE602" t="inlineStr">
        <is>
          <t>ségrégation des actifs</t>
        </is>
      </c>
      <c r="AF602" t="inlineStr">
        <is>
          <t>3</t>
        </is>
      </c>
      <c r="AG602" t="inlineStr">
        <is>
          <t/>
        </is>
      </c>
      <c r="AH602" t="inlineStr">
        <is>
          <t>leithscaradh sócmhainní</t>
        </is>
      </c>
      <c r="AI602" t="inlineStr">
        <is>
          <t>3</t>
        </is>
      </c>
      <c r="AJ602" t="inlineStr">
        <is>
          <t/>
        </is>
      </c>
      <c r="AK602" t="inlineStr">
        <is>
          <t>odvajanje imovine</t>
        </is>
      </c>
      <c r="AL602" t="inlineStr">
        <is>
          <t>3</t>
        </is>
      </c>
      <c r="AM602" t="inlineStr">
        <is>
          <t/>
        </is>
      </c>
      <c r="AN602" t="inlineStr">
        <is>
          <t>eszközelkülönítés|eszközök elkülönítése</t>
        </is>
      </c>
      <c r="AO602" t="inlineStr">
        <is>
          <t>3|3</t>
        </is>
      </c>
      <c r="AP602" t="inlineStr">
        <is>
          <t>|</t>
        </is>
      </c>
      <c r="AQ602" t="inlineStr">
        <is>
          <t>separazione delle attività|segregazione dei patrimoni</t>
        </is>
      </c>
      <c r="AR602" t="inlineStr">
        <is>
          <t>3|3</t>
        </is>
      </c>
      <c r="AS602" t="inlineStr">
        <is>
          <t>|</t>
        </is>
      </c>
      <c r="AT602" t="inlineStr">
        <is>
          <t>turto atskyrimas</t>
        </is>
      </c>
      <c r="AU602" t="inlineStr">
        <is>
          <t>3</t>
        </is>
      </c>
      <c r="AV602" t="inlineStr">
        <is>
          <t/>
        </is>
      </c>
      <c r="AW602" t="inlineStr">
        <is>
          <t>aktīvu nošķiršana</t>
        </is>
      </c>
      <c r="AX602" t="inlineStr">
        <is>
          <t>3</t>
        </is>
      </c>
      <c r="AY602" t="inlineStr">
        <is>
          <t/>
        </is>
      </c>
      <c r="AZ602" t="inlineStr">
        <is>
          <t>segregazzjoni tal-assi</t>
        </is>
      </c>
      <c r="BA602" t="inlineStr">
        <is>
          <t>3</t>
        </is>
      </c>
      <c r="BB602" t="inlineStr">
        <is>
          <t/>
        </is>
      </c>
      <c r="BC602" t="inlineStr">
        <is>
          <t>scheiding van activa</t>
        </is>
      </c>
      <c r="BD602" t="inlineStr">
        <is>
          <t>3</t>
        </is>
      </c>
      <c r="BE602" t="inlineStr">
        <is>
          <t/>
        </is>
      </c>
      <c r="BF602" t="inlineStr">
        <is>
          <t>rozdział aktywów|segregacja aktywów|wydzielanie aktywów</t>
        </is>
      </c>
      <c r="BG602" t="inlineStr">
        <is>
          <t>3|2|3</t>
        </is>
      </c>
      <c r="BH602" t="inlineStr">
        <is>
          <t>||</t>
        </is>
      </c>
      <c r="BI602" t="inlineStr">
        <is>
          <t>separação de ativos</t>
        </is>
      </c>
      <c r="BJ602" t="inlineStr">
        <is>
          <t>3</t>
        </is>
      </c>
      <c r="BK602" t="inlineStr">
        <is>
          <t/>
        </is>
      </c>
      <c r="BL602" t="inlineStr">
        <is>
          <t>segregare a activelor</t>
        </is>
      </c>
      <c r="BM602" t="inlineStr">
        <is>
          <t>3</t>
        </is>
      </c>
      <c r="BN602" t="inlineStr">
        <is>
          <t/>
        </is>
      </c>
      <c r="BO602" t="inlineStr">
        <is>
          <t>oddelenie aktív</t>
        </is>
      </c>
      <c r="BP602" t="inlineStr">
        <is>
          <t>3</t>
        </is>
      </c>
      <c r="BQ602" t="inlineStr">
        <is>
          <t/>
        </is>
      </c>
      <c r="BR602" t="inlineStr">
        <is>
          <t>ločevanje sredstev</t>
        </is>
      </c>
      <c r="BS602" t="inlineStr">
        <is>
          <t>3</t>
        </is>
      </c>
      <c r="BT602" t="inlineStr">
        <is>
          <t/>
        </is>
      </c>
      <c r="BU602" t="inlineStr">
        <is>
          <t>separation av tillgångar</t>
        </is>
      </c>
      <c r="BV602" t="inlineStr">
        <is>
          <t>3</t>
        </is>
      </c>
      <c r="BW602" t="inlineStr">
        <is>
          <t/>
        </is>
      </c>
      <c r="BX602" t="inlineStr">
        <is>
          <t/>
        </is>
      </c>
      <c r="BY602" t="inlineStr">
        <is>
          <t/>
        </is>
      </c>
      <c r="BZ602" t="inlineStr">
        <is>
          <t/>
        </is>
      </c>
      <c r="CA602" t="inlineStr">
        <is>
          <t/>
        </is>
      </c>
      <c r="CB602" t="inlineStr">
        <is>
          <t/>
        </is>
      </c>
      <c r="CC602" t="inlineStr">
        <is>
          <t>legal separation of relevant 
&lt;i&gt;assets&lt;/i&gt; [ &lt;a href="/entry/result/1071300/all" id="ENTRY_TO_ENTRY_CONVERTER" target="_blank"&gt;IATE:1071300&lt;/a&gt; ] of an individual or enterprise, usually into separate accounts</t>
        </is>
      </c>
      <c r="CD602" t="inlineStr">
        <is>
          <t/>
        </is>
      </c>
      <c r="CE602" t="inlineStr">
        <is>
          <t/>
        </is>
      </c>
      <c r="CF602" t="inlineStr">
        <is>
          <t/>
        </is>
      </c>
      <c r="CG602" t="inlineStr">
        <is>
          <t>méthode de protection des investisseurs consistant à distinguer les différents actifs de chaque dépositaire</t>
        </is>
      </c>
      <c r="CH602" t="inlineStr">
        <is>
          <t/>
        </is>
      </c>
      <c r="CI602" t="inlineStr">
        <is>
          <t/>
        </is>
      </c>
      <c r="CJ602" t="inlineStr">
        <is>
          <t>az érintett 
&lt;i&gt;eszközök&lt;/i&gt; [ &lt;a href="/entry/result/1071300/all" id="ENTRY_TO_ENTRY_CONVERTER" target="_blank"&gt;IATE:1071300&lt;/a&gt; ] külön-külön számlákra történő átvezetésével történő jogi elkülönítése</t>
        </is>
      </c>
      <c r="CK602" t="inlineStr">
        <is>
          <t>separazione contabile delle attività che consenta in qualsiasi momento la chiara identificazione del possessore</t>
        </is>
      </c>
      <c r="CL602" t="inlineStr">
        <is>
          <t>asmens ar įmonės atitinkamos turto dalies atskyrimas, paprastai jį perkeliant į atskiras sąskaitas</t>
        </is>
      </c>
      <c r="CM602" t="inlineStr">
        <is>
          <t>uzņēmuma vai personas atbilstošo aktīvu juridiska nošķiršana no citiem 
&lt;i&gt;aktīviem&lt;/i&gt; [ &lt;a href="/entry/result/1071300/all" id="ENTRY_TO_ENTRY_CONVERTER" target="_blank"&gt;IATE:1071300&lt;/a&gt; ], parasti atsevišķos kontos</t>
        </is>
      </c>
      <c r="CN602" t="inlineStr">
        <is>
          <t>separazzjoni legali ta' xi assi li jkunu proprjetà ta' individwu jew ta' intrapriża, billi ġeneralment jinżammu f'kontijiet separati</t>
        </is>
      </c>
      <c r="CO602" t="inlineStr">
        <is>
          <t/>
        </is>
      </c>
      <c r="CP602" t="inlineStr">
        <is>
          <t>identyfikacja aktywów w określonym celu osobno od innych aktywów będących w posiadaniu jednostki</t>
        </is>
      </c>
      <c r="CQ602" t="inlineStr">
        <is>
          <t/>
        </is>
      </c>
      <c r="CR602" t="inlineStr">
        <is>
          <t>încredințarea de fonduri unui custode independent, fonduri care revin la dispoziția societății numai în cazul în care o contrapartidă nu își respectă obligațiile de plată</t>
        </is>
      </c>
      <c r="CS602" t="inlineStr">
        <is>
          <t>oddelenie špecifických aktív, napríklad kolaterálu, od ostatných aktív subjektu</t>
        </is>
      </c>
      <c r="CT602" t="inlineStr">
        <is>
          <t/>
        </is>
      </c>
      <c r="CU602" t="inlineStr">
        <is>
          <t/>
        </is>
      </c>
    </row>
    <row r="603">
      <c r="A603" s="1" t="str">
        <f>HYPERLINK("https://iate.europa.eu/entry/result/3547882/all", "3547882")</f>
        <v>3547882</v>
      </c>
      <c r="B603" t="inlineStr">
        <is>
          <t>EUROPEAN UNION;BUSINESS AND COMPETITION;FINANCE</t>
        </is>
      </c>
      <c r="C603" t="inlineStr">
        <is>
          <t>EUROPEAN UNION;BUSINESS AND COMPETITION;FINANCE|insurance|insurance</t>
        </is>
      </c>
      <c r="D603" t="inlineStr">
        <is>
          <t>продаваем риск</t>
        </is>
      </c>
      <c r="E603" t="inlineStr">
        <is>
          <t>3</t>
        </is>
      </c>
      <c r="F603" t="inlineStr">
        <is>
          <t/>
        </is>
      </c>
      <c r="G603" t="inlineStr">
        <is>
          <t>obchodovatelné riziko</t>
        </is>
      </c>
      <c r="H603" t="inlineStr">
        <is>
          <t>3</t>
        </is>
      </c>
      <c r="I603" t="inlineStr">
        <is>
          <t/>
        </is>
      </c>
      <c r="J603" t="inlineStr">
        <is>
          <t>markedsmæssig risiko|ordinær risiko</t>
        </is>
      </c>
      <c r="K603" t="inlineStr">
        <is>
          <t>3|4</t>
        </is>
      </c>
      <c r="L603" t="inlineStr">
        <is>
          <t>|</t>
        </is>
      </c>
      <c r="M603" t="inlineStr">
        <is>
          <t>marktfähiges Risiko</t>
        </is>
      </c>
      <c r="N603" t="inlineStr">
        <is>
          <t>3</t>
        </is>
      </c>
      <c r="O603" t="inlineStr">
        <is>
          <t/>
        </is>
      </c>
      <c r="P603" t="inlineStr">
        <is>
          <t>εμπορεύσιμος κίνδυνος</t>
        </is>
      </c>
      <c r="Q603" t="inlineStr">
        <is>
          <t>3</t>
        </is>
      </c>
      <c r="R603" t="inlineStr">
        <is>
          <t/>
        </is>
      </c>
      <c r="S603" t="inlineStr">
        <is>
          <t>marketable risk</t>
        </is>
      </c>
      <c r="T603" t="inlineStr">
        <is>
          <t>3</t>
        </is>
      </c>
      <c r="U603" t="inlineStr">
        <is>
          <t/>
        </is>
      </c>
      <c r="V603" t="inlineStr">
        <is>
          <t>riesgo negociable</t>
        </is>
      </c>
      <c r="W603" t="inlineStr">
        <is>
          <t>3</t>
        </is>
      </c>
      <c r="X603" t="inlineStr">
        <is>
          <t/>
        </is>
      </c>
      <c r="Y603" t="inlineStr">
        <is>
          <t>turukõlblikud riskid</t>
        </is>
      </c>
      <c r="Z603" t="inlineStr">
        <is>
          <t>3</t>
        </is>
      </c>
      <c r="AA603" t="inlineStr">
        <is>
          <t/>
        </is>
      </c>
      <c r="AB603" t="inlineStr">
        <is>
          <t>markkinariski</t>
        </is>
      </c>
      <c r="AC603" t="inlineStr">
        <is>
          <t>3</t>
        </is>
      </c>
      <c r="AD603" t="inlineStr">
        <is>
          <t/>
        </is>
      </c>
      <c r="AE603" t="inlineStr">
        <is>
          <t>risque cessible</t>
        </is>
      </c>
      <c r="AF603" t="inlineStr">
        <is>
          <t>3</t>
        </is>
      </c>
      <c r="AG603" t="inlineStr">
        <is>
          <t/>
        </is>
      </c>
      <c r="AH603" t="inlineStr">
        <is>
          <t>riosca indíolta</t>
        </is>
      </c>
      <c r="AI603" t="inlineStr">
        <is>
          <t>3</t>
        </is>
      </c>
      <c r="AJ603" t="inlineStr">
        <is>
          <t/>
        </is>
      </c>
      <c r="AK603" t="inlineStr">
        <is>
          <t/>
        </is>
      </c>
      <c r="AL603" t="inlineStr">
        <is>
          <t/>
        </is>
      </c>
      <c r="AM603" t="inlineStr">
        <is>
          <t/>
        </is>
      </c>
      <c r="AN603" t="inlineStr">
        <is>
          <t>piacképes kockázat</t>
        </is>
      </c>
      <c r="AO603" t="inlineStr">
        <is>
          <t>4</t>
        </is>
      </c>
      <c r="AP603" t="inlineStr">
        <is>
          <t/>
        </is>
      </c>
      <c r="AQ603" t="inlineStr">
        <is>
          <t>rischio assicurabile sul mercato</t>
        </is>
      </c>
      <c r="AR603" t="inlineStr">
        <is>
          <t>3</t>
        </is>
      </c>
      <c r="AS603" t="inlineStr">
        <is>
          <t/>
        </is>
      </c>
      <c r="AT603" t="inlineStr">
        <is>
          <t>parduotina rizika</t>
        </is>
      </c>
      <c r="AU603" t="inlineStr">
        <is>
          <t>3</t>
        </is>
      </c>
      <c r="AV603" t="inlineStr">
        <is>
          <t/>
        </is>
      </c>
      <c r="AW603" t="inlineStr">
        <is>
          <t>nododamais risks|tirgojams risks</t>
        </is>
      </c>
      <c r="AX603" t="inlineStr">
        <is>
          <t>2|2</t>
        </is>
      </c>
      <c r="AY603" t="inlineStr">
        <is>
          <t>|</t>
        </is>
      </c>
      <c r="AZ603" t="inlineStr">
        <is>
          <t>riskju kummerċjabbli</t>
        </is>
      </c>
      <c r="BA603" t="inlineStr">
        <is>
          <t>3</t>
        </is>
      </c>
      <c r="BB603" t="inlineStr">
        <is>
          <t/>
        </is>
      </c>
      <c r="BC603" t="inlineStr">
        <is>
          <t>verhandelbaar risico</t>
        </is>
      </c>
      <c r="BD603" t="inlineStr">
        <is>
          <t>3</t>
        </is>
      </c>
      <c r="BE603" t="inlineStr">
        <is>
          <t/>
        </is>
      </c>
      <c r="BF603" t="inlineStr">
        <is>
          <t>ryzyko zbywalne</t>
        </is>
      </c>
      <c r="BG603" t="inlineStr">
        <is>
          <t>3</t>
        </is>
      </c>
      <c r="BH603" t="inlineStr">
        <is>
          <t/>
        </is>
      </c>
      <c r="BI603" t="inlineStr">
        <is>
          <t>riscos negociáveis</t>
        </is>
      </c>
      <c r="BJ603" t="inlineStr">
        <is>
          <t>3</t>
        </is>
      </c>
      <c r="BK603" t="inlineStr">
        <is>
          <t/>
        </is>
      </c>
      <c r="BL603" t="inlineStr">
        <is>
          <t>risc asigurabil pe piața privată|risc de piață</t>
        </is>
      </c>
      <c r="BM603" t="inlineStr">
        <is>
          <t>3|3</t>
        </is>
      </c>
      <c r="BN603" t="inlineStr">
        <is>
          <t>|preferred</t>
        </is>
      </c>
      <c r="BO603" t="inlineStr">
        <is>
          <t>obchodovateľné riziko</t>
        </is>
      </c>
      <c r="BP603" t="inlineStr">
        <is>
          <t>3</t>
        </is>
      </c>
      <c r="BQ603" t="inlineStr">
        <is>
          <t/>
        </is>
      </c>
      <c r="BR603" t="inlineStr">
        <is>
          <t>tržljivo tveganje</t>
        </is>
      </c>
      <c r="BS603" t="inlineStr">
        <is>
          <t>3</t>
        </is>
      </c>
      <c r="BT603" t="inlineStr">
        <is>
          <t/>
        </is>
      </c>
      <c r="BU603" t="inlineStr">
        <is>
          <t>marknadsmässig risk</t>
        </is>
      </c>
      <c r="BV603" t="inlineStr">
        <is>
          <t>3</t>
        </is>
      </c>
      <c r="BW603" t="inlineStr">
        <is>
          <t/>
        </is>
      </c>
      <c r="BX603" t="inlineStr">
        <is>
          <t/>
        </is>
      </c>
      <c r="BY603" t="inlineStr">
        <is>
          <t>riziko, které je ochotna pojistit komerční pojišťovna</t>
        </is>
      </c>
      <c r="BZ603" t="inlineStr">
        <is>
          <t>kommercielle og politiske risici med en maksimal risikoperiode på under to år på offentlige og ikke-offentlige købere i EU-landene og en række OECD-lande</t>
        </is>
      </c>
      <c r="CA603" t="inlineStr">
        <is>
          <t>Risiko in der Exportkreditversicherung, das am privaten Markt versichert werden kann und für das keine staatliche Exportkreditversicherung vergeben werden kann</t>
        </is>
      </c>
      <c r="CB603" t="inlineStr">
        <is>
          <t/>
        </is>
      </c>
      <c r="CC603" t="inlineStr">
        <is>
          <t>commercial and political risk with a maximum risk period of less than two years, on public and non-public debtors established within the European Union and in certain of the OECD member countries</t>
        </is>
      </c>
      <c r="CD603" t="inlineStr">
        <is>
          <t>Riesgos comerciales y políticos, con un período de riesgo máximo de menos de dos años, con respecto a compradores (públicos y no públicos) establecidos en los Estados miembros de la Unión Europea o en algunos Estados miembros de la OCDE.</t>
        </is>
      </c>
      <c r="CE603" t="inlineStr">
        <is>
          <t/>
        </is>
      </c>
      <c r="CF603" t="inlineStr">
        <is>
          <t>kaupallinen ja poliittinen riski, jonka enimmäisriskiaika on alle kaksi vuotta ja joka liittyy Euroopan unionin toiminnasta tehdyn sopimuksen 107 ja 108 artiklan soveltamisesta lyhytaikaisiin vientiluottovakuutuksiin annetun komission tiedonannon liitteessä lueteltuihin maihin sijoittautuneisiin julkisiin ja yksityisiin ostajiin</t>
        </is>
      </c>
      <c r="CG603" t="inlineStr">
        <is>
          <t>risque commercial et politique d'une durée maximale de moins de deux ans, afférent à des acheteurs publics et privés établis dans l’UE et dans certains pays de l’OCDE*</t>
        </is>
      </c>
      <c r="CH603" t="inlineStr">
        <is>
          <t/>
        </is>
      </c>
      <c r="CI603" t="inlineStr">
        <is>
          <t/>
        </is>
      </c>
      <c r="CJ603" t="inlineStr">
        <is>
          <t>a biztosítási piacon megállja a helyét, tehát viszontbiztosítható</t>
        </is>
      </c>
      <c r="CK603" t="inlineStr">
        <is>
          <t>rischio commerciale e politico con durata massima inferiore a due anni inerente a debitori pubblici e non pubblici stabiliti all’interno dell’Unione europea e in alcuni paesi membri OCSE per il quale esiste una capacità assicurativa privata disponibile a coprirlo</t>
        </is>
      </c>
      <c r="CL603" t="inlineStr">
        <is>
          <t/>
        </is>
      </c>
      <c r="CM603" t="inlineStr">
        <is>
          <t>risks, kam ir apdrošināšanas pakalpojumu tirgus, proti, privātajā apdrošināšanas tirgū pietiekamā apjomā ir pieejami konkrētā riska apdrošināšanas pakalpojumi</t>
        </is>
      </c>
      <c r="CN603" t="inlineStr">
        <is>
          <t>riskju kummerċjali u politiku b'perjodu ta’ riskju massimu ta’ anqas minn sentejn, fuq debituri pubbliċi u mhux pubbliċi stabiliti fl-Unjoni Ewropea u f'ċerti pajjiżi membri tal-OECD</t>
        </is>
      </c>
      <c r="CO603" t="inlineStr">
        <is>
          <t>commercieel of politiek risico met een maximale risicoduur van minder dan twee jaar dat berust bij overheids- en niet-overheidsafnemers in de EU en een aantal OESO-landen</t>
        </is>
      </c>
      <c r="CP603" t="inlineStr">
        <is>
          <t>ryzyko polityczne i handlowe o maksymalnym okresie ryzyka krótszym niż dwa lata, odnoszące się do nabywców publicznych i niepublicznych</t>
        </is>
      </c>
      <c r="CQ603" t="inlineStr">
        <is>
          <t>Riscos comerciais e políticos com uma duração máxima inferior a dois anos, relativos a compradores públicos e privados nos países da União Europeia e certos países da OCDE.</t>
        </is>
      </c>
      <c r="CR603" t="inlineStr">
        <is>
          <t>risc comercial și politic cu o perioadă maximă a riscului de mai puțin de doi ani, stabilit pentru cumpărători din sectorul public și din afara sectorului public din Uniunea Europeană și din anumite state membre ale OCDE&lt;p&gt;riscuri comerciale și politice reasigurate pe piața privată, aferente exporturilor realizate către debitori publici și privați stabiliți în țările enumerate în Anexa nr. A1 (Uniunea Europeană - toate statele membre; țările care sunt membre ale Organizației pentru Cooperare și Dezvoltare Economică)&lt;/p&gt;</t>
        </is>
      </c>
      <c r="CS603" t="inlineStr">
        <is>
          <t>obchodné a politické riziko s maximálnym trvaním rizika menej ako dva roky súvisiace so štátnymi a neštátnymi dlžníkmi, ktorí majú sídlo v Európskej únii a v niektorých členských štátoch OECD</t>
        </is>
      </c>
      <c r="CT603" t="inlineStr">
        <is>
          <t/>
        </is>
      </c>
      <c r="CU603" t="inlineStr">
        <is>
          <t>kommersiella risker med en maximal riskperiod på mindre än två år beträffande handel inom Europeiska unionen (EU) samt med flertalet OECD-länder</t>
        </is>
      </c>
    </row>
    <row r="604">
      <c r="A604" s="1" t="str">
        <f>HYPERLINK("https://iate.europa.eu/entry/result/3549595/all", "3549595")</f>
        <v>3549595</v>
      </c>
      <c r="B604" t="inlineStr">
        <is>
          <t>FINANCE</t>
        </is>
      </c>
      <c r="C604" t="inlineStr">
        <is>
          <t>FINANCE|free movement of capital|financial market</t>
        </is>
      </c>
      <c r="D604" t="inlineStr">
        <is>
          <t/>
        </is>
      </c>
      <c r="E604" t="inlineStr">
        <is>
          <t/>
        </is>
      </c>
      <c r="F604" t="inlineStr">
        <is>
          <t/>
        </is>
      </c>
      <c r="G604" t="inlineStr">
        <is>
          <t/>
        </is>
      </c>
      <c r="H604" t="inlineStr">
        <is>
          <t/>
        </is>
      </c>
      <c r="I604" t="inlineStr">
        <is>
          <t/>
        </is>
      </c>
      <c r="J604" t="inlineStr">
        <is>
          <t/>
        </is>
      </c>
      <c r="K604" t="inlineStr">
        <is>
          <t/>
        </is>
      </c>
      <c r="L604" t="inlineStr">
        <is>
          <t/>
        </is>
      </c>
      <c r="M604" t="inlineStr">
        <is>
          <t/>
        </is>
      </c>
      <c r="N604" t="inlineStr">
        <is>
          <t/>
        </is>
      </c>
      <c r="O604" t="inlineStr">
        <is>
          <t/>
        </is>
      </c>
      <c r="P604" t="inlineStr">
        <is>
          <t/>
        </is>
      </c>
      <c r="Q604" t="inlineStr">
        <is>
          <t/>
        </is>
      </c>
      <c r="R604" t="inlineStr">
        <is>
          <t/>
        </is>
      </c>
      <c r="S604" t="inlineStr">
        <is>
          <t>performance of the fund|fund performance|mutual fund performance|performance</t>
        </is>
      </c>
      <c r="T604" t="inlineStr">
        <is>
          <t>3|3|3|3</t>
        </is>
      </c>
      <c r="U604" t="inlineStr">
        <is>
          <t>|||</t>
        </is>
      </c>
      <c r="V604" t="inlineStr">
        <is>
          <t/>
        </is>
      </c>
      <c r="W604" t="inlineStr">
        <is>
          <t/>
        </is>
      </c>
      <c r="X604" t="inlineStr">
        <is>
          <t/>
        </is>
      </c>
      <c r="Y604" t="inlineStr">
        <is>
          <t/>
        </is>
      </c>
      <c r="Z604" t="inlineStr">
        <is>
          <t/>
        </is>
      </c>
      <c r="AA604" t="inlineStr">
        <is>
          <t/>
        </is>
      </c>
      <c r="AB604" t="inlineStr">
        <is>
          <t>arvonkehitys|rahaston arvonkehitys</t>
        </is>
      </c>
      <c r="AC604" t="inlineStr">
        <is>
          <t>3|3</t>
        </is>
      </c>
      <c r="AD604" t="inlineStr">
        <is>
          <t>|</t>
        </is>
      </c>
      <c r="AE604" t="inlineStr">
        <is>
          <t/>
        </is>
      </c>
      <c r="AF604" t="inlineStr">
        <is>
          <t/>
        </is>
      </c>
      <c r="AG604" t="inlineStr">
        <is>
          <t/>
        </is>
      </c>
      <c r="AH604" t="inlineStr">
        <is>
          <t/>
        </is>
      </c>
      <c r="AI604" t="inlineStr">
        <is>
          <t/>
        </is>
      </c>
      <c r="AJ604" t="inlineStr">
        <is>
          <t/>
        </is>
      </c>
      <c r="AK604" t="inlineStr">
        <is>
          <t/>
        </is>
      </c>
      <c r="AL604" t="inlineStr">
        <is>
          <t/>
        </is>
      </c>
      <c r="AM604" t="inlineStr">
        <is>
          <t/>
        </is>
      </c>
      <c r="AN604" t="inlineStr">
        <is>
          <t/>
        </is>
      </c>
      <c r="AO604" t="inlineStr">
        <is>
          <t/>
        </is>
      </c>
      <c r="AP604" t="inlineStr">
        <is>
          <t/>
        </is>
      </c>
      <c r="AQ604" t="inlineStr">
        <is>
          <t/>
        </is>
      </c>
      <c r="AR604" t="inlineStr">
        <is>
          <t/>
        </is>
      </c>
      <c r="AS604" t="inlineStr">
        <is>
          <t/>
        </is>
      </c>
      <c r="AT604" t="inlineStr">
        <is>
          <t/>
        </is>
      </c>
      <c r="AU604" t="inlineStr">
        <is>
          <t/>
        </is>
      </c>
      <c r="AV604" t="inlineStr">
        <is>
          <t/>
        </is>
      </c>
      <c r="AW604" t="inlineStr">
        <is>
          <t/>
        </is>
      </c>
      <c r="AX604" t="inlineStr">
        <is>
          <t/>
        </is>
      </c>
      <c r="AY604" t="inlineStr">
        <is>
          <t/>
        </is>
      </c>
      <c r="AZ604" t="inlineStr">
        <is>
          <t/>
        </is>
      </c>
      <c r="BA604" t="inlineStr">
        <is>
          <t/>
        </is>
      </c>
      <c r="BB604" t="inlineStr">
        <is>
          <t/>
        </is>
      </c>
      <c r="BC604" t="inlineStr">
        <is>
          <t/>
        </is>
      </c>
      <c r="BD604" t="inlineStr">
        <is>
          <t/>
        </is>
      </c>
      <c r="BE604" t="inlineStr">
        <is>
          <t/>
        </is>
      </c>
      <c r="BF604" t="inlineStr">
        <is>
          <t/>
        </is>
      </c>
      <c r="BG604" t="inlineStr">
        <is>
          <t/>
        </is>
      </c>
      <c r="BH604" t="inlineStr">
        <is>
          <t/>
        </is>
      </c>
      <c r="BI604" t="inlineStr">
        <is>
          <t/>
        </is>
      </c>
      <c r="BJ604" t="inlineStr">
        <is>
          <t/>
        </is>
      </c>
      <c r="BK604" t="inlineStr">
        <is>
          <t/>
        </is>
      </c>
      <c r="BL604" t="inlineStr">
        <is>
          <t/>
        </is>
      </c>
      <c r="BM604" t="inlineStr">
        <is>
          <t/>
        </is>
      </c>
      <c r="BN604" t="inlineStr">
        <is>
          <t/>
        </is>
      </c>
      <c r="BO604" t="inlineStr">
        <is>
          <t/>
        </is>
      </c>
      <c r="BP604" t="inlineStr">
        <is>
          <t/>
        </is>
      </c>
      <c r="BQ604" t="inlineStr">
        <is>
          <t/>
        </is>
      </c>
      <c r="BR604" t="inlineStr">
        <is>
          <t/>
        </is>
      </c>
      <c r="BS604" t="inlineStr">
        <is>
          <t/>
        </is>
      </c>
      <c r="BT604" t="inlineStr">
        <is>
          <t/>
        </is>
      </c>
      <c r="BU604" t="inlineStr">
        <is>
          <t/>
        </is>
      </c>
      <c r="BV604" t="inlineStr">
        <is>
          <t/>
        </is>
      </c>
      <c r="BW604" t="inlineStr">
        <is>
          <t/>
        </is>
      </c>
      <c r="BX604" t="inlineStr">
        <is>
          <t/>
        </is>
      </c>
      <c r="BY604" t="inlineStr">
        <is>
          <t/>
        </is>
      </c>
      <c r="BZ604" t="inlineStr">
        <is>
          <t/>
        </is>
      </c>
      <c r="CA604" t="inlineStr">
        <is>
          <t/>
        </is>
      </c>
      <c r="CB604" t="inlineStr">
        <is>
          <t/>
        </is>
      </c>
      <c r="CC604" t="inlineStr">
        <is>
          <t>fund's total return, which is the sum of the change in a fund's net asset value (NAV), its dividends and its capital gains distributions over a given period of time</t>
        </is>
      </c>
      <c r="CD604" t="inlineStr">
        <is>
          <t/>
        </is>
      </c>
      <c r="CE604" t="inlineStr">
        <is>
          <t/>
        </is>
      </c>
      <c r="CF604" t="inlineStr">
        <is>
          <t>sijoitusrahaston arvon nousu tai lasku</t>
        </is>
      </c>
      <c r="CG604" t="inlineStr">
        <is>
          <t/>
        </is>
      </c>
      <c r="CH604" t="inlineStr">
        <is>
          <t/>
        </is>
      </c>
      <c r="CI604" t="inlineStr">
        <is>
          <t/>
        </is>
      </c>
      <c r="CJ604" t="inlineStr">
        <is>
          <t/>
        </is>
      </c>
      <c r="CK604" t="inlineStr">
        <is>
          <t/>
        </is>
      </c>
      <c r="CL604" t="inlineStr">
        <is>
          <t/>
        </is>
      </c>
      <c r="CM604" t="inlineStr">
        <is>
          <t/>
        </is>
      </c>
      <c r="CN604" t="inlineStr">
        <is>
          <t/>
        </is>
      </c>
      <c r="CO604" t="inlineStr">
        <is>
          <t/>
        </is>
      </c>
      <c r="CP604" t="inlineStr">
        <is>
          <t/>
        </is>
      </c>
      <c r="CQ604" t="inlineStr">
        <is>
          <t/>
        </is>
      </c>
      <c r="CR604" t="inlineStr">
        <is>
          <t/>
        </is>
      </c>
      <c r="CS604" t="inlineStr">
        <is>
          <t/>
        </is>
      </c>
      <c r="CT604" t="inlineStr">
        <is>
          <t/>
        </is>
      </c>
      <c r="CU604" t="inlineStr">
        <is>
          <t/>
        </is>
      </c>
    </row>
    <row r="605">
      <c r="A605" s="1" t="str">
        <f>HYPERLINK("https://iate.europa.eu/entry/result/3544428/all", "3544428")</f>
        <v>3544428</v>
      </c>
      <c r="B605" t="inlineStr">
        <is>
          <t>FINANCE</t>
        </is>
      </c>
      <c r="C605" t="inlineStr">
        <is>
          <t>FINANCE|free movement of capital|financial market</t>
        </is>
      </c>
      <c r="D605" t="inlineStr">
        <is>
          <t>наблюдение</t>
        </is>
      </c>
      <c r="E605" t="inlineStr">
        <is>
          <t>4</t>
        </is>
      </c>
      <c r="F605" t="inlineStr">
        <is>
          <t/>
        </is>
      </c>
      <c r="G605" t="inlineStr">
        <is>
          <t>sledování|monitoring</t>
        </is>
      </c>
      <c r="H605" t="inlineStr">
        <is>
          <t>2|3</t>
        </is>
      </c>
      <c r="I605" t="inlineStr">
        <is>
          <t>|</t>
        </is>
      </c>
      <c r="J605" t="inlineStr">
        <is>
          <t>overvågning</t>
        </is>
      </c>
      <c r="K605" t="inlineStr">
        <is>
          <t>3</t>
        </is>
      </c>
      <c r="L605" t="inlineStr">
        <is>
          <t/>
        </is>
      </c>
      <c r="M605" t="inlineStr">
        <is>
          <t>Überwachung</t>
        </is>
      </c>
      <c r="N605" t="inlineStr">
        <is>
          <t>3</t>
        </is>
      </c>
      <c r="O605" t="inlineStr">
        <is>
          <t/>
        </is>
      </c>
      <c r="P605" t="inlineStr">
        <is>
          <t>παρακολούθηση</t>
        </is>
      </c>
      <c r="Q605" t="inlineStr">
        <is>
          <t>3</t>
        </is>
      </c>
      <c r="R605" t="inlineStr">
        <is>
          <t/>
        </is>
      </c>
      <c r="S605" t="inlineStr">
        <is>
          <t>monitoring</t>
        </is>
      </c>
      <c r="T605" t="inlineStr">
        <is>
          <t>3</t>
        </is>
      </c>
      <c r="U605" t="inlineStr">
        <is>
          <t/>
        </is>
      </c>
      <c r="V605" t="inlineStr">
        <is>
          <t>supervisión</t>
        </is>
      </c>
      <c r="W605" t="inlineStr">
        <is>
          <t>3</t>
        </is>
      </c>
      <c r="X605" t="inlineStr">
        <is>
          <t/>
        </is>
      </c>
      <c r="Y605" t="inlineStr">
        <is>
          <t>seire</t>
        </is>
      </c>
      <c r="Z605" t="inlineStr">
        <is>
          <t>3</t>
        </is>
      </c>
      <c r="AA605" t="inlineStr">
        <is>
          <t/>
        </is>
      </c>
      <c r="AB605" t="inlineStr">
        <is>
          <t>seuranta</t>
        </is>
      </c>
      <c r="AC605" t="inlineStr">
        <is>
          <t>3</t>
        </is>
      </c>
      <c r="AD605" t="inlineStr">
        <is>
          <t/>
        </is>
      </c>
      <c r="AE605" t="inlineStr">
        <is>
          <t/>
        </is>
      </c>
      <c r="AF605" t="inlineStr">
        <is>
          <t/>
        </is>
      </c>
      <c r="AG605" t="inlineStr">
        <is>
          <t/>
        </is>
      </c>
      <c r="AH605" t="inlineStr">
        <is>
          <t>faireachán</t>
        </is>
      </c>
      <c r="AI605" t="inlineStr">
        <is>
          <t>3</t>
        </is>
      </c>
      <c r="AJ605" t="inlineStr">
        <is>
          <t/>
        </is>
      </c>
      <c r="AK605" t="inlineStr">
        <is>
          <t/>
        </is>
      </c>
      <c r="AL605" t="inlineStr">
        <is>
          <t/>
        </is>
      </c>
      <c r="AM605" t="inlineStr">
        <is>
          <t/>
        </is>
      </c>
      <c r="AN605" t="inlineStr">
        <is>
          <t>nyomon követés</t>
        </is>
      </c>
      <c r="AO605" t="inlineStr">
        <is>
          <t>4</t>
        </is>
      </c>
      <c r="AP605" t="inlineStr">
        <is>
          <t/>
        </is>
      </c>
      <c r="AQ605" t="inlineStr">
        <is>
          <t>monitoraggio</t>
        </is>
      </c>
      <c r="AR605" t="inlineStr">
        <is>
          <t>3</t>
        </is>
      </c>
      <c r="AS605" t="inlineStr">
        <is>
          <t/>
        </is>
      </c>
      <c r="AT605" t="inlineStr">
        <is>
          <t>stebėsena</t>
        </is>
      </c>
      <c r="AU605" t="inlineStr">
        <is>
          <t>3</t>
        </is>
      </c>
      <c r="AV605" t="inlineStr">
        <is>
          <t/>
        </is>
      </c>
      <c r="AW605" t="inlineStr">
        <is>
          <t>uzraudzība</t>
        </is>
      </c>
      <c r="AX605" t="inlineStr">
        <is>
          <t>3</t>
        </is>
      </c>
      <c r="AY605" t="inlineStr">
        <is>
          <t/>
        </is>
      </c>
      <c r="AZ605" t="inlineStr">
        <is>
          <t>monitoraġġ</t>
        </is>
      </c>
      <c r="BA605" t="inlineStr">
        <is>
          <t>3</t>
        </is>
      </c>
      <c r="BB605" t="inlineStr">
        <is>
          <t/>
        </is>
      </c>
      <c r="BC605" t="inlineStr">
        <is>
          <t>toezicht</t>
        </is>
      </c>
      <c r="BD605" t="inlineStr">
        <is>
          <t>3</t>
        </is>
      </c>
      <c r="BE605" t="inlineStr">
        <is>
          <t/>
        </is>
      </c>
      <c r="BF605" t="inlineStr">
        <is>
          <t>monitorowanie</t>
        </is>
      </c>
      <c r="BG605" t="inlineStr">
        <is>
          <t>3</t>
        </is>
      </c>
      <c r="BH605" t="inlineStr">
        <is>
          <t/>
        </is>
      </c>
      <c r="BI605" t="inlineStr">
        <is>
          <t>controlo</t>
        </is>
      </c>
      <c r="BJ605" t="inlineStr">
        <is>
          <t>3</t>
        </is>
      </c>
      <c r="BK605" t="inlineStr">
        <is>
          <t/>
        </is>
      </c>
      <c r="BL605" t="inlineStr">
        <is>
          <t/>
        </is>
      </c>
      <c r="BM605" t="inlineStr">
        <is>
          <t/>
        </is>
      </c>
      <c r="BN605" t="inlineStr">
        <is>
          <t/>
        </is>
      </c>
      <c r="BO605" t="inlineStr">
        <is>
          <t>monitorovanie</t>
        </is>
      </c>
      <c r="BP605" t="inlineStr">
        <is>
          <t>2</t>
        </is>
      </c>
      <c r="BQ605" t="inlineStr">
        <is>
          <t/>
        </is>
      </c>
      <c r="BR605" t="inlineStr">
        <is>
          <t>nadzor</t>
        </is>
      </c>
      <c r="BS605" t="inlineStr">
        <is>
          <t>3</t>
        </is>
      </c>
      <c r="BT605" t="inlineStr">
        <is>
          <t/>
        </is>
      </c>
      <c r="BU605" t="inlineStr">
        <is>
          <t>övervakning</t>
        </is>
      </c>
      <c r="BV605" t="inlineStr">
        <is>
          <t>3</t>
        </is>
      </c>
      <c r="BW605" t="inlineStr">
        <is>
          <t/>
        </is>
      </c>
      <c r="BX605" t="inlineStr">
        <is>
          <t>Инициатива на физическото или юридическото лице за наблюдаване на стойността на късата продажба, непокрита от покупки.</t>
        </is>
      </c>
      <c r="BY605" t="inlineStr">
        <is>
          <t>závazek fyzické nebo právnické osoby ke sledování hodnoty prodeje na krátko, který není zajištěn nákupy</t>
        </is>
      </c>
      <c r="BZ605" t="inlineStr">
        <is>
          <t>et tilsagn fra den fysiske eller juridiske person om at overvåge den del af shortsalget, som ikke er dækket af køb</t>
        </is>
      </c>
      <c r="CA605" t="inlineStr">
        <is>
          <t>Zusage der natürlichen oder juristischen Person, den nicht durch Käufe gedeckten Teil des Leerverkaufs zu überwachen</t>
        </is>
      </c>
      <c r="CB605" t="inlineStr">
        <is>
          <t>δέσμευση του φυσικού ή νομικού προσώπου να παρακολουθεί την αξία της ανοικτής πώλησης που δεν καλύπτεται από αγορές</t>
        </is>
      </c>
      <c r="CC605" t="inlineStr">
        <is>
          <t>undertaking by the natural or legal person to monitor the amountof the short sale not covered by purchases</t>
        </is>
      </c>
      <c r="CD605" t="inlineStr">
        <is>
          <t>Compromiso por parte de la persona física o jurídica de supervisar el importe de la venta en corto no cubierto por adquisiciones.</t>
        </is>
      </c>
      <c r="CE605" t="inlineStr">
        <is>
          <t>seire, mida füüsiline või juriidiline isik teostab lühikeseks müügi tehingu mahu üle, mis ei ole kaetud ostudega</t>
        </is>
      </c>
      <c r="CF605" t="inlineStr">
        <is>
          <t>luonnollisen henkilön tai oikeushenkilön antama sitoumus siitä, että se seuraa sen lyhyeksimyynnin määrää, jota ostot eivät kata</t>
        </is>
      </c>
      <c r="CG605" t="inlineStr">
        <is>
          <t/>
        </is>
      </c>
      <c r="CH605" t="inlineStr">
        <is>
          <t/>
        </is>
      </c>
      <c r="CI605" t="inlineStr">
        <is>
          <t/>
        </is>
      </c>
      <c r="CJ605" t="inlineStr">
        <is>
          <t>rövidre eladott és vásárlással nem fedezett részvénymennyiség alakulásának nyomon követése</t>
        </is>
      </c>
      <c r="CK605" t="inlineStr">
        <is>
          <t>impegno, da parte della persona fisica o giuridica, a monitorare l'importo delle vendite allo scoperto non coperte da acquisti</t>
        </is>
      </c>
      <c r="CL605" t="inlineStr">
        <is>
          <t>arba juridinio asmens įsipareigojimas stebėti skolintų vertybinių popierių pardavimo sandorio sumą, kuri nepadengta įsigytais vertybiniais popieriais</t>
        </is>
      </c>
      <c r="CM605" t="inlineStr">
        <is>
          <t>fiziskās vai juridiskās personas apņemšanās uzraudzīt īsās pārdošanas daļu, kuru nesedz ar iegādēm</t>
        </is>
      </c>
      <c r="CN605" t="inlineStr">
        <is>
          <t>impenn minn persuna fiżika jew ġuridika biex timmonitorja l-ammont ta’ bejgħ bin-nieqes li mhux kopert minn xiri</t>
        </is>
      </c>
      <c r="CO605" t="inlineStr">
        <is>
          <t>toezien door een natuurlijke of rechtspersoon op het niet door aankopen afgedekte bedrag van een shorttransactie</t>
        </is>
      </c>
      <c r="CP605" t="inlineStr">
        <is>
          <t>zobowiązanie osoby fizycznej lub prawnej do monitorowania kwoty krótkiej sprzedaży niepokrytej w drodze zakupów</t>
        </is>
      </c>
      <c r="CQ605" t="inlineStr">
        <is>
          <t/>
        </is>
      </c>
      <c r="CR605" t="inlineStr">
        <is>
          <t/>
        </is>
      </c>
      <c r="CS605" t="inlineStr">
        <is>
          <t>záväzok fyzickej alebo právnickej osoby monitorovať výšku predaja nakrátko, ktorá nie je krytá nákupmi</t>
        </is>
      </c>
      <c r="CT605" t="inlineStr">
        <is>
          <t/>
        </is>
      </c>
      <c r="CU605" t="inlineStr">
        <is>
          <t>ett åtagande från den fysiska eller juridiska personen om att övervaka det blankningsbelopp som inte täcks genom köp</t>
        </is>
      </c>
    </row>
    <row r="606">
      <c r="A606" s="1" t="str">
        <f>HYPERLINK("https://iate.europa.eu/entry/result/3548711/all", "3548711")</f>
        <v>3548711</v>
      </c>
      <c r="B606" t="inlineStr">
        <is>
          <t>FINANCE</t>
        </is>
      </c>
      <c r="C606" t="inlineStr">
        <is>
          <t>FINANCE|financial institutions and credit|financial institution</t>
        </is>
      </c>
      <c r="D606" t="inlineStr">
        <is>
          <t/>
        </is>
      </c>
      <c r="E606" t="inlineStr">
        <is>
          <t/>
        </is>
      </c>
      <c r="F606" t="inlineStr">
        <is>
          <t/>
        </is>
      </c>
      <c r="G606" t="inlineStr">
        <is>
          <t/>
        </is>
      </c>
      <c r="H606" t="inlineStr">
        <is>
          <t/>
        </is>
      </c>
      <c r="I606" t="inlineStr">
        <is>
          <t/>
        </is>
      </c>
      <c r="J606" t="inlineStr">
        <is>
          <t/>
        </is>
      </c>
      <c r="K606" t="inlineStr">
        <is>
          <t/>
        </is>
      </c>
      <c r="L606" t="inlineStr">
        <is>
          <t/>
        </is>
      </c>
      <c r="M606" t="inlineStr">
        <is>
          <t/>
        </is>
      </c>
      <c r="N606" t="inlineStr">
        <is>
          <t/>
        </is>
      </c>
      <c r="O606" t="inlineStr">
        <is>
          <t/>
        </is>
      </c>
      <c r="P606" t="inlineStr">
        <is>
          <t/>
        </is>
      </c>
      <c r="Q606" t="inlineStr">
        <is>
          <t/>
        </is>
      </c>
      <c r="R606" t="inlineStr">
        <is>
          <t/>
        </is>
      </c>
      <c r="S606" t="inlineStr">
        <is>
          <t>central bank of issue</t>
        </is>
      </c>
      <c r="T606" t="inlineStr">
        <is>
          <t>3</t>
        </is>
      </c>
      <c r="U606" t="inlineStr">
        <is>
          <t/>
        </is>
      </c>
      <c r="V606" t="inlineStr">
        <is>
          <t/>
        </is>
      </c>
      <c r="W606" t="inlineStr">
        <is>
          <t/>
        </is>
      </c>
      <c r="X606" t="inlineStr">
        <is>
          <t/>
        </is>
      </c>
      <c r="Y606" t="inlineStr">
        <is>
          <t/>
        </is>
      </c>
      <c r="Z606" t="inlineStr">
        <is>
          <t/>
        </is>
      </c>
      <c r="AA606" t="inlineStr">
        <is>
          <t/>
        </is>
      </c>
      <c r="AB606" t="inlineStr">
        <is>
          <t>liikkeeseen laskeva keskuspankki</t>
        </is>
      </c>
      <c r="AC606" t="inlineStr">
        <is>
          <t>3</t>
        </is>
      </c>
      <c r="AD606" t="inlineStr">
        <is>
          <t/>
        </is>
      </c>
      <c r="AE606" t="inlineStr">
        <is>
          <t/>
        </is>
      </c>
      <c r="AF606" t="inlineStr">
        <is>
          <t/>
        </is>
      </c>
      <c r="AG606" t="inlineStr">
        <is>
          <t/>
        </is>
      </c>
      <c r="AH606" t="inlineStr">
        <is>
          <t/>
        </is>
      </c>
      <c r="AI606" t="inlineStr">
        <is>
          <t/>
        </is>
      </c>
      <c r="AJ606" t="inlineStr">
        <is>
          <t/>
        </is>
      </c>
      <c r="AK606" t="inlineStr">
        <is>
          <t/>
        </is>
      </c>
      <c r="AL606" t="inlineStr">
        <is>
          <t/>
        </is>
      </c>
      <c r="AM606" t="inlineStr">
        <is>
          <t/>
        </is>
      </c>
      <c r="AN606" t="inlineStr">
        <is>
          <t>kibocsátó központi bank</t>
        </is>
      </c>
      <c r="AO606" t="inlineStr">
        <is>
          <t>3</t>
        </is>
      </c>
      <c r="AP606" t="inlineStr">
        <is>
          <t/>
        </is>
      </c>
      <c r="AQ606" t="inlineStr">
        <is>
          <t/>
        </is>
      </c>
      <c r="AR606" t="inlineStr">
        <is>
          <t/>
        </is>
      </c>
      <c r="AS606" t="inlineStr">
        <is>
          <t/>
        </is>
      </c>
      <c r="AT606" t="inlineStr">
        <is>
          <t/>
        </is>
      </c>
      <c r="AU606" t="inlineStr">
        <is>
          <t/>
        </is>
      </c>
      <c r="AV606" t="inlineStr">
        <is>
          <t/>
        </is>
      </c>
      <c r="AW606" t="inlineStr">
        <is>
          <t>emisijas centrālā banka</t>
        </is>
      </c>
      <c r="AX606" t="inlineStr">
        <is>
          <t>2</t>
        </is>
      </c>
      <c r="AY606" t="inlineStr">
        <is>
          <t/>
        </is>
      </c>
      <c r="AZ606" t="inlineStr">
        <is>
          <t>bank ċentrali tal-ħruġ</t>
        </is>
      </c>
      <c r="BA606" t="inlineStr">
        <is>
          <t>3</t>
        </is>
      </c>
      <c r="BB606" t="inlineStr">
        <is>
          <t/>
        </is>
      </c>
      <c r="BC606" t="inlineStr">
        <is>
          <t/>
        </is>
      </c>
      <c r="BD606" t="inlineStr">
        <is>
          <t/>
        </is>
      </c>
      <c r="BE606" t="inlineStr">
        <is>
          <t/>
        </is>
      </c>
      <c r="BF606" t="inlineStr">
        <is>
          <t/>
        </is>
      </c>
      <c r="BG606" t="inlineStr">
        <is>
          <t/>
        </is>
      </c>
      <c r="BH606" t="inlineStr">
        <is>
          <t/>
        </is>
      </c>
      <c r="BI606" t="inlineStr">
        <is>
          <t/>
        </is>
      </c>
      <c r="BJ606" t="inlineStr">
        <is>
          <t/>
        </is>
      </c>
      <c r="BK606" t="inlineStr">
        <is>
          <t/>
        </is>
      </c>
      <c r="BL606" t="inlineStr">
        <is>
          <t/>
        </is>
      </c>
      <c r="BM606" t="inlineStr">
        <is>
          <t/>
        </is>
      </c>
      <c r="BN606" t="inlineStr">
        <is>
          <t/>
        </is>
      </c>
      <c r="BO606" t="inlineStr">
        <is>
          <t/>
        </is>
      </c>
      <c r="BP606" t="inlineStr">
        <is>
          <t/>
        </is>
      </c>
      <c r="BQ606" t="inlineStr">
        <is>
          <t/>
        </is>
      </c>
      <c r="BR606" t="inlineStr">
        <is>
          <t/>
        </is>
      </c>
      <c r="BS606" t="inlineStr">
        <is>
          <t/>
        </is>
      </c>
      <c r="BT606" t="inlineStr">
        <is>
          <t/>
        </is>
      </c>
      <c r="BU606" t="inlineStr">
        <is>
          <t/>
        </is>
      </c>
      <c r="BV606" t="inlineStr">
        <is>
          <t/>
        </is>
      </c>
      <c r="BW606" t="inlineStr">
        <is>
          <t/>
        </is>
      </c>
      <c r="BX606" t="inlineStr">
        <is>
          <t/>
        </is>
      </c>
      <c r="BY606" t="inlineStr">
        <is>
          <t/>
        </is>
      </c>
      <c r="BZ606" t="inlineStr">
        <is>
          <t/>
        </is>
      </c>
      <c r="CA606" t="inlineStr">
        <is>
          <t/>
        </is>
      </c>
      <c r="CB606" t="inlineStr">
        <is>
          <t/>
        </is>
      </c>
      <c r="CC606" t="inlineStr">
        <is>
          <t>central bank within the Union issuing a currency used in relation to transactions cleared by a CCP or registered by a trade repository</t>
        </is>
      </c>
      <c r="CD606" t="inlineStr">
        <is>
          <t/>
        </is>
      </c>
      <c r="CE606" t="inlineStr">
        <is>
          <t/>
        </is>
      </c>
      <c r="CF606" t="inlineStr">
        <is>
          <t>unionissa oleva keskuspankki, joka laskee liikkeeseen valuutan, jota käytetään keskusvastapuolen selvittämän tai kauppatietorekisterin rekisteröimän rahoitusvälineen yhteydessä</t>
        </is>
      </c>
      <c r="CG606" t="inlineStr">
        <is>
          <t/>
        </is>
      </c>
      <c r="CH606" t="inlineStr">
        <is>
          <t/>
        </is>
      </c>
      <c r="CI606" t="inlineStr">
        <is>
          <t/>
        </is>
      </c>
      <c r="CJ606" t="inlineStr">
        <is>
          <t>az Unión belüli olyan központi bank, amely központi szerződő fél által elszámolt vagy kereskedési adattár által nyilvántartásba vett ügyletekben használt pénznemet bocsát ki</t>
        </is>
      </c>
      <c r="CK606" t="inlineStr">
        <is>
          <t/>
        </is>
      </c>
      <c r="CL606" t="inlineStr">
        <is>
          <t/>
        </is>
      </c>
      <c r="CM606" t="inlineStr">
        <is>
          <t/>
        </is>
      </c>
      <c r="CN606" t="inlineStr">
        <is>
          <t>bank ċentrali fi ħdan l-Unjoni li joħroġ munita użata fir-rigward ta’ tranżazzjonijiet ikklerjati minn CCP jew reġistrata minn repożitorju tat-tranżazzjonijiet</t>
        </is>
      </c>
      <c r="CO606" t="inlineStr">
        <is>
          <t/>
        </is>
      </c>
      <c r="CP606" t="inlineStr">
        <is>
          <t/>
        </is>
      </c>
      <c r="CQ606" t="inlineStr">
        <is>
          <t/>
        </is>
      </c>
      <c r="CR606" t="inlineStr">
        <is>
          <t/>
        </is>
      </c>
      <c r="CS606" t="inlineStr">
        <is>
          <t/>
        </is>
      </c>
      <c r="CT606" t="inlineStr">
        <is>
          <t/>
        </is>
      </c>
      <c r="CU606" t="inlineStr">
        <is>
          <t/>
        </is>
      </c>
    </row>
    <row r="607">
      <c r="A607" s="1" t="str">
        <f>HYPERLINK("https://iate.europa.eu/entry/result/3527783/all", "3527783")</f>
        <v>3527783</v>
      </c>
      <c r="B607" t="inlineStr">
        <is>
          <t>FINANCE</t>
        </is>
      </c>
      <c r="C607" t="inlineStr">
        <is>
          <t>FINANCE|financial institutions and credit;FINANCE|financing and investment</t>
        </is>
      </c>
      <c r="D607" t="inlineStr">
        <is>
          <t>от системно значение</t>
        </is>
      </c>
      <c r="E607" t="inlineStr">
        <is>
          <t>3</t>
        </is>
      </c>
      <c r="F607" t="inlineStr">
        <is>
          <t/>
        </is>
      </c>
      <c r="G607" t="inlineStr">
        <is>
          <t/>
        </is>
      </c>
      <c r="H607" t="inlineStr">
        <is>
          <t/>
        </is>
      </c>
      <c r="I607" t="inlineStr">
        <is>
          <t/>
        </is>
      </c>
      <c r="J607" t="inlineStr">
        <is>
          <t/>
        </is>
      </c>
      <c r="K607" t="inlineStr">
        <is>
          <t/>
        </is>
      </c>
      <c r="L607" t="inlineStr">
        <is>
          <t/>
        </is>
      </c>
      <c r="M607" t="inlineStr">
        <is>
          <t/>
        </is>
      </c>
      <c r="N607" t="inlineStr">
        <is>
          <t/>
        </is>
      </c>
      <c r="O607" t="inlineStr">
        <is>
          <t/>
        </is>
      </c>
      <c r="P607" t="inlineStr">
        <is>
          <t/>
        </is>
      </c>
      <c r="Q607" t="inlineStr">
        <is>
          <t/>
        </is>
      </c>
      <c r="R607" t="inlineStr">
        <is>
          <t/>
        </is>
      </c>
      <c r="S607" t="inlineStr">
        <is>
          <t>systemically important</t>
        </is>
      </c>
      <c r="T607" t="inlineStr">
        <is>
          <t>3</t>
        </is>
      </c>
      <c r="U607" t="inlineStr">
        <is>
          <t/>
        </is>
      </c>
      <c r="V607" t="inlineStr">
        <is>
          <t/>
        </is>
      </c>
      <c r="W607" t="inlineStr">
        <is>
          <t/>
        </is>
      </c>
      <c r="X607" t="inlineStr">
        <is>
          <t/>
        </is>
      </c>
      <c r="Y607" t="inlineStr">
        <is>
          <t/>
        </is>
      </c>
      <c r="Z607" t="inlineStr">
        <is>
          <t/>
        </is>
      </c>
      <c r="AA607" t="inlineStr">
        <is>
          <t/>
        </is>
      </c>
      <c r="AB607" t="inlineStr">
        <is>
          <t>koko järjestelmän kannalta merkittävä</t>
        </is>
      </c>
      <c r="AC607" t="inlineStr">
        <is>
          <t>3</t>
        </is>
      </c>
      <c r="AD607" t="inlineStr">
        <is>
          <t/>
        </is>
      </c>
      <c r="AE607" t="inlineStr">
        <is>
          <t/>
        </is>
      </c>
      <c r="AF607" t="inlineStr">
        <is>
          <t/>
        </is>
      </c>
      <c r="AG607" t="inlineStr">
        <is>
          <t/>
        </is>
      </c>
      <c r="AH607" t="inlineStr">
        <is>
          <t/>
        </is>
      </c>
      <c r="AI607" t="inlineStr">
        <is>
          <t/>
        </is>
      </c>
      <c r="AJ607" t="inlineStr">
        <is>
          <t/>
        </is>
      </c>
      <c r="AK607" t="inlineStr">
        <is>
          <t/>
        </is>
      </c>
      <c r="AL607" t="inlineStr">
        <is>
          <t/>
        </is>
      </c>
      <c r="AM607" t="inlineStr">
        <is>
          <t/>
        </is>
      </c>
      <c r="AN607" t="inlineStr">
        <is>
          <t/>
        </is>
      </c>
      <c r="AO607" t="inlineStr">
        <is>
          <t/>
        </is>
      </c>
      <c r="AP607" t="inlineStr">
        <is>
          <t/>
        </is>
      </c>
      <c r="AQ607" t="inlineStr">
        <is>
          <t/>
        </is>
      </c>
      <c r="AR607" t="inlineStr">
        <is>
          <t/>
        </is>
      </c>
      <c r="AS607" t="inlineStr">
        <is>
          <t/>
        </is>
      </c>
      <c r="AT607" t="inlineStr">
        <is>
          <t/>
        </is>
      </c>
      <c r="AU607" t="inlineStr">
        <is>
          <t/>
        </is>
      </c>
      <c r="AV607" t="inlineStr">
        <is>
          <t/>
        </is>
      </c>
      <c r="AW607" t="inlineStr">
        <is>
          <t/>
        </is>
      </c>
      <c r="AX607" t="inlineStr">
        <is>
          <t/>
        </is>
      </c>
      <c r="AY607" t="inlineStr">
        <is>
          <t/>
        </is>
      </c>
      <c r="AZ607" t="inlineStr">
        <is>
          <t>sistemikament importanti</t>
        </is>
      </c>
      <c r="BA607" t="inlineStr">
        <is>
          <t>3</t>
        </is>
      </c>
      <c r="BB607" t="inlineStr">
        <is>
          <t/>
        </is>
      </c>
      <c r="BC607" t="inlineStr">
        <is>
          <t/>
        </is>
      </c>
      <c r="BD607" t="inlineStr">
        <is>
          <t/>
        </is>
      </c>
      <c r="BE607" t="inlineStr">
        <is>
          <t/>
        </is>
      </c>
      <c r="BF607" t="inlineStr">
        <is>
          <t/>
        </is>
      </c>
      <c r="BG607" t="inlineStr">
        <is>
          <t/>
        </is>
      </c>
      <c r="BH607" t="inlineStr">
        <is>
          <t/>
        </is>
      </c>
      <c r="BI607" t="inlineStr">
        <is>
          <t>de importância sistémica</t>
        </is>
      </c>
      <c r="BJ607" t="inlineStr">
        <is>
          <t>3</t>
        </is>
      </c>
      <c r="BK607" t="inlineStr">
        <is>
          <t/>
        </is>
      </c>
      <c r="BL607" t="inlineStr">
        <is>
          <t/>
        </is>
      </c>
      <c r="BM607" t="inlineStr">
        <is>
          <t/>
        </is>
      </c>
      <c r="BN607" t="inlineStr">
        <is>
          <t/>
        </is>
      </c>
      <c r="BO607" t="inlineStr">
        <is>
          <t/>
        </is>
      </c>
      <c r="BP607" t="inlineStr">
        <is>
          <t/>
        </is>
      </c>
      <c r="BQ607" t="inlineStr">
        <is>
          <t/>
        </is>
      </c>
      <c r="BR607" t="inlineStr">
        <is>
          <t>sistemsko pomemben</t>
        </is>
      </c>
      <c r="BS607" t="inlineStr">
        <is>
          <t>3</t>
        </is>
      </c>
      <c r="BT607" t="inlineStr">
        <is>
          <t/>
        </is>
      </c>
      <c r="BU607" t="inlineStr">
        <is>
          <t>systemviktig</t>
        </is>
      </c>
      <c r="BV607" t="inlineStr">
        <is>
          <t>3</t>
        </is>
      </c>
      <c r="BW607" t="inlineStr">
        <is>
          <t/>
        </is>
      </c>
      <c r="BX607" t="inlineStr">
        <is>
          <t/>
        </is>
      </c>
      <c r="BY607" t="inlineStr">
        <is>
          <t/>
        </is>
      </c>
      <c r="BZ607" t="inlineStr">
        <is>
          <t/>
        </is>
      </c>
      <c r="CA607" t="inlineStr">
        <is>
          <t/>
        </is>
      </c>
      <c r="CB607" t="inlineStr">
        <is>
          <t/>
        </is>
      </c>
      <c r="CC607" t="inlineStr">
        <is>
          <t/>
        </is>
      </c>
      <c r="CD607" t="inlineStr">
        <is>
          <t/>
        </is>
      </c>
      <c r="CE607" t="inlineStr">
        <is>
          <t/>
        </is>
      </c>
      <c r="CF607" t="inlineStr">
        <is>
          <t/>
        </is>
      </c>
      <c r="CG607" t="inlineStr">
        <is>
          <t/>
        </is>
      </c>
      <c r="CH607" t="inlineStr">
        <is>
          <t/>
        </is>
      </c>
      <c r="CI607" t="inlineStr">
        <is>
          <t/>
        </is>
      </c>
      <c r="CJ607" t="inlineStr">
        <is>
          <t/>
        </is>
      </c>
      <c r="CK607" t="inlineStr">
        <is>
          <t/>
        </is>
      </c>
      <c r="CL607" t="inlineStr">
        <is>
          <t/>
        </is>
      </c>
      <c r="CM607" t="inlineStr">
        <is>
          <t/>
        </is>
      </c>
      <c r="CN607" t="inlineStr">
        <is>
          <t/>
        </is>
      </c>
      <c r="CO607" t="inlineStr">
        <is>
          <t/>
        </is>
      </c>
      <c r="CP607" t="inlineStr">
        <is>
          <t/>
        </is>
      </c>
      <c r="CQ607" t="inlineStr">
        <is>
          <t/>
        </is>
      </c>
      <c r="CR607" t="inlineStr">
        <is>
          <t/>
        </is>
      </c>
      <c r="CS607" t="inlineStr">
        <is>
          <t/>
        </is>
      </c>
      <c r="CT607" t="inlineStr">
        <is>
          <t/>
        </is>
      </c>
      <c r="CU607" t="inlineStr">
        <is>
          <t/>
        </is>
      </c>
    </row>
    <row r="608">
      <c r="A608" s="1" t="str">
        <f>HYPERLINK("https://iate.europa.eu/entry/result/3504453/all", "3504453")</f>
        <v>3504453</v>
      </c>
      <c r="B608" t="inlineStr">
        <is>
          <t>FINANCE</t>
        </is>
      </c>
      <c r="C608" t="inlineStr">
        <is>
          <t>FINANCE|financing and investment|investment;FINANCE;FINANCE|financial institutions and credit|financial institution;FINANCE|free movement of capital|financial market</t>
        </is>
      </c>
      <c r="D608" t="inlineStr">
        <is>
          <t/>
        </is>
      </c>
      <c r="E608" t="inlineStr">
        <is>
          <t/>
        </is>
      </c>
      <c r="F608" t="inlineStr">
        <is>
          <t/>
        </is>
      </c>
      <c r="G608" t="inlineStr">
        <is>
          <t/>
        </is>
      </c>
      <c r="H608" t="inlineStr">
        <is>
          <t/>
        </is>
      </c>
      <c r="I608" t="inlineStr">
        <is>
          <t/>
        </is>
      </c>
      <c r="J608" t="inlineStr">
        <is>
          <t/>
        </is>
      </c>
      <c r="K608" t="inlineStr">
        <is>
          <t/>
        </is>
      </c>
      <c r="L608" t="inlineStr">
        <is>
          <t/>
        </is>
      </c>
      <c r="M608" t="inlineStr">
        <is>
          <t/>
        </is>
      </c>
      <c r="N608" t="inlineStr">
        <is>
          <t/>
        </is>
      </c>
      <c r="O608" t="inlineStr">
        <is>
          <t/>
        </is>
      </c>
      <c r="P608" t="inlineStr">
        <is>
          <t/>
        </is>
      </c>
      <c r="Q608" t="inlineStr">
        <is>
          <t/>
        </is>
      </c>
      <c r="R608" t="inlineStr">
        <is>
          <t/>
        </is>
      </c>
      <c r="S608" t="inlineStr">
        <is>
          <t>administration</t>
        </is>
      </c>
      <c r="T608" t="inlineStr">
        <is>
          <t>3</t>
        </is>
      </c>
      <c r="U608" t="inlineStr">
        <is>
          <t/>
        </is>
      </c>
      <c r="V608" t="inlineStr">
        <is>
          <t/>
        </is>
      </c>
      <c r="W608" t="inlineStr">
        <is>
          <t/>
        </is>
      </c>
      <c r="X608" t="inlineStr">
        <is>
          <t/>
        </is>
      </c>
      <c r="Y608" t="inlineStr">
        <is>
          <t/>
        </is>
      </c>
      <c r="Z608" t="inlineStr">
        <is>
          <t/>
        </is>
      </c>
      <c r="AA608" t="inlineStr">
        <is>
          <t/>
        </is>
      </c>
      <c r="AB608" t="inlineStr">
        <is>
          <t>hallinnointi</t>
        </is>
      </c>
      <c r="AC608" t="inlineStr">
        <is>
          <t>3</t>
        </is>
      </c>
      <c r="AD608" t="inlineStr">
        <is>
          <t/>
        </is>
      </c>
      <c r="AE608" t="inlineStr">
        <is>
          <t/>
        </is>
      </c>
      <c r="AF608" t="inlineStr">
        <is>
          <t/>
        </is>
      </c>
      <c r="AG608" t="inlineStr">
        <is>
          <t/>
        </is>
      </c>
      <c r="AH608" t="inlineStr">
        <is>
          <t/>
        </is>
      </c>
      <c r="AI608" t="inlineStr">
        <is>
          <t/>
        </is>
      </c>
      <c r="AJ608" t="inlineStr">
        <is>
          <t/>
        </is>
      </c>
      <c r="AK608" t="inlineStr">
        <is>
          <t/>
        </is>
      </c>
      <c r="AL608" t="inlineStr">
        <is>
          <t/>
        </is>
      </c>
      <c r="AM608" t="inlineStr">
        <is>
          <t/>
        </is>
      </c>
      <c r="AN608" t="inlineStr">
        <is>
          <t/>
        </is>
      </c>
      <c r="AO608" t="inlineStr">
        <is>
          <t/>
        </is>
      </c>
      <c r="AP608" t="inlineStr">
        <is>
          <t/>
        </is>
      </c>
      <c r="AQ608" t="inlineStr">
        <is>
          <t/>
        </is>
      </c>
      <c r="AR608" t="inlineStr">
        <is>
          <t/>
        </is>
      </c>
      <c r="AS608" t="inlineStr">
        <is>
          <t/>
        </is>
      </c>
      <c r="AT608" t="inlineStr">
        <is>
          <t/>
        </is>
      </c>
      <c r="AU608" t="inlineStr">
        <is>
          <t/>
        </is>
      </c>
      <c r="AV608" t="inlineStr">
        <is>
          <t/>
        </is>
      </c>
      <c r="AW608" t="inlineStr">
        <is>
          <t/>
        </is>
      </c>
      <c r="AX608" t="inlineStr">
        <is>
          <t/>
        </is>
      </c>
      <c r="AY608" t="inlineStr">
        <is>
          <t/>
        </is>
      </c>
      <c r="AZ608" t="inlineStr">
        <is>
          <t/>
        </is>
      </c>
      <c r="BA608" t="inlineStr">
        <is>
          <t/>
        </is>
      </c>
      <c r="BB608" t="inlineStr">
        <is>
          <t/>
        </is>
      </c>
      <c r="BC608" t="inlineStr">
        <is>
          <t/>
        </is>
      </c>
      <c r="BD608" t="inlineStr">
        <is>
          <t/>
        </is>
      </c>
      <c r="BE608" t="inlineStr">
        <is>
          <t/>
        </is>
      </c>
      <c r="BF608" t="inlineStr">
        <is>
          <t/>
        </is>
      </c>
      <c r="BG608" t="inlineStr">
        <is>
          <t/>
        </is>
      </c>
      <c r="BH608" t="inlineStr">
        <is>
          <t/>
        </is>
      </c>
      <c r="BI608" t="inlineStr">
        <is>
          <t/>
        </is>
      </c>
      <c r="BJ608" t="inlineStr">
        <is>
          <t/>
        </is>
      </c>
      <c r="BK608" t="inlineStr">
        <is>
          <t/>
        </is>
      </c>
      <c r="BL608" t="inlineStr">
        <is>
          <t/>
        </is>
      </c>
      <c r="BM608" t="inlineStr">
        <is>
          <t/>
        </is>
      </c>
      <c r="BN608" t="inlineStr">
        <is>
          <t/>
        </is>
      </c>
      <c r="BO608" t="inlineStr">
        <is>
          <t/>
        </is>
      </c>
      <c r="BP608" t="inlineStr">
        <is>
          <t/>
        </is>
      </c>
      <c r="BQ608" t="inlineStr">
        <is>
          <t/>
        </is>
      </c>
      <c r="BR608" t="inlineStr">
        <is>
          <t/>
        </is>
      </c>
      <c r="BS608" t="inlineStr">
        <is>
          <t/>
        </is>
      </c>
      <c r="BT608" t="inlineStr">
        <is>
          <t/>
        </is>
      </c>
      <c r="BU608" t="inlineStr">
        <is>
          <t/>
        </is>
      </c>
      <c r="BV608" t="inlineStr">
        <is>
          <t/>
        </is>
      </c>
      <c r="BW608" t="inlineStr">
        <is>
          <t/>
        </is>
      </c>
      <c r="BX608" t="inlineStr">
        <is>
          <t/>
        </is>
      </c>
      <c r="BY608" t="inlineStr">
        <is>
          <t/>
        </is>
      </c>
      <c r="BZ608" t="inlineStr">
        <is>
          <t/>
        </is>
      </c>
      <c r="CA608" t="inlineStr">
        <is>
          <t/>
        </is>
      </c>
      <c r="CB608" t="inlineStr">
        <is>
          <t/>
        </is>
      </c>
      <c r="CC608" t="inlineStr">
        <is>
          <t/>
        </is>
      </c>
      <c r="CD608" t="inlineStr">
        <is>
          <t/>
        </is>
      </c>
      <c r="CE608" t="inlineStr">
        <is>
          <t/>
        </is>
      </c>
      <c r="CF608" t="inlineStr">
        <is>
          <t/>
        </is>
      </c>
      <c r="CG608" t="inlineStr">
        <is>
          <t/>
        </is>
      </c>
      <c r="CH608" t="inlineStr">
        <is>
          <t/>
        </is>
      </c>
      <c r="CI608" t="inlineStr">
        <is>
          <t/>
        </is>
      </c>
      <c r="CJ608" t="inlineStr">
        <is>
          <t/>
        </is>
      </c>
      <c r="CK608" t="inlineStr">
        <is>
          <t/>
        </is>
      </c>
      <c r="CL608" t="inlineStr">
        <is>
          <t/>
        </is>
      </c>
      <c r="CM608" t="inlineStr">
        <is>
          <t/>
        </is>
      </c>
      <c r="CN608" t="inlineStr">
        <is>
          <t/>
        </is>
      </c>
      <c r="CO608" t="inlineStr">
        <is>
          <t/>
        </is>
      </c>
      <c r="CP608" t="inlineStr">
        <is>
          <t/>
        </is>
      </c>
      <c r="CQ608" t="inlineStr">
        <is>
          <t/>
        </is>
      </c>
      <c r="CR608" t="inlineStr">
        <is>
          <t/>
        </is>
      </c>
      <c r="CS608" t="inlineStr">
        <is>
          <t/>
        </is>
      </c>
      <c r="CT608" t="inlineStr">
        <is>
          <t/>
        </is>
      </c>
      <c r="CU608" t="inlineStr">
        <is>
          <t/>
        </is>
      </c>
    </row>
    <row r="609">
      <c r="A609" s="1" t="str">
        <f>HYPERLINK("https://iate.europa.eu/entry/result/3509190/all", "3509190")</f>
        <v>3509190</v>
      </c>
      <c r="B609" t="inlineStr">
        <is>
          <t>FINANCE</t>
        </is>
      </c>
      <c r="C609" t="inlineStr">
        <is>
          <t>FINANCE</t>
        </is>
      </c>
      <c r="D609" t="inlineStr">
        <is>
          <t/>
        </is>
      </c>
      <c r="E609" t="inlineStr">
        <is>
          <t/>
        </is>
      </c>
      <c r="F609" t="inlineStr">
        <is>
          <t/>
        </is>
      </c>
      <c r="G609" t="inlineStr">
        <is>
          <t/>
        </is>
      </c>
      <c r="H609" t="inlineStr">
        <is>
          <t/>
        </is>
      </c>
      <c r="I609" t="inlineStr">
        <is>
          <t/>
        </is>
      </c>
      <c r="J609" t="inlineStr">
        <is>
          <t/>
        </is>
      </c>
      <c r="K609" t="inlineStr">
        <is>
          <t/>
        </is>
      </c>
      <c r="L609" t="inlineStr">
        <is>
          <t/>
        </is>
      </c>
      <c r="M609" t="inlineStr">
        <is>
          <t/>
        </is>
      </c>
      <c r="N609" t="inlineStr">
        <is>
          <t/>
        </is>
      </c>
      <c r="O609" t="inlineStr">
        <is>
          <t/>
        </is>
      </c>
      <c r="P609" t="inlineStr">
        <is>
          <t/>
        </is>
      </c>
      <c r="Q609" t="inlineStr">
        <is>
          <t/>
        </is>
      </c>
      <c r="R609" t="inlineStr">
        <is>
          <t/>
        </is>
      </c>
      <c r="S609" t="inlineStr">
        <is>
          <t>allocation</t>
        </is>
      </c>
      <c r="T609" t="inlineStr">
        <is>
          <t>3</t>
        </is>
      </c>
      <c r="U609" t="inlineStr">
        <is>
          <t/>
        </is>
      </c>
      <c r="V609" t="inlineStr">
        <is>
          <t/>
        </is>
      </c>
      <c r="W609" t="inlineStr">
        <is>
          <t/>
        </is>
      </c>
      <c r="X609" t="inlineStr">
        <is>
          <t/>
        </is>
      </c>
      <c r="Y609" t="inlineStr">
        <is>
          <t/>
        </is>
      </c>
      <c r="Z609" t="inlineStr">
        <is>
          <t/>
        </is>
      </c>
      <c r="AA609" t="inlineStr">
        <is>
          <t/>
        </is>
      </c>
      <c r="AB609" t="inlineStr">
        <is>
          <t>allokaatio</t>
        </is>
      </c>
      <c r="AC609" t="inlineStr">
        <is>
          <t>3</t>
        </is>
      </c>
      <c r="AD609" t="inlineStr">
        <is>
          <t/>
        </is>
      </c>
      <c r="AE609" t="inlineStr">
        <is>
          <t/>
        </is>
      </c>
      <c r="AF609" t="inlineStr">
        <is>
          <t/>
        </is>
      </c>
      <c r="AG609" t="inlineStr">
        <is>
          <t/>
        </is>
      </c>
      <c r="AH609" t="inlineStr">
        <is>
          <t/>
        </is>
      </c>
      <c r="AI609" t="inlineStr">
        <is>
          <t/>
        </is>
      </c>
      <c r="AJ609" t="inlineStr">
        <is>
          <t/>
        </is>
      </c>
      <c r="AK609" t="inlineStr">
        <is>
          <t/>
        </is>
      </c>
      <c r="AL609" t="inlineStr">
        <is>
          <t/>
        </is>
      </c>
      <c r="AM609" t="inlineStr">
        <is>
          <t/>
        </is>
      </c>
      <c r="AN609" t="inlineStr">
        <is>
          <t/>
        </is>
      </c>
      <c r="AO609" t="inlineStr">
        <is>
          <t/>
        </is>
      </c>
      <c r="AP609" t="inlineStr">
        <is>
          <t/>
        </is>
      </c>
      <c r="AQ609" t="inlineStr">
        <is>
          <t/>
        </is>
      </c>
      <c r="AR609" t="inlineStr">
        <is>
          <t/>
        </is>
      </c>
      <c r="AS609" t="inlineStr">
        <is>
          <t/>
        </is>
      </c>
      <c r="AT609" t="inlineStr">
        <is>
          <t/>
        </is>
      </c>
      <c r="AU609" t="inlineStr">
        <is>
          <t/>
        </is>
      </c>
      <c r="AV609" t="inlineStr">
        <is>
          <t/>
        </is>
      </c>
      <c r="AW609" t="inlineStr">
        <is>
          <t/>
        </is>
      </c>
      <c r="AX609" t="inlineStr">
        <is>
          <t/>
        </is>
      </c>
      <c r="AY609" t="inlineStr">
        <is>
          <t/>
        </is>
      </c>
      <c r="AZ609" t="inlineStr">
        <is>
          <t/>
        </is>
      </c>
      <c r="BA609" t="inlineStr">
        <is>
          <t/>
        </is>
      </c>
      <c r="BB609" t="inlineStr">
        <is>
          <t/>
        </is>
      </c>
      <c r="BC609" t="inlineStr">
        <is>
          <t/>
        </is>
      </c>
      <c r="BD609" t="inlineStr">
        <is>
          <t/>
        </is>
      </c>
      <c r="BE609" t="inlineStr">
        <is>
          <t/>
        </is>
      </c>
      <c r="BF609" t="inlineStr">
        <is>
          <t/>
        </is>
      </c>
      <c r="BG609" t="inlineStr">
        <is>
          <t/>
        </is>
      </c>
      <c r="BH609" t="inlineStr">
        <is>
          <t/>
        </is>
      </c>
      <c r="BI609" t="inlineStr">
        <is>
          <t/>
        </is>
      </c>
      <c r="BJ609" t="inlineStr">
        <is>
          <t/>
        </is>
      </c>
      <c r="BK609" t="inlineStr">
        <is>
          <t/>
        </is>
      </c>
      <c r="BL609" t="inlineStr">
        <is>
          <t/>
        </is>
      </c>
      <c r="BM609" t="inlineStr">
        <is>
          <t/>
        </is>
      </c>
      <c r="BN609" t="inlineStr">
        <is>
          <t/>
        </is>
      </c>
      <c r="BO609" t="inlineStr">
        <is>
          <t/>
        </is>
      </c>
      <c r="BP609" t="inlineStr">
        <is>
          <t/>
        </is>
      </c>
      <c r="BQ609" t="inlineStr">
        <is>
          <t/>
        </is>
      </c>
      <c r="BR609" t="inlineStr">
        <is>
          <t/>
        </is>
      </c>
      <c r="BS609" t="inlineStr">
        <is>
          <t/>
        </is>
      </c>
      <c r="BT609" t="inlineStr">
        <is>
          <t/>
        </is>
      </c>
      <c r="BU609" t="inlineStr">
        <is>
          <t/>
        </is>
      </c>
      <c r="BV609" t="inlineStr">
        <is>
          <t/>
        </is>
      </c>
      <c r="BW609" t="inlineStr">
        <is>
          <t/>
        </is>
      </c>
      <c r="BX609" t="inlineStr">
        <is>
          <t/>
        </is>
      </c>
      <c r="BY609" t="inlineStr">
        <is>
          <t/>
        </is>
      </c>
      <c r="BZ609" t="inlineStr">
        <is>
          <t/>
        </is>
      </c>
      <c r="CA609" t="inlineStr">
        <is>
          <t/>
        </is>
      </c>
      <c r="CB609" t="inlineStr">
        <is>
          <t/>
        </is>
      </c>
      <c r="CC609" t="inlineStr">
        <is>
          <t/>
        </is>
      </c>
      <c r="CD609" t="inlineStr">
        <is>
          <t/>
        </is>
      </c>
      <c r="CE609" t="inlineStr">
        <is>
          <t/>
        </is>
      </c>
      <c r="CF609" t="inlineStr">
        <is>
          <t/>
        </is>
      </c>
      <c r="CG609" t="inlineStr">
        <is>
          <t/>
        </is>
      </c>
      <c r="CH609" t="inlineStr">
        <is>
          <t/>
        </is>
      </c>
      <c r="CI609" t="inlineStr">
        <is>
          <t/>
        </is>
      </c>
      <c r="CJ609" t="inlineStr">
        <is>
          <t/>
        </is>
      </c>
      <c r="CK609" t="inlineStr">
        <is>
          <t/>
        </is>
      </c>
      <c r="CL609" t="inlineStr">
        <is>
          <t/>
        </is>
      </c>
      <c r="CM609" t="inlineStr">
        <is>
          <t/>
        </is>
      </c>
      <c r="CN609" t="inlineStr">
        <is>
          <t/>
        </is>
      </c>
      <c r="CO609" t="inlineStr">
        <is>
          <t/>
        </is>
      </c>
      <c r="CP609" t="inlineStr">
        <is>
          <t/>
        </is>
      </c>
      <c r="CQ609" t="inlineStr">
        <is>
          <t/>
        </is>
      </c>
      <c r="CR609" t="inlineStr">
        <is>
          <t/>
        </is>
      </c>
      <c r="CS609" t="inlineStr">
        <is>
          <t/>
        </is>
      </c>
      <c r="CT609" t="inlineStr">
        <is>
          <t/>
        </is>
      </c>
      <c r="CU609" t="inlineStr">
        <is>
          <t/>
        </is>
      </c>
    </row>
    <row r="610">
      <c r="A610" s="1" t="str">
        <f>HYPERLINK("https://iate.europa.eu/entry/result/2249063/all", "2249063")</f>
        <v>2249063</v>
      </c>
      <c r="B610" t="inlineStr">
        <is>
          <t>FINANCE</t>
        </is>
      </c>
      <c r="C610" t="inlineStr">
        <is>
          <t>FINANCE|financial institutions and credit;FINANCE|financial institutions and credit|banking</t>
        </is>
      </c>
      <c r="D610" t="inlineStr">
        <is>
          <t>референтен актив</t>
        </is>
      </c>
      <c r="E610" t="inlineStr">
        <is>
          <t>3</t>
        </is>
      </c>
      <c r="F610" t="inlineStr">
        <is>
          <t/>
        </is>
      </c>
      <c r="G610" t="inlineStr">
        <is>
          <t>referenční aktivum</t>
        </is>
      </c>
      <c r="H610" t="inlineStr">
        <is>
          <t>3</t>
        </is>
      </c>
      <c r="I610" t="inlineStr">
        <is>
          <t/>
        </is>
      </c>
      <c r="J610" t="inlineStr">
        <is>
          <t>referenceaktiv</t>
        </is>
      </c>
      <c r="K610" t="inlineStr">
        <is>
          <t>3</t>
        </is>
      </c>
      <c r="L610" t="inlineStr">
        <is>
          <t/>
        </is>
      </c>
      <c r="M610" t="inlineStr">
        <is>
          <t>Referenzaktivum</t>
        </is>
      </c>
      <c r="N610" t="inlineStr">
        <is>
          <t>3</t>
        </is>
      </c>
      <c r="O610" t="inlineStr">
        <is>
          <t/>
        </is>
      </c>
      <c r="P610" t="inlineStr">
        <is>
          <t>περιουσιακό στοιχείο αναφοράς</t>
        </is>
      </c>
      <c r="Q610" t="inlineStr">
        <is>
          <t>3</t>
        </is>
      </c>
      <c r="R610" t="inlineStr">
        <is>
          <t/>
        </is>
      </c>
      <c r="S610" t="inlineStr">
        <is>
          <t>reference asset</t>
        </is>
      </c>
      <c r="T610" t="inlineStr">
        <is>
          <t>3</t>
        </is>
      </c>
      <c r="U610" t="inlineStr">
        <is>
          <t/>
        </is>
      </c>
      <c r="V610" t="inlineStr">
        <is>
          <t>activo de referencia</t>
        </is>
      </c>
      <c r="W610" t="inlineStr">
        <is>
          <t>3</t>
        </is>
      </c>
      <c r="X610" t="inlineStr">
        <is>
          <t/>
        </is>
      </c>
      <c r="Y610" t="inlineStr">
        <is>
          <t>alusvara</t>
        </is>
      </c>
      <c r="Z610" t="inlineStr">
        <is>
          <t>2</t>
        </is>
      </c>
      <c r="AA610" t="inlineStr">
        <is>
          <t/>
        </is>
      </c>
      <c r="AB610" t="inlineStr">
        <is>
          <t>viiteomaisuuserä|referenssiomaisuuserä|referenssiomaisuus</t>
        </is>
      </c>
      <c r="AC610" t="inlineStr">
        <is>
          <t>3|3|3</t>
        </is>
      </c>
      <c r="AD610" t="inlineStr">
        <is>
          <t>||</t>
        </is>
      </c>
      <c r="AE610" t="inlineStr">
        <is>
          <t>actif de référence</t>
        </is>
      </c>
      <c r="AF610" t="inlineStr">
        <is>
          <t>3</t>
        </is>
      </c>
      <c r="AG610" t="inlineStr">
        <is>
          <t/>
        </is>
      </c>
      <c r="AH610" t="inlineStr">
        <is>
          <t>sócmhainn thagartha</t>
        </is>
      </c>
      <c r="AI610" t="inlineStr">
        <is>
          <t>3</t>
        </is>
      </c>
      <c r="AJ610" t="inlineStr">
        <is>
          <t/>
        </is>
      </c>
      <c r="AK610" t="inlineStr">
        <is>
          <t>referentna imovina</t>
        </is>
      </c>
      <c r="AL610" t="inlineStr">
        <is>
          <t>3</t>
        </is>
      </c>
      <c r="AM610" t="inlineStr">
        <is>
          <t/>
        </is>
      </c>
      <c r="AN610" t="inlineStr">
        <is>
          <t>referenciaeszköz</t>
        </is>
      </c>
      <c r="AO610" t="inlineStr">
        <is>
          <t>4</t>
        </is>
      </c>
      <c r="AP610" t="inlineStr">
        <is>
          <t/>
        </is>
      </c>
      <c r="AQ610" t="inlineStr">
        <is>
          <t>attività di riferimento</t>
        </is>
      </c>
      <c r="AR610" t="inlineStr">
        <is>
          <t>3</t>
        </is>
      </c>
      <c r="AS610" t="inlineStr">
        <is>
          <t/>
        </is>
      </c>
      <c r="AT610" t="inlineStr">
        <is>
          <t>bazinė pozicija|referencinis turtas</t>
        </is>
      </c>
      <c r="AU610" t="inlineStr">
        <is>
          <t>3|3</t>
        </is>
      </c>
      <c r="AV610" t="inlineStr">
        <is>
          <t>|preferred</t>
        </is>
      </c>
      <c r="AW610" t="inlineStr">
        <is>
          <t>atsauces aktīvs</t>
        </is>
      </c>
      <c r="AX610" t="inlineStr">
        <is>
          <t>3</t>
        </is>
      </c>
      <c r="AY610" t="inlineStr">
        <is>
          <t/>
        </is>
      </c>
      <c r="AZ610" t="inlineStr">
        <is>
          <t>assi ta' referenza</t>
        </is>
      </c>
      <c r="BA610" t="inlineStr">
        <is>
          <t>3</t>
        </is>
      </c>
      <c r="BB610" t="inlineStr">
        <is>
          <t/>
        </is>
      </c>
      <c r="BC610" t="inlineStr">
        <is>
          <t>referentieactief</t>
        </is>
      </c>
      <c r="BD610" t="inlineStr">
        <is>
          <t>3</t>
        </is>
      </c>
      <c r="BE610" t="inlineStr">
        <is>
          <t/>
        </is>
      </c>
      <c r="BF610" t="inlineStr">
        <is>
          <t>aktywo referencyjne</t>
        </is>
      </c>
      <c r="BG610" t="inlineStr">
        <is>
          <t>3</t>
        </is>
      </c>
      <c r="BH610" t="inlineStr">
        <is>
          <t/>
        </is>
      </c>
      <c r="BI610" t="inlineStr">
        <is>
          <t>ativo de referência</t>
        </is>
      </c>
      <c r="BJ610" t="inlineStr">
        <is>
          <t>3</t>
        </is>
      </c>
      <c r="BK610" t="inlineStr">
        <is>
          <t/>
        </is>
      </c>
      <c r="BL610" t="inlineStr">
        <is>
          <t>activ de referință</t>
        </is>
      </c>
      <c r="BM610" t="inlineStr">
        <is>
          <t>3</t>
        </is>
      </c>
      <c r="BN610" t="inlineStr">
        <is>
          <t/>
        </is>
      </c>
      <c r="BO610" t="inlineStr">
        <is>
          <t>referenčné aktívum</t>
        </is>
      </c>
      <c r="BP610" t="inlineStr">
        <is>
          <t>3</t>
        </is>
      </c>
      <c r="BQ610" t="inlineStr">
        <is>
          <t/>
        </is>
      </c>
      <c r="BR610" t="inlineStr">
        <is>
          <t>referenčno sredstvo</t>
        </is>
      </c>
      <c r="BS610" t="inlineStr">
        <is>
          <t>3</t>
        </is>
      </c>
      <c r="BT610" t="inlineStr">
        <is>
          <t/>
        </is>
      </c>
      <c r="BU610" t="inlineStr">
        <is>
          <t>referenstillgång</t>
        </is>
      </c>
      <c r="BV610" t="inlineStr">
        <is>
          <t>2</t>
        </is>
      </c>
      <c r="BW610" t="inlineStr">
        <is>
          <t/>
        </is>
      </c>
      <c r="BX610" t="inlineStr">
        <is>
          <t/>
        </is>
      </c>
      <c r="BY610" t="inlineStr">
        <is>
          <t/>
        </is>
      </c>
      <c r="BZ610" t="inlineStr">
        <is>
          <t/>
        </is>
      </c>
      <c r="CA610" t="inlineStr">
        <is>
          <t/>
        </is>
      </c>
      <c r="CB610" t="inlineStr">
        <is>
          <t>το ομόλογο (ή γενικότερα το περιουσιακό στοιχείο) πάνω στο οποίο αγοράζεται η προστασία (ομόλογο, ένα σύνολο ομολόγων, δείκτης ομολόγων, σύνολο δανείων, τιτλοποιημένα αξιόγραφα κτλ).</t>
        </is>
      </c>
      <c r="CC610" t="inlineStr">
        <is>
          <t>underlying instrument, namely the original debt in a credit swap transaction, often being a marketable, corporate bond, which protects the debt holder from the risk that a borrower will default on the debt by the transfer of risk to a third party</t>
        </is>
      </c>
      <c r="CD610" t="inlineStr">
        <is>
          <t>Activo de una cartera de activos que tienen una exposición al riesgo de crédito, sirven como base para los pagos y pueden ser índices del mercado de bonos, por ejemplo de alto rendimiento o índices hipotecarios.</t>
        </is>
      </c>
      <c r="CE610" t="inlineStr">
        <is>
          <t/>
        </is>
      </c>
      <c r="CF610" t="inlineStr">
        <is>
          <t/>
        </is>
      </c>
      <c r="CG610" t="inlineStr">
        <is>
          <t/>
        </is>
      </c>
      <c r="CH610" t="inlineStr">
        <is>
          <t/>
        </is>
      </c>
      <c r="CI610" t="inlineStr">
        <is>
          <t/>
        </is>
      </c>
      <c r="CJ610" t="inlineStr">
        <is>
          <t>a hitelező számára az adós nemteljesítése esetére védelmet nyújtó hitelderivatíva mögöttes terméke</t>
        </is>
      </c>
      <c r="CK610" t="inlineStr">
        <is>
          <t>attività che nell’ambito dei contratti di derivati su crediti consente di valutare l’esposizione creditizia sottostante</t>
        </is>
      </c>
      <c r="CL610" t="inlineStr">
        <is>
          <t>pagrindinis turtas, kuris apsaugo skolos turėtoją nuo rizikos, kad paskolos gavėjas neįvykdys savo įsipareigojimų</t>
        </is>
      </c>
      <c r="CM610" t="inlineStr">
        <is>
          <t/>
        </is>
      </c>
      <c r="CN610" t="inlineStr">
        <is>
          <t>strument sottostanti, jiġifieri d-dejn oriġinali fi tranżazzjoni ta' swap ta' kreditu, li ħafna mid-drabi jkun bond korporattiv kummerċjabbli, li jipproteġi lid-detentur tad-dejn mir-riskju li mutwatarju ma jasalx iħallas id-dejn billi jittrasferixxi r-riskju fuq parti terza</t>
        </is>
      </c>
      <c r="CO610" t="inlineStr">
        <is>
          <t/>
        </is>
      </c>
      <c r="CP610" t="inlineStr">
        <is>
          <t/>
        </is>
      </c>
      <c r="CQ610" t="inlineStr">
        <is>
          <t/>
        </is>
      </c>
      <c r="CR610" t="inlineStr">
        <is>
          <t/>
        </is>
      </c>
      <c r="CS610" t="inlineStr">
        <is>
          <t>podkladový nástroj kreditného derivátu</t>
        </is>
      </c>
      <c r="CT610" t="inlineStr">
        <is>
          <t/>
        </is>
      </c>
      <c r="CU610" t="inlineStr">
        <is>
          <t/>
        </is>
      </c>
    </row>
    <row r="611">
      <c r="A611" s="1" t="str">
        <f>HYPERLINK("https://iate.europa.eu/entry/result/3507991/all", "3507991")</f>
        <v>3507991</v>
      </c>
      <c r="B611" t="inlineStr">
        <is>
          <t>FINANCE</t>
        </is>
      </c>
      <c r="C611" t="inlineStr">
        <is>
          <t>FINANCE|monetary relations|European Monetary System;FINANCE</t>
        </is>
      </c>
      <c r="D611" t="inlineStr">
        <is>
          <t/>
        </is>
      </c>
      <c r="E611" t="inlineStr">
        <is>
          <t/>
        </is>
      </c>
      <c r="F611" t="inlineStr">
        <is>
          <t/>
        </is>
      </c>
      <c r="G611" t="inlineStr">
        <is>
          <t/>
        </is>
      </c>
      <c r="H611" t="inlineStr">
        <is>
          <t/>
        </is>
      </c>
      <c r="I611" t="inlineStr">
        <is>
          <t/>
        </is>
      </c>
      <c r="J611" t="inlineStr">
        <is>
          <t/>
        </is>
      </c>
      <c r="K611" t="inlineStr">
        <is>
          <t/>
        </is>
      </c>
      <c r="L611" t="inlineStr">
        <is>
          <t/>
        </is>
      </c>
      <c r="M611" t="inlineStr">
        <is>
          <t/>
        </is>
      </c>
      <c r="N611" t="inlineStr">
        <is>
          <t/>
        </is>
      </c>
      <c r="O611" t="inlineStr">
        <is>
          <t/>
        </is>
      </c>
      <c r="P611" t="inlineStr">
        <is>
          <t/>
        </is>
      </c>
      <c r="Q611" t="inlineStr">
        <is>
          <t/>
        </is>
      </c>
      <c r="R611" t="inlineStr">
        <is>
          <t/>
        </is>
      </c>
      <c r="S611" t="inlineStr">
        <is>
          <t>authentication</t>
        </is>
      </c>
      <c r="T611" t="inlineStr">
        <is>
          <t>3</t>
        </is>
      </c>
      <c r="U611" t="inlineStr">
        <is>
          <t/>
        </is>
      </c>
      <c r="V611" t="inlineStr">
        <is>
          <t/>
        </is>
      </c>
      <c r="W611" t="inlineStr">
        <is>
          <t/>
        </is>
      </c>
      <c r="X611" t="inlineStr">
        <is>
          <t/>
        </is>
      </c>
      <c r="Y611" t="inlineStr">
        <is>
          <t/>
        </is>
      </c>
      <c r="Z611" t="inlineStr">
        <is>
          <t/>
        </is>
      </c>
      <c r="AA611" t="inlineStr">
        <is>
          <t/>
        </is>
      </c>
      <c r="AB611" t="inlineStr">
        <is>
          <t>aitouden tarkistaminen</t>
        </is>
      </c>
      <c r="AC611" t="inlineStr">
        <is>
          <t>3</t>
        </is>
      </c>
      <c r="AD611" t="inlineStr">
        <is>
          <t/>
        </is>
      </c>
      <c r="AE611" t="inlineStr">
        <is>
          <t/>
        </is>
      </c>
      <c r="AF611" t="inlineStr">
        <is>
          <t/>
        </is>
      </c>
      <c r="AG611" t="inlineStr">
        <is>
          <t/>
        </is>
      </c>
      <c r="AH611" t="inlineStr">
        <is>
          <t/>
        </is>
      </c>
      <c r="AI611" t="inlineStr">
        <is>
          <t/>
        </is>
      </c>
      <c r="AJ611" t="inlineStr">
        <is>
          <t/>
        </is>
      </c>
      <c r="AK611" t="inlineStr">
        <is>
          <t>autentifikacija</t>
        </is>
      </c>
      <c r="AL611" t="inlineStr">
        <is>
          <t>4</t>
        </is>
      </c>
      <c r="AM611" t="inlineStr">
        <is>
          <t/>
        </is>
      </c>
      <c r="AN611" t="inlineStr">
        <is>
          <t/>
        </is>
      </c>
      <c r="AO611" t="inlineStr">
        <is>
          <t/>
        </is>
      </c>
      <c r="AP611" t="inlineStr">
        <is>
          <t/>
        </is>
      </c>
      <c r="AQ611" t="inlineStr">
        <is>
          <t/>
        </is>
      </c>
      <c r="AR611" t="inlineStr">
        <is>
          <t/>
        </is>
      </c>
      <c r="AS611" t="inlineStr">
        <is>
          <t/>
        </is>
      </c>
      <c r="AT611" t="inlineStr">
        <is>
          <t/>
        </is>
      </c>
      <c r="AU611" t="inlineStr">
        <is>
          <t/>
        </is>
      </c>
      <c r="AV611" t="inlineStr">
        <is>
          <t/>
        </is>
      </c>
      <c r="AW611" t="inlineStr">
        <is>
          <t/>
        </is>
      </c>
      <c r="AX611" t="inlineStr">
        <is>
          <t/>
        </is>
      </c>
      <c r="AY611" t="inlineStr">
        <is>
          <t/>
        </is>
      </c>
      <c r="AZ611" t="inlineStr">
        <is>
          <t/>
        </is>
      </c>
      <c r="BA611" t="inlineStr">
        <is>
          <t/>
        </is>
      </c>
      <c r="BB611" t="inlineStr">
        <is>
          <t/>
        </is>
      </c>
      <c r="BC611" t="inlineStr">
        <is>
          <t/>
        </is>
      </c>
      <c r="BD611" t="inlineStr">
        <is>
          <t/>
        </is>
      </c>
      <c r="BE611" t="inlineStr">
        <is>
          <t/>
        </is>
      </c>
      <c r="BF611" t="inlineStr">
        <is>
          <t/>
        </is>
      </c>
      <c r="BG611" t="inlineStr">
        <is>
          <t/>
        </is>
      </c>
      <c r="BH611" t="inlineStr">
        <is>
          <t/>
        </is>
      </c>
      <c r="BI611" t="inlineStr">
        <is>
          <t/>
        </is>
      </c>
      <c r="BJ611" t="inlineStr">
        <is>
          <t/>
        </is>
      </c>
      <c r="BK611" t="inlineStr">
        <is>
          <t/>
        </is>
      </c>
      <c r="BL611" t="inlineStr">
        <is>
          <t/>
        </is>
      </c>
      <c r="BM611" t="inlineStr">
        <is>
          <t/>
        </is>
      </c>
      <c r="BN611" t="inlineStr">
        <is>
          <t/>
        </is>
      </c>
      <c r="BO611" t="inlineStr">
        <is>
          <t/>
        </is>
      </c>
      <c r="BP611" t="inlineStr">
        <is>
          <t/>
        </is>
      </c>
      <c r="BQ611" t="inlineStr">
        <is>
          <t/>
        </is>
      </c>
      <c r="BR611" t="inlineStr">
        <is>
          <t/>
        </is>
      </c>
      <c r="BS611" t="inlineStr">
        <is>
          <t/>
        </is>
      </c>
      <c r="BT611" t="inlineStr">
        <is>
          <t/>
        </is>
      </c>
      <c r="BU611" t="inlineStr">
        <is>
          <t/>
        </is>
      </c>
      <c r="BV611" t="inlineStr">
        <is>
          <t/>
        </is>
      </c>
      <c r="BW611" t="inlineStr">
        <is>
          <t/>
        </is>
      </c>
      <c r="BX611" t="inlineStr">
        <is>
          <t/>
        </is>
      </c>
      <c r="BY611" t="inlineStr">
        <is>
          <t/>
        </is>
      </c>
      <c r="BZ611" t="inlineStr">
        <is>
          <t/>
        </is>
      </c>
      <c r="CA611" t="inlineStr">
        <is>
          <t/>
        </is>
      </c>
      <c r="CB611" t="inlineStr">
        <is>
          <t/>
        </is>
      </c>
      <c r="CC611" t="inlineStr">
        <is>
          <t/>
        </is>
      </c>
      <c r="CD611" t="inlineStr">
        <is>
          <t/>
        </is>
      </c>
      <c r="CE611" t="inlineStr">
        <is>
          <t/>
        </is>
      </c>
      <c r="CF611" t="inlineStr">
        <is>
          <t/>
        </is>
      </c>
      <c r="CG611" t="inlineStr">
        <is>
          <t/>
        </is>
      </c>
      <c r="CH611" t="inlineStr">
        <is>
          <t/>
        </is>
      </c>
      <c r="CI611" t="inlineStr">
        <is>
          <t>postupak koji pružatelju platnih usluga omogućuje provjeru korištenja određenoga platnog instrumenta uključujući provjeru njegovih personaliziranih sigurnosnih obilježja</t>
        </is>
      </c>
      <c r="CJ611" t="inlineStr">
        <is>
          <t/>
        </is>
      </c>
      <c r="CK611" t="inlineStr">
        <is>
          <t/>
        </is>
      </c>
      <c r="CL611" t="inlineStr">
        <is>
          <t/>
        </is>
      </c>
      <c r="CM611" t="inlineStr">
        <is>
          <t/>
        </is>
      </c>
      <c r="CN611" t="inlineStr">
        <is>
          <t/>
        </is>
      </c>
      <c r="CO611" t="inlineStr">
        <is>
          <t/>
        </is>
      </c>
      <c r="CP611" t="inlineStr">
        <is>
          <t/>
        </is>
      </c>
      <c r="CQ611" t="inlineStr">
        <is>
          <t/>
        </is>
      </c>
      <c r="CR611" t="inlineStr">
        <is>
          <t/>
        </is>
      </c>
      <c r="CS611" t="inlineStr">
        <is>
          <t/>
        </is>
      </c>
      <c r="CT611" t="inlineStr">
        <is>
          <t/>
        </is>
      </c>
      <c r="CU611" t="inlineStr">
        <is>
          <t/>
        </is>
      </c>
    </row>
    <row r="612">
      <c r="A612" s="1" t="str">
        <f>HYPERLINK("https://iate.europa.eu/entry/result/3516306/all", "3516306")</f>
        <v>3516306</v>
      </c>
      <c r="B612" t="inlineStr">
        <is>
          <t>FINANCE</t>
        </is>
      </c>
      <c r="C612" t="inlineStr">
        <is>
          <t>FINANCE</t>
        </is>
      </c>
      <c r="D612" t="inlineStr">
        <is>
          <t/>
        </is>
      </c>
      <c r="E612" t="inlineStr">
        <is>
          <t/>
        </is>
      </c>
      <c r="F612" t="inlineStr">
        <is>
          <t/>
        </is>
      </c>
      <c r="G612" t="inlineStr">
        <is>
          <t/>
        </is>
      </c>
      <c r="H612" t="inlineStr">
        <is>
          <t/>
        </is>
      </c>
      <c r="I612" t="inlineStr">
        <is>
          <t/>
        </is>
      </c>
      <c r="J612" t="inlineStr">
        <is>
          <t/>
        </is>
      </c>
      <c r="K612" t="inlineStr">
        <is>
          <t/>
        </is>
      </c>
      <c r="L612" t="inlineStr">
        <is>
          <t/>
        </is>
      </c>
      <c r="M612" t="inlineStr">
        <is>
          <t/>
        </is>
      </c>
      <c r="N612" t="inlineStr">
        <is>
          <t/>
        </is>
      </c>
      <c r="O612" t="inlineStr">
        <is>
          <t/>
        </is>
      </c>
      <c r="P612" t="inlineStr">
        <is>
          <t/>
        </is>
      </c>
      <c r="Q612" t="inlineStr">
        <is>
          <t/>
        </is>
      </c>
      <c r="R612" t="inlineStr">
        <is>
          <t/>
        </is>
      </c>
      <c r="S612" t="inlineStr">
        <is>
          <t>marketing communication</t>
        </is>
      </c>
      <c r="T612" t="inlineStr">
        <is>
          <t>3</t>
        </is>
      </c>
      <c r="U612" t="inlineStr">
        <is>
          <t/>
        </is>
      </c>
      <c r="V612" t="inlineStr">
        <is>
          <t/>
        </is>
      </c>
      <c r="W612" t="inlineStr">
        <is>
          <t/>
        </is>
      </c>
      <c r="X612" t="inlineStr">
        <is>
          <t/>
        </is>
      </c>
      <c r="Y612" t="inlineStr">
        <is>
          <t/>
        </is>
      </c>
      <c r="Z612" t="inlineStr">
        <is>
          <t/>
        </is>
      </c>
      <c r="AA612" t="inlineStr">
        <is>
          <t/>
        </is>
      </c>
      <c r="AB612" t="inlineStr">
        <is>
          <t>mainonta|markkinointiviestintä|markkinointi|markkinointiaineisto</t>
        </is>
      </c>
      <c r="AC612" t="inlineStr">
        <is>
          <t>3|3|3|3</t>
        </is>
      </c>
      <c r="AD612" t="inlineStr">
        <is>
          <t>|||</t>
        </is>
      </c>
      <c r="AE612" t="inlineStr">
        <is>
          <t>communication publicitaire</t>
        </is>
      </c>
      <c r="AF612" t="inlineStr">
        <is>
          <t>3</t>
        </is>
      </c>
      <c r="AG612" t="inlineStr">
        <is>
          <t/>
        </is>
      </c>
      <c r="AH612" t="inlineStr">
        <is>
          <t/>
        </is>
      </c>
      <c r="AI612" t="inlineStr">
        <is>
          <t/>
        </is>
      </c>
      <c r="AJ612" t="inlineStr">
        <is>
          <t/>
        </is>
      </c>
      <c r="AK612" t="inlineStr">
        <is>
          <t/>
        </is>
      </c>
      <c r="AL612" t="inlineStr">
        <is>
          <t/>
        </is>
      </c>
      <c r="AM612" t="inlineStr">
        <is>
          <t/>
        </is>
      </c>
      <c r="AN612" t="inlineStr">
        <is>
          <t/>
        </is>
      </c>
      <c r="AO612" t="inlineStr">
        <is>
          <t/>
        </is>
      </c>
      <c r="AP612" t="inlineStr">
        <is>
          <t/>
        </is>
      </c>
      <c r="AQ612" t="inlineStr">
        <is>
          <t/>
        </is>
      </c>
      <c r="AR612" t="inlineStr">
        <is>
          <t/>
        </is>
      </c>
      <c r="AS612" t="inlineStr">
        <is>
          <t/>
        </is>
      </c>
      <c r="AT612" t="inlineStr">
        <is>
          <t/>
        </is>
      </c>
      <c r="AU612" t="inlineStr">
        <is>
          <t/>
        </is>
      </c>
      <c r="AV612" t="inlineStr">
        <is>
          <t/>
        </is>
      </c>
      <c r="AW612" t="inlineStr">
        <is>
          <t/>
        </is>
      </c>
      <c r="AX612" t="inlineStr">
        <is>
          <t/>
        </is>
      </c>
      <c r="AY612" t="inlineStr">
        <is>
          <t/>
        </is>
      </c>
      <c r="AZ612" t="inlineStr">
        <is>
          <t/>
        </is>
      </c>
      <c r="BA612" t="inlineStr">
        <is>
          <t/>
        </is>
      </c>
      <c r="BB612" t="inlineStr">
        <is>
          <t/>
        </is>
      </c>
      <c r="BC612" t="inlineStr">
        <is>
          <t/>
        </is>
      </c>
      <c r="BD612" t="inlineStr">
        <is>
          <t/>
        </is>
      </c>
      <c r="BE612" t="inlineStr">
        <is>
          <t/>
        </is>
      </c>
      <c r="BF612" t="inlineStr">
        <is>
          <t>informacja reklamowa</t>
        </is>
      </c>
      <c r="BG612" t="inlineStr">
        <is>
          <t>3</t>
        </is>
      </c>
      <c r="BH612" t="inlineStr">
        <is>
          <t/>
        </is>
      </c>
      <c r="BI612" t="inlineStr">
        <is>
          <t/>
        </is>
      </c>
      <c r="BJ612" t="inlineStr">
        <is>
          <t/>
        </is>
      </c>
      <c r="BK612" t="inlineStr">
        <is>
          <t/>
        </is>
      </c>
      <c r="BL612" t="inlineStr">
        <is>
          <t/>
        </is>
      </c>
      <c r="BM612" t="inlineStr">
        <is>
          <t/>
        </is>
      </c>
      <c r="BN612" t="inlineStr">
        <is>
          <t/>
        </is>
      </c>
      <c r="BO612" t="inlineStr">
        <is>
          <t/>
        </is>
      </c>
      <c r="BP612" t="inlineStr">
        <is>
          <t/>
        </is>
      </c>
      <c r="BQ612" t="inlineStr">
        <is>
          <t/>
        </is>
      </c>
      <c r="BR612" t="inlineStr">
        <is>
          <t/>
        </is>
      </c>
      <c r="BS612" t="inlineStr">
        <is>
          <t/>
        </is>
      </c>
      <c r="BT612" t="inlineStr">
        <is>
          <t/>
        </is>
      </c>
      <c r="BU612" t="inlineStr">
        <is>
          <t/>
        </is>
      </c>
      <c r="BV612" t="inlineStr">
        <is>
          <t/>
        </is>
      </c>
      <c r="BW612" t="inlineStr">
        <is>
          <t/>
        </is>
      </c>
      <c r="BX612" t="inlineStr">
        <is>
          <t/>
        </is>
      </c>
      <c r="BY612" t="inlineStr">
        <is>
          <t/>
        </is>
      </c>
      <c r="BZ612" t="inlineStr">
        <is>
          <t/>
        </is>
      </c>
      <c r="CA612" t="inlineStr">
        <is>
          <t/>
        </is>
      </c>
      <c r="CB612" t="inlineStr">
        <is>
          <t/>
        </is>
      </c>
      <c r="CC612" t="inlineStr">
        <is>
          <t>means adopted by the companies to convey messages about the products, services and the brands they sell, either directly or indirectly to the customers with the intention to persuade them to purchase</t>
        </is>
      </c>
      <c r="CD612" t="inlineStr">
        <is>
          <t/>
        </is>
      </c>
      <c r="CE612" t="inlineStr">
        <is>
          <t/>
        </is>
      </c>
      <c r="CF612" t="inlineStr">
        <is>
          <t>yrityksestä ulospäin suuntautuva viestintä, jolla pyritään kasvattamaan yrityksen kysyntää ja myyntiä joko suoraan tai välillisesti</t>
        </is>
      </c>
      <c r="CG612" t="inlineStr">
        <is>
          <t/>
        </is>
      </c>
      <c r="CH612" t="inlineStr">
        <is>
          <t/>
        </is>
      </c>
      <c r="CI612" t="inlineStr">
        <is>
          <t/>
        </is>
      </c>
      <c r="CJ612" t="inlineStr">
        <is>
          <t/>
        </is>
      </c>
      <c r="CK612" t="inlineStr">
        <is>
          <t/>
        </is>
      </c>
      <c r="CL612" t="inlineStr">
        <is>
          <t/>
        </is>
      </c>
      <c r="CM612" t="inlineStr">
        <is>
          <t/>
        </is>
      </c>
      <c r="CN612" t="inlineStr">
        <is>
          <t/>
        </is>
      </c>
      <c r="CO612" t="inlineStr">
        <is>
          <t/>
        </is>
      </c>
      <c r="CP612" t="inlineStr">
        <is>
          <t/>
        </is>
      </c>
      <c r="CQ612" t="inlineStr">
        <is>
          <t/>
        </is>
      </c>
      <c r="CR612" t="inlineStr">
        <is>
          <t/>
        </is>
      </c>
      <c r="CS612" t="inlineStr">
        <is>
          <t/>
        </is>
      </c>
      <c r="CT612" t="inlineStr">
        <is>
          <t/>
        </is>
      </c>
      <c r="CU612" t="inlineStr">
        <is>
          <t/>
        </is>
      </c>
    </row>
    <row r="613">
      <c r="A613" s="1" t="str">
        <f>HYPERLINK("https://iate.europa.eu/entry/result/3509265/all", "3509265")</f>
        <v>3509265</v>
      </c>
      <c r="B613" t="inlineStr">
        <is>
          <t>FINANCE</t>
        </is>
      </c>
      <c r="C613" t="inlineStr">
        <is>
          <t>FINANCE</t>
        </is>
      </c>
      <c r="D613" t="inlineStr">
        <is>
          <t>сценарий за целите на стрес тест|кризисен сценарий</t>
        </is>
      </c>
      <c r="E613" t="inlineStr">
        <is>
          <t>3|2</t>
        </is>
      </c>
      <c r="F613" t="inlineStr">
        <is>
          <t>|</t>
        </is>
      </c>
      <c r="G613" t="inlineStr">
        <is>
          <t>scénář nepříznivého vývoje</t>
        </is>
      </c>
      <c r="H613" t="inlineStr">
        <is>
          <t>3</t>
        </is>
      </c>
      <c r="I613" t="inlineStr">
        <is>
          <t/>
        </is>
      </c>
      <c r="J613" t="inlineStr">
        <is>
          <t>stressscenarie|stressscenario</t>
        </is>
      </c>
      <c r="K613" t="inlineStr">
        <is>
          <t>4|4</t>
        </is>
      </c>
      <c r="L613" t="inlineStr">
        <is>
          <t>|</t>
        </is>
      </c>
      <c r="M613" t="inlineStr">
        <is>
          <t>Stressszenario</t>
        </is>
      </c>
      <c r="N613" t="inlineStr">
        <is>
          <t>3</t>
        </is>
      </c>
      <c r="O613" t="inlineStr">
        <is>
          <t/>
        </is>
      </c>
      <c r="P613" t="inlineStr">
        <is>
          <t>σενάριο ακραίων καταστάσεων</t>
        </is>
      </c>
      <c r="Q613" t="inlineStr">
        <is>
          <t>3</t>
        </is>
      </c>
      <c r="R613" t="inlineStr">
        <is>
          <t/>
        </is>
      </c>
      <c r="S613" t="inlineStr">
        <is>
          <t>stress scenario</t>
        </is>
      </c>
      <c r="T613" t="inlineStr">
        <is>
          <t>3</t>
        </is>
      </c>
      <c r="U613" t="inlineStr">
        <is>
          <t/>
        </is>
      </c>
      <c r="V613" t="inlineStr">
        <is>
          <t>escenario de tensión</t>
        </is>
      </c>
      <c r="W613" t="inlineStr">
        <is>
          <t>3</t>
        </is>
      </c>
      <c r="X613" t="inlineStr">
        <is>
          <t/>
        </is>
      </c>
      <c r="Y613" t="inlineStr">
        <is>
          <t>stressitesti stsenaarium|stressistsenaarium</t>
        </is>
      </c>
      <c r="Z613" t="inlineStr">
        <is>
          <t>2|2</t>
        </is>
      </c>
      <c r="AA613" t="inlineStr">
        <is>
          <t>|</t>
        </is>
      </c>
      <c r="AB613" t="inlineStr">
        <is>
          <t>stressiskenaario</t>
        </is>
      </c>
      <c r="AC613" t="inlineStr">
        <is>
          <t>3</t>
        </is>
      </c>
      <c r="AD613" t="inlineStr">
        <is>
          <t/>
        </is>
      </c>
      <c r="AE613" t="inlineStr">
        <is>
          <t>scénario de crise</t>
        </is>
      </c>
      <c r="AF613" t="inlineStr">
        <is>
          <t>3</t>
        </is>
      </c>
      <c r="AG613" t="inlineStr">
        <is>
          <t/>
        </is>
      </c>
      <c r="AH613" t="inlineStr">
        <is>
          <t>cás struis</t>
        </is>
      </c>
      <c r="AI613" t="inlineStr">
        <is>
          <t>3</t>
        </is>
      </c>
      <c r="AJ613" t="inlineStr">
        <is>
          <t/>
        </is>
      </c>
      <c r="AK613" t="inlineStr">
        <is>
          <t/>
        </is>
      </c>
      <c r="AL613" t="inlineStr">
        <is>
          <t/>
        </is>
      </c>
      <c r="AM613" t="inlineStr">
        <is>
          <t/>
        </is>
      </c>
      <c r="AN613" t="inlineStr">
        <is>
          <t>stresszforgatókönyv</t>
        </is>
      </c>
      <c r="AO613" t="inlineStr">
        <is>
          <t>4</t>
        </is>
      </c>
      <c r="AP613" t="inlineStr">
        <is>
          <t/>
        </is>
      </c>
      <c r="AQ613" t="inlineStr">
        <is>
          <t>scenario di stress</t>
        </is>
      </c>
      <c r="AR613" t="inlineStr">
        <is>
          <t>3</t>
        </is>
      </c>
      <c r="AS613" t="inlineStr">
        <is>
          <t/>
        </is>
      </c>
      <c r="AT613" t="inlineStr">
        <is>
          <t>testavimo nepalankiausiomis sąlygomis scenarijus</t>
        </is>
      </c>
      <c r="AU613" t="inlineStr">
        <is>
          <t>3</t>
        </is>
      </c>
      <c r="AV613" t="inlineStr">
        <is>
          <t/>
        </is>
      </c>
      <c r="AW613" t="inlineStr">
        <is>
          <t>stresa scenārijs</t>
        </is>
      </c>
      <c r="AX613" t="inlineStr">
        <is>
          <t>3</t>
        </is>
      </c>
      <c r="AY613" t="inlineStr">
        <is>
          <t/>
        </is>
      </c>
      <c r="AZ613" t="inlineStr">
        <is>
          <t>xenarju ta' kriżi</t>
        </is>
      </c>
      <c r="BA613" t="inlineStr">
        <is>
          <t>2</t>
        </is>
      </c>
      <c r="BB613" t="inlineStr">
        <is>
          <t/>
        </is>
      </c>
      <c r="BC613" t="inlineStr">
        <is>
          <t>stressscenario</t>
        </is>
      </c>
      <c r="BD613" t="inlineStr">
        <is>
          <t>3</t>
        </is>
      </c>
      <c r="BE613" t="inlineStr">
        <is>
          <t/>
        </is>
      </c>
      <c r="BF613" t="inlineStr">
        <is>
          <t>scenariusz warunków skrajnych</t>
        </is>
      </c>
      <c r="BG613" t="inlineStr">
        <is>
          <t>2</t>
        </is>
      </c>
      <c r="BH613" t="inlineStr">
        <is>
          <t/>
        </is>
      </c>
      <c r="BI613" t="inlineStr">
        <is>
          <t>cenário de tensão</t>
        </is>
      </c>
      <c r="BJ613" t="inlineStr">
        <is>
          <t>3</t>
        </is>
      </c>
      <c r="BK613" t="inlineStr">
        <is>
          <t/>
        </is>
      </c>
      <c r="BL613" t="inlineStr">
        <is>
          <t>scenariu de criză</t>
        </is>
      </c>
      <c r="BM613" t="inlineStr">
        <is>
          <t>3</t>
        </is>
      </c>
      <c r="BN613" t="inlineStr">
        <is>
          <t/>
        </is>
      </c>
      <c r="BO613" t="inlineStr">
        <is>
          <t>stresový scenár</t>
        </is>
      </c>
      <c r="BP613" t="inlineStr">
        <is>
          <t>3</t>
        </is>
      </c>
      <c r="BQ613" t="inlineStr">
        <is>
          <t/>
        </is>
      </c>
      <c r="BR613" t="inlineStr">
        <is>
          <t>scenarij izjemnih situacij</t>
        </is>
      </c>
      <c r="BS613" t="inlineStr">
        <is>
          <t>3</t>
        </is>
      </c>
      <c r="BT613" t="inlineStr">
        <is>
          <t/>
        </is>
      </c>
      <c r="BU613" t="inlineStr">
        <is>
          <t>stresscenario</t>
        </is>
      </c>
      <c r="BV613" t="inlineStr">
        <is>
          <t>3</t>
        </is>
      </c>
      <c r="BW613" t="inlineStr">
        <is>
          <t/>
        </is>
      </c>
      <c r="BX613" t="inlineStr">
        <is>
          <t/>
        </is>
      </c>
      <c r="BY613" t="inlineStr">
        <is>
          <t/>
        </is>
      </c>
      <c r="BZ613" t="inlineStr">
        <is>
          <t>Scenarie udarbejdet med henblik på stresstestning (se &lt;a href="/entry/result/924067/all" id="ENTRY_TO_ENTRY_CONVERTER" target="_blank"&gt;IATE:924067&lt;/a&gt; ).</t>
        </is>
      </c>
      <c r="CA613" t="inlineStr">
        <is>
          <t>Szenario zur Durchführung von Stresstests; dabei wird die Schadensverteilung unter Zugrundelegung ökonomisch negativer Ausprägungen der Risikofaktoren ermittelt</t>
        </is>
      </c>
      <c r="CB613" t="inlineStr">
        <is>
          <t/>
        </is>
      </c>
      <c r="CC613" t="inlineStr">
        <is>
          <t>scenario formulated for the purpose of stress testing &lt;a href="/entry/result/924067/all" id="ENTRY_TO_ENTRY_CONVERTER" target="_blank"&gt;IATE:924067&lt;/a&gt;</t>
        </is>
      </c>
      <c r="CD613" t="inlineStr">
        <is>
          <t>Modelización de un conjunto de hechos o situaciones hipotéticos inhabituales capaces de generar situaciones de crisis financiera con objeto de predecir sus consecuencias midiendo el impacto de las tensiones macroeconómicas graves sobre indicadores como los beneficios o el capital económico.</t>
        </is>
      </c>
      <c r="CE613" t="inlineStr">
        <is>
          <t>Vt EN</t>
        </is>
      </c>
      <c r="CF613" t="inlineStr">
        <is>
          <t/>
        </is>
      </c>
      <c r="CG613" t="inlineStr">
        <is>
          <t/>
        </is>
      </c>
      <c r="CH613" t="inlineStr">
        <is>
          <t/>
        </is>
      </c>
      <c r="CI613" t="inlineStr">
        <is>
          <t/>
        </is>
      </c>
      <c r="CJ613" t="inlineStr">
        <is>
          <t>A bankrendszer teherbírásának vizsgálatához (stresszteszt &lt;a href="/entry/result/924067/all" id="ENTRY_TO_ENTRY_CONVERTER" target="_blank"&gt;IATE:924067&lt;/a&gt; ) kidolgozott, kis valószínűséggel bekövetkező szélsőséges forgatókönyv.</t>
        </is>
      </c>
      <c r="CK613" t="inlineStr">
        <is>
          <t>Circostanze ipotizzate per effettuare un prove di stress &lt;a href="/entry/result/924067/all" id="ENTRY_TO_ENTRY_CONVERTER" target="_blank"&gt;IATE:924067&lt;/a&gt;</t>
        </is>
      </c>
      <c r="CL613" t="inlineStr">
        <is>
          <t>testavimui nepalankiausiomis sąlygomis ( &lt;a href="/entry/result/924067/all" id="ENTRY_TO_ENTRY_CONVERTER" target="_blank"&gt;IATE:924067&lt;/a&gt; ) parengtas scenarijus</t>
        </is>
      </c>
      <c r="CM613" t="inlineStr">
        <is>
          <t/>
        </is>
      </c>
      <c r="CN613" t="inlineStr">
        <is>
          <t>xenarju maħluq għall-fini ta' simulazzjoni ta' kriżi</t>
        </is>
      </c>
      <c r="CO613" t="inlineStr">
        <is>
          <t/>
        </is>
      </c>
      <c r="CP613" t="inlineStr">
        <is>
          <t>scenariusz opracowany do celów przeprowadzenia testu warunków skrajnych &lt;a href="/entry/result/924067/all" id="ENTRY_TO_ENTRY_CONVERTER" target="_blank"&gt;IATE:924067&lt;/a&gt;</t>
        </is>
      </c>
      <c r="CQ613" t="inlineStr">
        <is>
          <t>Simulação de situações de choques possíveis, ainda que improváveis, para poder antecipar respostas adequadas.</t>
        </is>
      </c>
      <c r="CR613" t="inlineStr">
        <is>
          <t/>
        </is>
      </c>
      <c r="CS613" t="inlineStr">
        <is>
          <t>scenár vývoja trhu, ktorého cieľom je analyzovať zraniteľnosť banky pri simultánnom pohybe viacerých rizikových faktorov (napr. v prípade makroekonomickej nerovnováhy pôsobenej politickou nestabilitou)</t>
        </is>
      </c>
      <c r="CT613" t="inlineStr">
        <is>
          <t/>
        </is>
      </c>
      <c r="CU613" t="inlineStr">
        <is>
          <t/>
        </is>
      </c>
    </row>
    <row r="614">
      <c r="A614" s="1" t="str">
        <f>HYPERLINK("https://iate.europa.eu/entry/result/3511738/all", "3511738")</f>
        <v>3511738</v>
      </c>
      <c r="B614" t="inlineStr">
        <is>
          <t>FINANCE</t>
        </is>
      </c>
      <c r="C614" t="inlineStr">
        <is>
          <t>FINANCE|insurance</t>
        </is>
      </c>
      <c r="D614" t="inlineStr">
        <is>
          <t>риск от пазарна концентрация|риск, свързан с пазарна концентрация</t>
        </is>
      </c>
      <c r="E614" t="inlineStr">
        <is>
          <t>3|3</t>
        </is>
      </c>
      <c r="F614" t="inlineStr">
        <is>
          <t>|</t>
        </is>
      </c>
      <c r="G614" t="inlineStr">
        <is>
          <t>koncentrace tržního rizika</t>
        </is>
      </c>
      <c r="H614" t="inlineStr">
        <is>
          <t>3</t>
        </is>
      </c>
      <c r="I614" t="inlineStr">
        <is>
          <t/>
        </is>
      </c>
      <c r="J614" t="inlineStr">
        <is>
          <t>koncentration af markedsrisici|koncentrationsrisiko</t>
        </is>
      </c>
      <c r="K614" t="inlineStr">
        <is>
          <t>3|3</t>
        </is>
      </c>
      <c r="L614" t="inlineStr">
        <is>
          <t>|</t>
        </is>
      </c>
      <c r="M614" t="inlineStr">
        <is>
          <t>Marktrisikokonzentration</t>
        </is>
      </c>
      <c r="N614" t="inlineStr">
        <is>
          <t>3</t>
        </is>
      </c>
      <c r="O614" t="inlineStr">
        <is>
          <t/>
        </is>
      </c>
      <c r="P614" t="inlineStr">
        <is>
          <t>συγκέντρωση κινδύνου αγοράς</t>
        </is>
      </c>
      <c r="Q614" t="inlineStr">
        <is>
          <t>3</t>
        </is>
      </c>
      <c r="R614" t="inlineStr">
        <is>
          <t/>
        </is>
      </c>
      <c r="S614" t="inlineStr">
        <is>
          <t>market risk concentration</t>
        </is>
      </c>
      <c r="T614" t="inlineStr">
        <is>
          <t>3</t>
        </is>
      </c>
      <c r="U614" t="inlineStr">
        <is>
          <t/>
        </is>
      </c>
      <c r="V614" t="inlineStr">
        <is>
          <t>concentración de riesgo de mercado</t>
        </is>
      </c>
      <c r="W614" t="inlineStr">
        <is>
          <t>3</t>
        </is>
      </c>
      <c r="X614" t="inlineStr">
        <is>
          <t/>
        </is>
      </c>
      <c r="Y614" t="inlineStr">
        <is>
          <t>turu kontsentratsioonirisk</t>
        </is>
      </c>
      <c r="Z614" t="inlineStr">
        <is>
          <t>3</t>
        </is>
      </c>
      <c r="AA614" t="inlineStr">
        <is>
          <t/>
        </is>
      </c>
      <c r="AB614" t="inlineStr">
        <is>
          <t>markkinariskikeskittymä</t>
        </is>
      </c>
      <c r="AC614" t="inlineStr">
        <is>
          <t>3</t>
        </is>
      </c>
      <c r="AD614" t="inlineStr">
        <is>
          <t/>
        </is>
      </c>
      <c r="AE614" t="inlineStr">
        <is>
          <t>concentration du risque de marché</t>
        </is>
      </c>
      <c r="AF614" t="inlineStr">
        <is>
          <t>3</t>
        </is>
      </c>
      <c r="AG614" t="inlineStr">
        <is>
          <t/>
        </is>
      </c>
      <c r="AH614" t="inlineStr">
        <is>
          <t>comhchruinniú rioscaí margaidh</t>
        </is>
      </c>
      <c r="AI614" t="inlineStr">
        <is>
          <t>3</t>
        </is>
      </c>
      <c r="AJ614" t="inlineStr">
        <is>
          <t/>
        </is>
      </c>
      <c r="AK614" t="inlineStr">
        <is>
          <t>koncentracija tržišnog rizika</t>
        </is>
      </c>
      <c r="AL614" t="inlineStr">
        <is>
          <t>3</t>
        </is>
      </c>
      <c r="AM614" t="inlineStr">
        <is>
          <t/>
        </is>
      </c>
      <c r="AN614" t="inlineStr">
        <is>
          <t>piaci kockázatkoncentráció</t>
        </is>
      </c>
      <c r="AO614" t="inlineStr">
        <is>
          <t>4</t>
        </is>
      </c>
      <c r="AP614" t="inlineStr">
        <is>
          <t/>
        </is>
      </c>
      <c r="AQ614" t="inlineStr">
        <is>
          <t>concentrazione del rischio di mercato</t>
        </is>
      </c>
      <c r="AR614" t="inlineStr">
        <is>
          <t>3</t>
        </is>
      </c>
      <c r="AS614" t="inlineStr">
        <is>
          <t/>
        </is>
      </c>
      <c r="AT614" t="inlineStr">
        <is>
          <t>rinkos rizikos koncentracija</t>
        </is>
      </c>
      <c r="AU614" t="inlineStr">
        <is>
          <t>3</t>
        </is>
      </c>
      <c r="AV614" t="inlineStr">
        <is>
          <t/>
        </is>
      </c>
      <c r="AW614" t="inlineStr">
        <is>
          <t>tirgus riska koncentrācija</t>
        </is>
      </c>
      <c r="AX614" t="inlineStr">
        <is>
          <t>3</t>
        </is>
      </c>
      <c r="AY614" t="inlineStr">
        <is>
          <t/>
        </is>
      </c>
      <c r="AZ614" t="inlineStr">
        <is>
          <t>konċentrazzjoni ta’ riskju tas-suq</t>
        </is>
      </c>
      <c r="BA614" t="inlineStr">
        <is>
          <t>3</t>
        </is>
      </c>
      <c r="BB614" t="inlineStr">
        <is>
          <t/>
        </is>
      </c>
      <c r="BC614" t="inlineStr">
        <is>
          <t>marktrisicoconcentratie</t>
        </is>
      </c>
      <c r="BD614" t="inlineStr">
        <is>
          <t>3</t>
        </is>
      </c>
      <c r="BE614" t="inlineStr">
        <is>
          <t/>
        </is>
      </c>
      <c r="BF614" t="inlineStr">
        <is>
          <t>ryzyko koncentracji aktywów</t>
        </is>
      </c>
      <c r="BG614" t="inlineStr">
        <is>
          <t>3</t>
        </is>
      </c>
      <c r="BH614" t="inlineStr">
        <is>
          <t/>
        </is>
      </c>
      <c r="BI614" t="inlineStr">
        <is>
          <t>concentração de riscos de mercado</t>
        </is>
      </c>
      <c r="BJ614" t="inlineStr">
        <is>
          <t>3</t>
        </is>
      </c>
      <c r="BK614" t="inlineStr">
        <is>
          <t/>
        </is>
      </c>
      <c r="BL614" t="inlineStr">
        <is>
          <t>concentrare a riscurilor de piață</t>
        </is>
      </c>
      <c r="BM614" t="inlineStr">
        <is>
          <t>3</t>
        </is>
      </c>
      <c r="BN614" t="inlineStr">
        <is>
          <t/>
        </is>
      </c>
      <c r="BO614" t="inlineStr">
        <is>
          <t>riziko koncentrácie trhových rizík</t>
        </is>
      </c>
      <c r="BP614" t="inlineStr">
        <is>
          <t>3</t>
        </is>
      </c>
      <c r="BQ614" t="inlineStr">
        <is>
          <t/>
        </is>
      </c>
      <c r="BR614" t="inlineStr">
        <is>
          <t>tveganje tržne koncentracije</t>
        </is>
      </c>
      <c r="BS614" t="inlineStr">
        <is>
          <t>3</t>
        </is>
      </c>
      <c r="BT614" t="inlineStr">
        <is>
          <t/>
        </is>
      </c>
      <c r="BU614" t="inlineStr">
        <is>
          <t>marknadskursrisk</t>
        </is>
      </c>
      <c r="BV614" t="inlineStr">
        <is>
          <t>3</t>
        </is>
      </c>
      <c r="BW614" t="inlineStr">
        <is>
          <t/>
        </is>
      </c>
      <c r="BX614" t="inlineStr">
        <is>
          <t>допълнителни рискове за застрахователното или презастрахователното предприятие, произтичащи или от липса на диверсификация в портфейла от активи, или от голяма рискова експозиция, свързана с неизпълнение от страна на един емитент на ценни книжа или на група от свързани емитенти</t>
        </is>
      </c>
      <c r="BY614" t="inlineStr">
        <is>
          <t>dodatečná rizika pro pojišťovnu nebo zajišťovnu vyplývající z nedostatečné diverzifikace portfolia aktiv nebo z velké expozice riziku selhání jednotlivým emitentem cenných papírů nebo skupinou spřízněných emitentů</t>
        </is>
      </c>
      <c r="BZ614" t="inlineStr">
        <is>
          <t>"andre risici for et forsikrings- eller genforsikringsselskab hidrørende fra enten manglende diversifikation af selskabets aktiver eller en betydelig risiko for, at en enkelt værdipapirudsteder eller en gruppe af indbyrdes forbundne udstedere misligholder forpligtelser"</t>
        </is>
      </c>
      <c r="CA614" t="inlineStr">
        <is>
          <t>zusätzliche Risiken für ein Versicherungs- oder Rückversicherungsunternehmen, die entweder durch eine mangelnde Diversifikation des Assetportfolios oder durch eine hohe Exponierung gegenüber dem Ausfallrisiko eines einzelnen Wertpapieremittenten oder einer Gruppe verbundener Emittenten bedingt sind</t>
        </is>
      </c>
      <c r="CB614" t="inlineStr">
        <is>
          <t/>
        </is>
      </c>
      <c r="CC614" t="inlineStr">
        <is>
          <t>additional risks to an insurance or reinsurance undertaking stemming either from lack of diversification in the asset portfolio or from large exposure to default risk by a single issuer of securities or a group of related issuers</t>
        </is>
      </c>
      <c r="CD614" t="inlineStr">
        <is>
          <t>Riesgos adicionales a que esté expuesta una empresa de seguros o de reaseguros como consecuencia bien de una falta de diversificación de la cartera de activos o bien de una importante exposición al riesgo de incumplimiento de un mismo emisor de valores o de un grupo de emisores vinculados.</t>
        </is>
      </c>
      <c r="CE614" t="inlineStr">
        <is>
          <t>risk, mis tuleneb kindlustusandja finantsseisundi halvenemisest, mille põhjuseks on kindlustusandja varade ebapiisav hajutatus või emitendi ja seotud emitentide, kelle finantsinstrumentidesse tehtud investeeringute osakaal on kõrge, maksejõuetuses.</t>
        </is>
      </c>
      <c r="CF614" t="inlineStr">
        <is>
          <t>vakuutus- tai jälleenvakuutusyritykseen kohdistuvat lisäriskit, jotka johtuvat joko sijoitussalkun riittämättömästä hajauttamisesta tai siitä, että yksittäiseen arvopapereiden liikkeeseenlaskijaan tai toisiinsa liittyvien liikkeeseenlaskijoiden muodostamaan ryhmään kohdistuu suuri luottotappioriski</t>
        </is>
      </c>
      <c r="CG614" t="inlineStr">
        <is>
          <t>risques supplémentaires supportés par l’entreprise d’assurance ou de réassurance du fait soit d’un manque de diversification de son portefeuille d’actifs, soit d’un exposition importante au risque de défaut d’un seul émetteur de valeurs mobilières ou d’un groupe d’émetteurs liés</t>
        </is>
      </c>
      <c r="CH614" t="inlineStr">
        <is>
          <t/>
        </is>
      </c>
      <c r="CI614" t="inlineStr">
        <is>
          <t>dopunski rizici za društvo za osiguranje odnosno društvo za reosiguranje koji proizlaze iz nepostojanja diversifikacije unutar portfelja imovine ili iz velike izloženosti riziku neispunjenja obveza od strane jednog izdavatelja ili grupe povezanih izdavatelja</t>
        </is>
      </c>
      <c r="CJ614" t="inlineStr">
        <is>
          <t>a biztosító vagy viszontbiztosító további kockázatai, amelyek vagy az eszközportfólió diverzifikációjának hiányából, vagy egy értékpapír-kibocsátóval, illetve kapcsolt kibocsátók egy csoportjával szembeni nagyfokú partner általi nemteljesítési kockázati kitettségből erednek</t>
        </is>
      </c>
      <c r="CK614" t="inlineStr">
        <is>
          <t>insieme rischi aggiuntivi per l’impresa di assicurazione o di riassicurazione derivanti o dalla mancanza di diversificazione del portafoglio delle attività o da grandi esposizioni al rischio di inadempimento da parte di un unico emittente di titoli o di un gruppo di emittenti collegati</t>
        </is>
      </c>
      <c r="CL614" t="inlineStr">
        <is>
          <t>papildoma draudimo ar perdraudimo įmonės rizika, atsirandanti dėl nepakankamos turto portfelio diversifikacijos arba dėl didelės atskiro vertybinių popierių emitento ar susijusių emitentų grupės įsipareigojimų nevykdymo rizikos</t>
        </is>
      </c>
      <c r="CM614" t="inlineStr">
        <is>
          <t>apdrošināšanas vai pārapdrošināšanas sabiedrības papildu riski, kas izriet vai nu no diversifikācijas trūkuma aktīvu portfelī, vai no pārmērīgi liela saistību nepildīšanas riska, ko rada atsevišķs vērtspapīru emitents vai saistītu emitentu grupa</t>
        </is>
      </c>
      <c r="CN614" t="inlineStr">
        <is>
          <t>riskji addizzjonali għal impriża tal-assigurazzjoni jew tar-riassigurazzjoni li jiġu minn nuqqas ta’ diversifikazzjoni tal-portafoll tal-assi, jew minn espożizzjoni kbira għal riskju ta’ inadempjenza minn emittent uniku ta’ titoli jew grupp ta’ emittenti relatati</t>
        </is>
      </c>
      <c r="CO614" t="inlineStr">
        <is>
          <t>extra marktrisico dat een verzekerings- of herverzekeringsonderneming loopt hetzij door een gebrek aan diversificatie in de activaportefeuille hetzij door een sterke blootstelling aan het risico van wanbetaling van een enkele emittent van effecten of een groep van verbonden emittenten</t>
        </is>
      </c>
      <c r="CP614" t="inlineStr">
        <is>
          <t>dodatkowe ryzyka, na które narażony jest zakład ubezpieczeń lub zakład reasekuracji, wynikające z braku dywersyfikacji portfela aktywów lub z dużej ekspozycji na ryzyko niewykonania zobowiązania przez pojedynczego emitenta papierów wartościowych lub grupę powiązanych emitentów</t>
        </is>
      </c>
      <c r="CQ614" t="inlineStr">
        <is>
          <t>Riscos adicionais, para uma empresa de seguros ou de resseguros, decorrentes quer da falta de diversificação da carteira de ativos quer de uma importante exposição ao risco de incumprimento por parte de um único emitente de valores mobiliários ou de um grupo de emitentes coligados.</t>
        </is>
      </c>
      <c r="CR614" t="inlineStr">
        <is>
          <t>riscuri suplimentare suportate de o întreprindere de asigurare sau de reasigurare fie ca urmare a nediversificării portofoliului său de active, fie ca urmare a unei expuneri semnificative la riscul de contrapartidă față de un singur emitent de titluri de valoare sau grup de emitenți legați</t>
        </is>
      </c>
      <c r="CS614" t="inlineStr">
        <is>
          <t>dodatočné riziká pre poisťovne alebo zaisťovne vyplývajúce z nedostatočnej diverzifikácie portfólia aktív alebo z výrazného vystavenia sa riziku zlyhania jediného emitenta cenných papierov alebo skupiny príslušných emitentov</t>
        </is>
      </c>
      <c r="CT614" t="inlineStr">
        <is>
          <t>dodatna tveganja zavarovalnic ali pozavarovalnic zaradi pomanjkljive razpršenosti portfelja sredstev ali večje izpostavljenosti tveganju neplačila s strani enega izdajatelja vrednostnih papirjev ali skupine povezanih izdajateljev</t>
        </is>
      </c>
      <c r="CU614" t="inlineStr">
        <is>
          <t>ytterligare risker för ett försäkrings- eller återförsäkringsföretag som härrör antingen från bristande diversifiering av tillgångsportföljen eller stor exponering för fallissemangsrisken för en enda emittent eller en grupp av emittenter med inbördes anknytning</t>
        </is>
      </c>
    </row>
    <row r="615">
      <c r="A615" s="1" t="str">
        <f>HYPERLINK("https://iate.europa.eu/entry/result/3523839/all", "3523839")</f>
        <v>3523839</v>
      </c>
      <c r="B615" t="inlineStr">
        <is>
          <t>FINANCE</t>
        </is>
      </c>
      <c r="C615" t="inlineStr">
        <is>
          <t>FINANCE</t>
        </is>
      </c>
      <c r="D615" t="inlineStr">
        <is>
          <t>искане за обратно изкупуване</t>
        </is>
      </c>
      <c r="E615" t="inlineStr">
        <is>
          <t>3</t>
        </is>
      </c>
      <c r="F615" t="inlineStr">
        <is>
          <t/>
        </is>
      </c>
      <c r="G615" t="inlineStr">
        <is>
          <t>žádost o odkoupení</t>
        </is>
      </c>
      <c r="H615" t="inlineStr">
        <is>
          <t>3</t>
        </is>
      </c>
      <c r="I615" t="inlineStr">
        <is>
          <t/>
        </is>
      </c>
      <c r="J615" t="inlineStr">
        <is>
          <t>krav om indløsning|indløsningskrav</t>
        </is>
      </c>
      <c r="K615" t="inlineStr">
        <is>
          <t>3|3</t>
        </is>
      </c>
      <c r="L615" t="inlineStr">
        <is>
          <t>|</t>
        </is>
      </c>
      <c r="M615" t="inlineStr">
        <is>
          <t>Auszahlungsauftrag</t>
        </is>
      </c>
      <c r="N615" t="inlineStr">
        <is>
          <t>3</t>
        </is>
      </c>
      <c r="O615" t="inlineStr">
        <is>
          <t/>
        </is>
      </c>
      <c r="P615" t="inlineStr">
        <is>
          <t>αίτημα εξαγοράς</t>
        </is>
      </c>
      <c r="Q615" t="inlineStr">
        <is>
          <t>3</t>
        </is>
      </c>
      <c r="R615" t="inlineStr">
        <is>
          <t/>
        </is>
      </c>
      <c r="S615" t="inlineStr">
        <is>
          <t>redemption request</t>
        </is>
      </c>
      <c r="T615" t="inlineStr">
        <is>
          <t>3</t>
        </is>
      </c>
      <c r="U615" t="inlineStr">
        <is>
          <t/>
        </is>
      </c>
      <c r="V615" t="inlineStr">
        <is>
          <t>solicitud de reembolso</t>
        </is>
      </c>
      <c r="W615" t="inlineStr">
        <is>
          <t>3</t>
        </is>
      </c>
      <c r="X615" t="inlineStr">
        <is>
          <t/>
        </is>
      </c>
      <c r="Y615" t="inlineStr">
        <is>
          <t>tagasivõtmistaotlus</t>
        </is>
      </c>
      <c r="Z615" t="inlineStr">
        <is>
          <t>3</t>
        </is>
      </c>
      <c r="AA615" t="inlineStr">
        <is>
          <t/>
        </is>
      </c>
      <c r="AB615" t="inlineStr">
        <is>
          <t>lunastustoimeksianto</t>
        </is>
      </c>
      <c r="AC615" t="inlineStr">
        <is>
          <t>3</t>
        </is>
      </c>
      <c r="AD615" t="inlineStr">
        <is>
          <t/>
        </is>
      </c>
      <c r="AE615" t="inlineStr">
        <is>
          <t>demande de rachat|demande de remboursement</t>
        </is>
      </c>
      <c r="AF615" t="inlineStr">
        <is>
          <t>3|3</t>
        </is>
      </c>
      <c r="AG615" t="inlineStr">
        <is>
          <t>|</t>
        </is>
      </c>
      <c r="AH615" t="inlineStr">
        <is>
          <t>iarraidh ar fhuascailt</t>
        </is>
      </c>
      <c r="AI615" t="inlineStr">
        <is>
          <t>3</t>
        </is>
      </c>
      <c r="AJ615" t="inlineStr">
        <is>
          <t/>
        </is>
      </c>
      <c r="AK615" t="inlineStr">
        <is>
          <t/>
        </is>
      </c>
      <c r="AL615" t="inlineStr">
        <is>
          <t/>
        </is>
      </c>
      <c r="AM615" t="inlineStr">
        <is>
          <t/>
        </is>
      </c>
      <c r="AN615" t="inlineStr">
        <is>
          <t>visszaváltási kérelem</t>
        </is>
      </c>
      <c r="AO615" t="inlineStr">
        <is>
          <t>4</t>
        </is>
      </c>
      <c r="AP615" t="inlineStr">
        <is>
          <t/>
        </is>
      </c>
      <c r="AQ615" t="inlineStr">
        <is>
          <t>richiesta di rimborso</t>
        </is>
      </c>
      <c r="AR615" t="inlineStr">
        <is>
          <t>3</t>
        </is>
      </c>
      <c r="AS615" t="inlineStr">
        <is>
          <t/>
        </is>
      </c>
      <c r="AT615" t="inlineStr">
        <is>
          <t>paraiška išpirkti investicinius vienetus ar akcijas</t>
        </is>
      </c>
      <c r="AU615" t="inlineStr">
        <is>
          <t>3</t>
        </is>
      </c>
      <c r="AV615" t="inlineStr">
        <is>
          <t/>
        </is>
      </c>
      <c r="AW615" t="inlineStr">
        <is>
          <t>dzēšanas pieprasījums</t>
        </is>
      </c>
      <c r="AX615" t="inlineStr">
        <is>
          <t>3</t>
        </is>
      </c>
      <c r="AY615" t="inlineStr">
        <is>
          <t/>
        </is>
      </c>
      <c r="AZ615" t="inlineStr">
        <is>
          <t>talba għall-fidi|talba ta’ amortizzament</t>
        </is>
      </c>
      <c r="BA615" t="inlineStr">
        <is>
          <t>3|3</t>
        </is>
      </c>
      <c r="BB615" t="inlineStr">
        <is>
          <t>|</t>
        </is>
      </c>
      <c r="BC615" t="inlineStr">
        <is>
          <t>terugbetalingsverzoek</t>
        </is>
      </c>
      <c r="BD615" t="inlineStr">
        <is>
          <t>3</t>
        </is>
      </c>
      <c r="BE615" t="inlineStr">
        <is>
          <t/>
        </is>
      </c>
      <c r="BF615" t="inlineStr">
        <is>
          <t>zlecenie umorzenia</t>
        </is>
      </c>
      <c r="BG615" t="inlineStr">
        <is>
          <t>3</t>
        </is>
      </c>
      <c r="BH615" t="inlineStr">
        <is>
          <t/>
        </is>
      </c>
      <c r="BI615" t="inlineStr">
        <is>
          <t>pedido de resgate</t>
        </is>
      </c>
      <c r="BJ615" t="inlineStr">
        <is>
          <t>3</t>
        </is>
      </c>
      <c r="BK615" t="inlineStr">
        <is>
          <t/>
        </is>
      </c>
      <c r="BL615" t="inlineStr">
        <is>
          <t>cerere de răscumpărare</t>
        </is>
      </c>
      <c r="BM615" t="inlineStr">
        <is>
          <t>3</t>
        </is>
      </c>
      <c r="BN615" t="inlineStr">
        <is>
          <t/>
        </is>
      </c>
      <c r="BO615" t="inlineStr">
        <is>
          <t>žiadosť o vyplatenie</t>
        </is>
      </c>
      <c r="BP615" t="inlineStr">
        <is>
          <t>3</t>
        </is>
      </c>
      <c r="BQ615" t="inlineStr">
        <is>
          <t/>
        </is>
      </c>
      <c r="BR615" t="inlineStr">
        <is>
          <t>zahteva za odkup|zahteva za izplačilo</t>
        </is>
      </c>
      <c r="BS615" t="inlineStr">
        <is>
          <t>3|3</t>
        </is>
      </c>
      <c r="BT615" t="inlineStr">
        <is>
          <t>|</t>
        </is>
      </c>
      <c r="BU615" t="inlineStr">
        <is>
          <t>begäran om inlösen</t>
        </is>
      </c>
      <c r="BV615" t="inlineStr">
        <is>
          <t>3</t>
        </is>
      </c>
      <c r="BW615" t="inlineStr">
        <is>
          <t/>
        </is>
      </c>
      <c r="BX615" t="inlineStr">
        <is>
          <t>Искане за обратно изкупуване на дялови единици.</t>
        </is>
      </c>
      <c r="BY615" t="inlineStr">
        <is>
          <t>žádost o odkoupení podílové jednotky (podílového listu fondu)</t>
        </is>
      </c>
      <c r="BZ615" t="inlineStr">
        <is>
          <t/>
        </is>
      </c>
      <c r="CA615" t="inlineStr">
        <is>
          <t/>
        </is>
      </c>
      <c r="CB615" t="inlineStr">
        <is>
          <t/>
        </is>
      </c>
      <c r="CC615" t="inlineStr">
        <is>
          <t>request for return of an investor's principal in a fixed income security, such as a preferred stock or bond; or the sale of units in a mutual fund</t>
        </is>
      </c>
      <c r="CD615" t="inlineStr">
        <is>
          <t>Solicitud de devolución de la cantidad invertida a los tenedores de un valor. Véase «amortización» 
&lt;br&gt;&lt;a href="/entry/result/1464775/all" id="ENTRY_TO_ENTRY_CONVERTER" target="_blank"&gt;IATE:1464775&lt;/a&gt; [13.9.2013]</t>
        </is>
      </c>
      <c r="CE615" t="inlineStr">
        <is>
          <t/>
        </is>
      </c>
      <c r="CF615" t="inlineStr">
        <is>
          <t>osuuksien lunastusta koskeva pyyntö</t>
        </is>
      </c>
      <c r="CG615" t="inlineStr">
        <is>
          <t/>
        </is>
      </c>
      <c r="CH615" t="inlineStr">
        <is>
          <t/>
        </is>
      </c>
      <c r="CI615" t="inlineStr">
        <is>
          <t/>
        </is>
      </c>
      <c r="CJ615" t="inlineStr">
        <is>
          <t>befektetési jegy visszaváltására irányuló kérelem</t>
        </is>
      </c>
      <c r="CK615" t="inlineStr">
        <is>
          <t/>
        </is>
      </c>
      <c r="CL615" t="inlineStr">
        <is>
          <t/>
        </is>
      </c>
      <c r="CM615" t="inlineStr">
        <is>
          <t/>
        </is>
      </c>
      <c r="CN615" t="inlineStr">
        <is>
          <t>talba għat-tifdija [ &lt;a href="/entry/result/1464775/all" id="ENTRY_TO_ENTRY_CONVERTER" target="_blank"&gt;IATE:1464775&lt;/a&gt; ] ta’ unitajiet ta’ investiment</t>
        </is>
      </c>
      <c r="CO615" t="inlineStr">
        <is>
          <t/>
        </is>
      </c>
      <c r="CP615" t="inlineStr">
        <is>
          <t/>
        </is>
      </c>
      <c r="CQ615" t="inlineStr">
        <is>
          <t/>
        </is>
      </c>
      <c r="CR615" t="inlineStr">
        <is>
          <t/>
        </is>
      </c>
      <c r="CS615" t="inlineStr">
        <is>
          <t/>
        </is>
      </c>
      <c r="CT615" t="inlineStr">
        <is>
          <t/>
        </is>
      </c>
      <c r="CU615" t="inlineStr">
        <is>
          <t/>
        </is>
      </c>
    </row>
    <row r="616">
      <c r="A616" s="1" t="str">
        <f>HYPERLINK("https://iate.europa.eu/entry/result/3520195/all", "3520195")</f>
        <v>3520195</v>
      </c>
      <c r="B616" t="inlineStr">
        <is>
          <t>FINANCE;BUSINESS AND COMPETITION</t>
        </is>
      </c>
      <c r="C616" t="inlineStr">
        <is>
          <t>FINANCE|budget;BUSINESS AND COMPETITION|accounting</t>
        </is>
      </c>
      <c r="D616" t="inlineStr">
        <is>
          <t>резерв</t>
        </is>
      </c>
      <c r="E616" t="inlineStr">
        <is>
          <t>3</t>
        </is>
      </c>
      <c r="F616" t="inlineStr">
        <is>
          <t/>
        </is>
      </c>
      <c r="G616" t="inlineStr">
        <is>
          <t>rezervní fond|fond</t>
        </is>
      </c>
      <c r="H616" t="inlineStr">
        <is>
          <t>3|3</t>
        </is>
      </c>
      <c r="I616" t="inlineStr">
        <is>
          <t>|</t>
        </is>
      </c>
      <c r="J616" t="inlineStr">
        <is>
          <t>reserve</t>
        </is>
      </c>
      <c r="K616" t="inlineStr">
        <is>
          <t>4</t>
        </is>
      </c>
      <c r="L616" t="inlineStr">
        <is>
          <t/>
        </is>
      </c>
      <c r="M616" t="inlineStr">
        <is>
          <t>Rücklage</t>
        </is>
      </c>
      <c r="N616" t="inlineStr">
        <is>
          <t>3</t>
        </is>
      </c>
      <c r="O616" t="inlineStr">
        <is>
          <t/>
        </is>
      </c>
      <c r="P616" t="inlineStr">
        <is>
          <t>αποθεματικό</t>
        </is>
      </c>
      <c r="Q616" t="inlineStr">
        <is>
          <t>3</t>
        </is>
      </c>
      <c r="R616" t="inlineStr">
        <is>
          <t/>
        </is>
      </c>
      <c r="S616" t="inlineStr">
        <is>
          <t>reserve</t>
        </is>
      </c>
      <c r="T616" t="inlineStr">
        <is>
          <t>3</t>
        </is>
      </c>
      <c r="U616" t="inlineStr">
        <is>
          <t/>
        </is>
      </c>
      <c r="V616" t="inlineStr">
        <is>
          <t>reserva</t>
        </is>
      </c>
      <c r="W616" t="inlineStr">
        <is>
          <t>3</t>
        </is>
      </c>
      <c r="X616" t="inlineStr">
        <is>
          <t/>
        </is>
      </c>
      <c r="Y616" t="inlineStr">
        <is>
          <t>reserv</t>
        </is>
      </c>
      <c r="Z616" t="inlineStr">
        <is>
          <t>3</t>
        </is>
      </c>
      <c r="AA616" t="inlineStr">
        <is>
          <t/>
        </is>
      </c>
      <c r="AB616" t="inlineStr">
        <is>
          <t>rahasto|varaus</t>
        </is>
      </c>
      <c r="AC616" t="inlineStr">
        <is>
          <t>3|3</t>
        </is>
      </c>
      <c r="AD616" t="inlineStr">
        <is>
          <t>|</t>
        </is>
      </c>
      <c r="AE616" t="inlineStr">
        <is>
          <t>réserve</t>
        </is>
      </c>
      <c r="AF616" t="inlineStr">
        <is>
          <t>3</t>
        </is>
      </c>
      <c r="AG616" t="inlineStr">
        <is>
          <t/>
        </is>
      </c>
      <c r="AH616" t="inlineStr">
        <is>
          <t>cúlchiste</t>
        </is>
      </c>
      <c r="AI616" t="inlineStr">
        <is>
          <t>3</t>
        </is>
      </c>
      <c r="AJ616" t="inlineStr">
        <is>
          <t/>
        </is>
      </c>
      <c r="AK616" t="inlineStr">
        <is>
          <t>rezerva|pričuva</t>
        </is>
      </c>
      <c r="AL616" t="inlineStr">
        <is>
          <t>3|3</t>
        </is>
      </c>
      <c r="AM616" t="inlineStr">
        <is>
          <t>|</t>
        </is>
      </c>
      <c r="AN616" t="inlineStr">
        <is>
          <t>tartalék</t>
        </is>
      </c>
      <c r="AO616" t="inlineStr">
        <is>
          <t>3</t>
        </is>
      </c>
      <c r="AP616" t="inlineStr">
        <is>
          <t/>
        </is>
      </c>
      <c r="AQ616" t="inlineStr">
        <is>
          <t>riserva</t>
        </is>
      </c>
      <c r="AR616" t="inlineStr">
        <is>
          <t>3</t>
        </is>
      </c>
      <c r="AS616" t="inlineStr">
        <is>
          <t/>
        </is>
      </c>
      <c r="AT616" t="inlineStr">
        <is>
          <t>rezervas</t>
        </is>
      </c>
      <c r="AU616" t="inlineStr">
        <is>
          <t>3</t>
        </is>
      </c>
      <c r="AV616" t="inlineStr">
        <is>
          <t/>
        </is>
      </c>
      <c r="AW616" t="inlineStr">
        <is>
          <t>rezerve</t>
        </is>
      </c>
      <c r="AX616" t="inlineStr">
        <is>
          <t>3</t>
        </is>
      </c>
      <c r="AY616" t="inlineStr">
        <is>
          <t/>
        </is>
      </c>
      <c r="AZ616" t="inlineStr">
        <is>
          <t>riżerva</t>
        </is>
      </c>
      <c r="BA616" t="inlineStr">
        <is>
          <t>3</t>
        </is>
      </c>
      <c r="BB616" t="inlineStr">
        <is>
          <t/>
        </is>
      </c>
      <c r="BC616" t="inlineStr">
        <is>
          <t>reserve</t>
        </is>
      </c>
      <c r="BD616" t="inlineStr">
        <is>
          <t>3</t>
        </is>
      </c>
      <c r="BE616" t="inlineStr">
        <is>
          <t/>
        </is>
      </c>
      <c r="BF616" t="inlineStr">
        <is>
          <t>pozostałe kapitały</t>
        </is>
      </c>
      <c r="BG616" t="inlineStr">
        <is>
          <t>3</t>
        </is>
      </c>
      <c r="BH616" t="inlineStr">
        <is>
          <t/>
        </is>
      </c>
      <c r="BI616" t="inlineStr">
        <is>
          <t>reserva</t>
        </is>
      </c>
      <c r="BJ616" t="inlineStr">
        <is>
          <t>3</t>
        </is>
      </c>
      <c r="BK616" t="inlineStr">
        <is>
          <t/>
        </is>
      </c>
      <c r="BL616" t="inlineStr">
        <is>
          <t>rezervă</t>
        </is>
      </c>
      <c r="BM616" t="inlineStr">
        <is>
          <t>3</t>
        </is>
      </c>
      <c r="BN616" t="inlineStr">
        <is>
          <t/>
        </is>
      </c>
      <c r="BO616" t="inlineStr">
        <is>
          <t>rezervný fond</t>
        </is>
      </c>
      <c r="BP616" t="inlineStr">
        <is>
          <t>3</t>
        </is>
      </c>
      <c r="BQ616" t="inlineStr">
        <is>
          <t/>
        </is>
      </c>
      <c r="BR616" t="inlineStr">
        <is>
          <t>rezerva</t>
        </is>
      </c>
      <c r="BS616" t="inlineStr">
        <is>
          <t>3</t>
        </is>
      </c>
      <c r="BT616" t="inlineStr">
        <is>
          <t/>
        </is>
      </c>
      <c r="BU616" t="inlineStr">
        <is>
          <t>annat eget kapital|reserv</t>
        </is>
      </c>
      <c r="BV616" t="inlineStr">
        <is>
          <t>2|3</t>
        </is>
      </c>
      <c r="BW616" t="inlineStr">
        <is>
          <t>|</t>
        </is>
      </c>
      <c r="BX616" t="inlineStr">
        <is>
          <t>заделени средства на предприятието за гарантиране на размера на основния капитал, финансиране на мероприятия, стимулиране на персонала, покриване на евентуална бъдеща преоценка на притежаваното от предприятието имущество в посока на подценка</t>
        </is>
      </c>
      <c r="BY616" t="inlineStr">
        <is>
          <t>finanční prostředky, které obchodní společnost vyčlenila na krytí budoucích pasiv, pohledávek, závazků či nejistot</t>
        </is>
      </c>
      <c r="BZ616" t="inlineStr">
        <is>
          <t>virksomheders akkumulerede kapital til imødegåelse af tab, fremtidige behov eller vanskeligheder</t>
        </is>
      </c>
      <c r="CA616" t="inlineStr">
        <is>
          <t>Teil des Eigenkapitals eines Unternehmens, das aus einbehaltenen Gewinnen besteht und der finanziellen Stärkung des Unternehmens dient</t>
        </is>
      </c>
      <c r="CB616" t="inlineStr">
        <is>
          <t>δεσμευόμενο ποσό εκ των διανεμητέων κερδών, το οποίο δεν προορίζεται για την κάλυψη συγκεκριμένης υποχρέωσης, έκτακτου γεγονότος ή αναμενόμενης μείωσης της αξίας των στοιχείων του ενεργητικού που είναι γνωστό ότι υπάρχουν την ημερομηνία του ισολογισμού.</t>
        </is>
      </c>
      <c r="CC616" t="inlineStr">
        <is>
          <t>funds segregated by a company to cover future liabilities, claims, obligations or uncertainties</t>
        </is>
      </c>
      <c r="CD616" t="inlineStr">
        <is>
          <t>Partidas de pasivo que recogen parte de los fondos propios de una sociedad y que refuerzan el sustrato patrimonial de esta, normalmente para hacer frente a posibles situaciones adversas futuras.</t>
        </is>
      </c>
      <c r="CE616" t="inlineStr">
        <is>
          <t/>
        </is>
      </c>
      <c r="CF616" t="inlineStr">
        <is>
          <t>varat, jotka yritys on erottanut tulevien vastattavien, korvausten, velvoitteiden tai epävarmuustekijöiden kattamista varten</t>
        </is>
      </c>
      <c r="CG616" t="inlineStr">
        <is>
          <t>montant affecté à une fin générale ou particulière, prélevé sur les bénéfices générés par une entreprise qui n'ont pas été distribués</t>
        </is>
      </c>
      <c r="CH616" t="inlineStr">
        <is>
          <t/>
        </is>
      </c>
      <c r="CI616" t="inlineStr">
        <is>
          <t/>
        </is>
      </c>
      <c r="CJ616" t="inlineStr">
        <is>
          <t>gazdasági társaság által jövőbeli kötelezettségek, követelések vagy előre nem tervezhető tételek fedezésére elkülönített források</t>
        </is>
      </c>
      <c r="CK616" t="inlineStr">
        <is>
          <t>importo accantonato da un'impresa e destinato a fronteggiare passività, costi o perdite incerti per importo e manifestazione e attribuibili all'esercizio in corso</t>
        </is>
      </c>
      <c r="CL616" t="inlineStr">
        <is>
          <t>iš skirstomo pelno atidėta suma, kuria neketinama padengti balanso sudarymo dieną žinomų konkrečių įsipareigojimų, nenumatytų išlaidų ar turto vertės sumažėjimo</t>
        </is>
      </c>
      <c r="CM616" t="inlineStr">
        <is>
          <t/>
        </is>
      </c>
      <c r="CN616" t="inlineStr">
        <is>
          <t>fondi segregati minn kumpanija biex jiġu koperti l-passivi, il-pretensjonijiet, l-obbligazzjonijiet jew l-inċertezzi futuri</t>
        </is>
      </c>
      <c r="CO616" t="inlineStr">
        <is>
          <t>geldbedrag dat voor eventuele toekomstige verplichtingen, vorderingen of onzekerheden op een afzonderlijke rekening wordt gezet</t>
        </is>
      </c>
      <c r="CP616" t="inlineStr">
        <is>
          <t/>
        </is>
      </c>
      <c r="CQ616" t="inlineStr">
        <is>
          <t>Parte dos lucros de uma empresa que é retida para acautelar riscos ou fazer face a encargos futuros.</t>
        </is>
      </c>
      <c r="CR616" t="inlineStr">
        <is>
          <t>sumă nedistribuită din
beneficiul realizat de o societate comercială în anii precedenți care constituie o parte a fondurilor
proprii</t>
        </is>
      </c>
      <c r="CS616" t="inlineStr">
        <is>
          <t>finančné prostriedky obchodnej spoločnosti vyčlenené na úhradu budúcich záväzkov, pohľadávok alebo nepredvídaných výdavkov</t>
        </is>
      </c>
      <c r="CT616" t="inlineStr">
        <is>
          <t/>
        </is>
      </c>
      <c r="CU616" t="inlineStr">
        <is>
          <t/>
        </is>
      </c>
    </row>
    <row r="617">
      <c r="A617" s="1" t="str">
        <f>HYPERLINK("https://iate.europa.eu/entry/result/3506271/all", "3506271")</f>
        <v>3506271</v>
      </c>
      <c r="B617" t="inlineStr">
        <is>
          <t>FINANCE</t>
        </is>
      </c>
      <c r="C617" t="inlineStr">
        <is>
          <t>FINANCE</t>
        </is>
      </c>
      <c r="D617" t="inlineStr">
        <is>
          <t>предупреждение за рискове</t>
        </is>
      </c>
      <c r="E617" t="inlineStr">
        <is>
          <t>3</t>
        </is>
      </c>
      <c r="F617" t="inlineStr">
        <is>
          <t/>
        </is>
      </c>
      <c r="G617" t="inlineStr">
        <is>
          <t>varování před riziky</t>
        </is>
      </c>
      <c r="H617" t="inlineStr">
        <is>
          <t>3</t>
        </is>
      </c>
      <c r="I617" t="inlineStr">
        <is>
          <t/>
        </is>
      </c>
      <c r="J617" t="inlineStr">
        <is>
          <t>risikoadvarsel</t>
        </is>
      </c>
      <c r="K617" t="inlineStr">
        <is>
          <t>4</t>
        </is>
      </c>
      <c r="L617" t="inlineStr">
        <is>
          <t/>
        </is>
      </c>
      <c r="M617" t="inlineStr">
        <is>
          <t>Risikowarnung</t>
        </is>
      </c>
      <c r="N617" t="inlineStr">
        <is>
          <t>2</t>
        </is>
      </c>
      <c r="O617" t="inlineStr">
        <is>
          <t/>
        </is>
      </c>
      <c r="P617" t="inlineStr">
        <is>
          <t>προειδοποίηση σε περίπτωση κινδύνου</t>
        </is>
      </c>
      <c r="Q617" t="inlineStr">
        <is>
          <t>3</t>
        </is>
      </c>
      <c r="R617" t="inlineStr">
        <is>
          <t/>
        </is>
      </c>
      <c r="S617" t="inlineStr">
        <is>
          <t>risk warning</t>
        </is>
      </c>
      <c r="T617" t="inlineStr">
        <is>
          <t>1</t>
        </is>
      </c>
      <c r="U617" t="inlineStr">
        <is>
          <t/>
        </is>
      </c>
      <c r="V617" t="inlineStr">
        <is>
          <t>alerta de riesgo</t>
        </is>
      </c>
      <c r="W617" t="inlineStr">
        <is>
          <t>2</t>
        </is>
      </c>
      <c r="X617" t="inlineStr">
        <is>
          <t/>
        </is>
      </c>
      <c r="Y617" t="inlineStr">
        <is>
          <t>riskihoiatus</t>
        </is>
      </c>
      <c r="Z617" t="inlineStr">
        <is>
          <t>3</t>
        </is>
      </c>
      <c r="AA617" t="inlineStr">
        <is>
          <t/>
        </is>
      </c>
      <c r="AB617" t="inlineStr">
        <is>
          <t>riskivaroitus</t>
        </is>
      </c>
      <c r="AC617" t="inlineStr">
        <is>
          <t>2</t>
        </is>
      </c>
      <c r="AD617" t="inlineStr">
        <is>
          <t/>
        </is>
      </c>
      <c r="AE617" t="inlineStr">
        <is>
          <t>alerte sur les risques|avertissement sur les risques</t>
        </is>
      </c>
      <c r="AF617" t="inlineStr">
        <is>
          <t>3|3</t>
        </is>
      </c>
      <c r="AG617" t="inlineStr">
        <is>
          <t>|</t>
        </is>
      </c>
      <c r="AH617" t="inlineStr">
        <is>
          <t>foláireamh riosca|rabhadh riosca</t>
        </is>
      </c>
      <c r="AI617" t="inlineStr">
        <is>
          <t>3|3</t>
        </is>
      </c>
      <c r="AJ617" t="inlineStr">
        <is>
          <t>|</t>
        </is>
      </c>
      <c r="AK617" t="inlineStr">
        <is>
          <t/>
        </is>
      </c>
      <c r="AL617" t="inlineStr">
        <is>
          <t/>
        </is>
      </c>
      <c r="AM617" t="inlineStr">
        <is>
          <t/>
        </is>
      </c>
      <c r="AN617" t="inlineStr">
        <is>
          <t>kockázati figyelmeztetés</t>
        </is>
      </c>
      <c r="AO617" t="inlineStr">
        <is>
          <t>4</t>
        </is>
      </c>
      <c r="AP617" t="inlineStr">
        <is>
          <t/>
        </is>
      </c>
      <c r="AQ617" t="inlineStr">
        <is>
          <t>segnalazione di rischi</t>
        </is>
      </c>
      <c r="AR617" t="inlineStr">
        <is>
          <t>3</t>
        </is>
      </c>
      <c r="AS617" t="inlineStr">
        <is>
          <t/>
        </is>
      </c>
      <c r="AT617" t="inlineStr">
        <is>
          <t>perspėjimas apie riziką</t>
        </is>
      </c>
      <c r="AU617" t="inlineStr">
        <is>
          <t>3</t>
        </is>
      </c>
      <c r="AV617" t="inlineStr">
        <is>
          <t/>
        </is>
      </c>
      <c r="AW617" t="inlineStr">
        <is>
          <t>brīdinājums par risku|brīdinājums</t>
        </is>
      </c>
      <c r="AX617" t="inlineStr">
        <is>
          <t>2|2</t>
        </is>
      </c>
      <c r="AY617" t="inlineStr">
        <is>
          <t>|</t>
        </is>
      </c>
      <c r="AZ617" t="inlineStr">
        <is>
          <t>twissija ta' riskju</t>
        </is>
      </c>
      <c r="BA617" t="inlineStr">
        <is>
          <t>3</t>
        </is>
      </c>
      <c r="BB617" t="inlineStr">
        <is>
          <t/>
        </is>
      </c>
      <c r="BC617" t="inlineStr">
        <is>
          <t>risicowaarschuwing</t>
        </is>
      </c>
      <c r="BD617" t="inlineStr">
        <is>
          <t>3</t>
        </is>
      </c>
      <c r="BE617" t="inlineStr">
        <is>
          <t/>
        </is>
      </c>
      <c r="BF617" t="inlineStr">
        <is>
          <t>ostrzeżenie przed ryzykiem</t>
        </is>
      </c>
      <c r="BG617" t="inlineStr">
        <is>
          <t>3</t>
        </is>
      </c>
      <c r="BH617" t="inlineStr">
        <is>
          <t/>
        </is>
      </c>
      <c r="BI617" t="inlineStr">
        <is>
          <t/>
        </is>
      </c>
      <c r="BJ617" t="inlineStr">
        <is>
          <t/>
        </is>
      </c>
      <c r="BK617" t="inlineStr">
        <is>
          <t/>
        </is>
      </c>
      <c r="BL617" t="inlineStr">
        <is>
          <t>alertă de risc</t>
        </is>
      </c>
      <c r="BM617" t="inlineStr">
        <is>
          <t>3</t>
        </is>
      </c>
      <c r="BN617" t="inlineStr">
        <is>
          <t/>
        </is>
      </c>
      <c r="BO617" t="inlineStr">
        <is>
          <t/>
        </is>
      </c>
      <c r="BP617" t="inlineStr">
        <is>
          <t/>
        </is>
      </c>
      <c r="BQ617" t="inlineStr">
        <is>
          <t/>
        </is>
      </c>
      <c r="BR617" t="inlineStr">
        <is>
          <t>opozorilo o tveganjih</t>
        </is>
      </c>
      <c r="BS617" t="inlineStr">
        <is>
          <t>3</t>
        </is>
      </c>
      <c r="BT617" t="inlineStr">
        <is>
          <t/>
        </is>
      </c>
      <c r="BU617" t="inlineStr">
        <is>
          <t>riskvarning</t>
        </is>
      </c>
      <c r="BV617" t="inlineStr">
        <is>
          <t>3</t>
        </is>
      </c>
      <c r="BW617" t="inlineStr">
        <is>
          <t/>
        </is>
      </c>
      <c r="BX617" t="inlineStr">
        <is>
          <t/>
        </is>
      </c>
      <c r="BY617" t="inlineStr">
        <is>
          <t/>
        </is>
      </c>
      <c r="BZ617" t="inlineStr">
        <is>
          <t/>
        </is>
      </c>
      <c r="CA617" t="inlineStr">
        <is>
          <t/>
        </is>
      </c>
      <c r="CB617" t="inlineStr">
        <is>
          <t/>
        </is>
      </c>
      <c r="CC617" t="inlineStr">
        <is>
          <t>warnings issued by the European Systemic Risk Board [ &lt;a href="/entry/result/3502910/all" id="ENTRY_TO_ENTRY_CONVERTER" target="_blank"&gt;IATE:3502910&lt;/a&gt; ] as part of its continuous assessment of the stability of the financial system</t>
        </is>
      </c>
      <c r="CD617" t="inlineStr">
        <is>
          <t>Advertencia temprana que efectuaría la Junta Europea de Riesgos Sistémicos &lt;a href="/entry/result/3502910/all" id="ENTRY_TO_ENTRY_CONVERTER" target="_blank"&gt;IATE:3502910&lt;/a&gt; de riesgos que se estuvieran gestando y fueran susceptibles de afectar a todo el sistema financiero, acompañada de recomendaciones de actuación.</t>
        </is>
      </c>
      <c r="CE617" t="inlineStr">
        <is>
          <t/>
        </is>
      </c>
      <c r="CF617" t="inlineStr">
        <is>
          <t/>
        </is>
      </c>
      <c r="CG617" t="inlineStr">
        <is>
          <t/>
        </is>
      </c>
      <c r="CH617" t="inlineStr">
        <is>
          <t/>
        </is>
      </c>
      <c r="CI617" t="inlineStr">
        <is>
          <t/>
        </is>
      </c>
      <c r="CJ617" t="inlineStr">
        <is>
          <t/>
        </is>
      </c>
      <c r="CK617" t="inlineStr">
        <is>
          <t>Segnalazione emessa dal Comitato europeo per i rischi sistemici (&lt;a href="/entry/result/3502910/all" id="ENTRY_TO_ENTRY_CONVERTER" target="_blank"&gt;IATE:3502910&lt;/a&gt;) per consentire, in caso di rischi seri e suscettibili di avere un impatto negativo sul settore finanziario o sull'economia in generale, di mettere in atto un'apposita strategia intesa ad affrontare il rischio in questione.</t>
        </is>
      </c>
      <c r="CL617" t="inlineStr">
        <is>
          <t/>
        </is>
      </c>
      <c r="CM617" t="inlineStr">
        <is>
          <t/>
        </is>
      </c>
      <c r="CN617" t="inlineStr">
        <is>
          <t/>
        </is>
      </c>
      <c r="CO617" t="inlineStr">
        <is>
          <t/>
        </is>
      </c>
      <c r="CP617" t="inlineStr">
        <is>
          <t>jeden ze środków działania Europejskiej Rady ds. Ryzyka Systemowego [ &lt;a href="/entry/result/3502910/all" id="ENTRY_TO_ENTRY_CONVERTER" target="_blank"&gt;IATE:3502910&lt;/a&gt; ] w ramach nadzorowania stabilności systemu bankowego</t>
        </is>
      </c>
      <c r="CQ617" t="inlineStr">
        <is>
          <t/>
        </is>
      </c>
      <c r="CR617" t="inlineStr">
        <is>
          <t/>
        </is>
      </c>
      <c r="CS617" t="inlineStr">
        <is>
          <t/>
        </is>
      </c>
      <c r="CT617" t="inlineStr">
        <is>
          <t>opozorilo, ki se nanaša na tveganja v zvezi s finančno stabilnostjo in jih bo po potrebi izdajal evropski organ za sistemska tveganja [ &lt;a href="/entry/result/3502910/all" id="ENTRY_TO_ENTRY_CONVERTER" target="_blank"&gt;IATE:3502910&lt;/a&gt; ], pristojen za makrobonitetni nadzor [ &lt;a href="/entry/result/3504786/all" id="ENTRY_TO_ENTRY_CONVERTER" target="_blank"&gt;IATE:3504786&lt;/a&gt; ] nad celotnim finančnim sistemom EU.</t>
        </is>
      </c>
      <c r="CU617" t="inlineStr">
        <is>
          <t/>
        </is>
      </c>
    </row>
    <row r="618">
      <c r="A618" s="1" t="str">
        <f>HYPERLINK("https://iate.europa.eu/entry/result/3526696/all", "3526696")</f>
        <v>3526696</v>
      </c>
      <c r="B618" t="inlineStr">
        <is>
          <t>FINANCE</t>
        </is>
      </c>
      <c r="C618" t="inlineStr">
        <is>
          <t>FINANCE</t>
        </is>
      </c>
      <c r="D618" t="inlineStr">
        <is>
          <t>съответен компетентен орган</t>
        </is>
      </c>
      <c r="E618" t="inlineStr">
        <is>
          <t>3</t>
        </is>
      </c>
      <c r="F618" t="inlineStr">
        <is>
          <t/>
        </is>
      </c>
      <c r="G618" t="inlineStr">
        <is>
          <t/>
        </is>
      </c>
      <c r="H618" t="inlineStr">
        <is>
          <t/>
        </is>
      </c>
      <c r="I618" t="inlineStr">
        <is>
          <t/>
        </is>
      </c>
      <c r="J618" t="inlineStr">
        <is>
          <t/>
        </is>
      </c>
      <c r="K618" t="inlineStr">
        <is>
          <t/>
        </is>
      </c>
      <c r="L618" t="inlineStr">
        <is>
          <t/>
        </is>
      </c>
      <c r="M618" t="inlineStr">
        <is>
          <t/>
        </is>
      </c>
      <c r="N618" t="inlineStr">
        <is>
          <t/>
        </is>
      </c>
      <c r="O618" t="inlineStr">
        <is>
          <t/>
        </is>
      </c>
      <c r="P618" t="inlineStr">
        <is>
          <t/>
        </is>
      </c>
      <c r="Q618" t="inlineStr">
        <is>
          <t/>
        </is>
      </c>
      <c r="R618" t="inlineStr">
        <is>
          <t/>
        </is>
      </c>
      <c r="S618" t="inlineStr">
        <is>
          <t>relevant competent authority</t>
        </is>
      </c>
      <c r="T618" t="inlineStr">
        <is>
          <t>1</t>
        </is>
      </c>
      <c r="U618" t="inlineStr">
        <is>
          <t/>
        </is>
      </c>
      <c r="V618" t="inlineStr">
        <is>
          <t/>
        </is>
      </c>
      <c r="W618" t="inlineStr">
        <is>
          <t/>
        </is>
      </c>
      <c r="X618" t="inlineStr">
        <is>
          <t/>
        </is>
      </c>
      <c r="Y618" t="inlineStr">
        <is>
          <t/>
        </is>
      </c>
      <c r="Z618" t="inlineStr">
        <is>
          <t/>
        </is>
      </c>
      <c r="AA618" t="inlineStr">
        <is>
          <t/>
        </is>
      </c>
      <c r="AB618" t="inlineStr">
        <is>
          <t>asianomainen toimivaltainen viranomainen</t>
        </is>
      </c>
      <c r="AC618" t="inlineStr">
        <is>
          <t>3</t>
        </is>
      </c>
      <c r="AD618" t="inlineStr">
        <is>
          <t/>
        </is>
      </c>
      <c r="AE618" t="inlineStr">
        <is>
          <t>autorité compétente pertinente</t>
        </is>
      </c>
      <c r="AF618" t="inlineStr">
        <is>
          <t>3</t>
        </is>
      </c>
      <c r="AG618" t="inlineStr">
        <is>
          <t/>
        </is>
      </c>
      <c r="AH618" t="inlineStr">
        <is>
          <t/>
        </is>
      </c>
      <c r="AI618" t="inlineStr">
        <is>
          <t/>
        </is>
      </c>
      <c r="AJ618" t="inlineStr">
        <is>
          <t/>
        </is>
      </c>
      <c r="AK618" t="inlineStr">
        <is>
          <t/>
        </is>
      </c>
      <c r="AL618" t="inlineStr">
        <is>
          <t/>
        </is>
      </c>
      <c r="AM618" t="inlineStr">
        <is>
          <t/>
        </is>
      </c>
      <c r="AN618" t="inlineStr">
        <is>
          <t/>
        </is>
      </c>
      <c r="AO618" t="inlineStr">
        <is>
          <t/>
        </is>
      </c>
      <c r="AP618" t="inlineStr">
        <is>
          <t/>
        </is>
      </c>
      <c r="AQ618" t="inlineStr">
        <is>
          <t/>
        </is>
      </c>
      <c r="AR618" t="inlineStr">
        <is>
          <t/>
        </is>
      </c>
      <c r="AS618" t="inlineStr">
        <is>
          <t/>
        </is>
      </c>
      <c r="AT618" t="inlineStr">
        <is>
          <t/>
        </is>
      </c>
      <c r="AU618" t="inlineStr">
        <is>
          <t/>
        </is>
      </c>
      <c r="AV618" t="inlineStr">
        <is>
          <t/>
        </is>
      </c>
      <c r="AW618" t="inlineStr">
        <is>
          <t/>
        </is>
      </c>
      <c r="AX618" t="inlineStr">
        <is>
          <t/>
        </is>
      </c>
      <c r="AY618" t="inlineStr">
        <is>
          <t/>
        </is>
      </c>
      <c r="AZ618" t="inlineStr">
        <is>
          <t>awtorità kompetenti rilevanti</t>
        </is>
      </c>
      <c r="BA618" t="inlineStr">
        <is>
          <t>3</t>
        </is>
      </c>
      <c r="BB618" t="inlineStr">
        <is>
          <t/>
        </is>
      </c>
      <c r="BC618" t="inlineStr">
        <is>
          <t>relevante bevoegde autoriteit</t>
        </is>
      </c>
      <c r="BD618" t="inlineStr">
        <is>
          <t>3</t>
        </is>
      </c>
      <c r="BE618" t="inlineStr">
        <is>
          <t/>
        </is>
      </c>
      <c r="BF618" t="inlineStr">
        <is>
          <t>odpowiedni właściwy organ</t>
        </is>
      </c>
      <c r="BG618" t="inlineStr">
        <is>
          <t>3</t>
        </is>
      </c>
      <c r="BH618" t="inlineStr">
        <is>
          <t/>
        </is>
      </c>
      <c r="BI618" t="inlineStr">
        <is>
          <t>autoridade competente relevante</t>
        </is>
      </c>
      <c r="BJ618" t="inlineStr">
        <is>
          <t>3</t>
        </is>
      </c>
      <c r="BK618" t="inlineStr">
        <is>
          <t/>
        </is>
      </c>
      <c r="BL618" t="inlineStr">
        <is>
          <t/>
        </is>
      </c>
      <c r="BM618" t="inlineStr">
        <is>
          <t/>
        </is>
      </c>
      <c r="BN618" t="inlineStr">
        <is>
          <t/>
        </is>
      </c>
      <c r="BO618" t="inlineStr">
        <is>
          <t/>
        </is>
      </c>
      <c r="BP618" t="inlineStr">
        <is>
          <t/>
        </is>
      </c>
      <c r="BQ618" t="inlineStr">
        <is>
          <t/>
        </is>
      </c>
      <c r="BR618" t="inlineStr">
        <is>
          <t>ustrezni pristojni organ|zadevni pristojni organ</t>
        </is>
      </c>
      <c r="BS618" t="inlineStr">
        <is>
          <t>3|3</t>
        </is>
      </c>
      <c r="BT618" t="inlineStr">
        <is>
          <t>|</t>
        </is>
      </c>
      <c r="BU618" t="inlineStr">
        <is>
          <t/>
        </is>
      </c>
      <c r="BV618" t="inlineStr">
        <is>
          <t/>
        </is>
      </c>
      <c r="BW618" t="inlineStr">
        <is>
          <t/>
        </is>
      </c>
      <c r="BX618" t="inlineStr">
        <is>
          <t/>
        </is>
      </c>
      <c r="BY618" t="inlineStr">
        <is>
          <t/>
        </is>
      </c>
      <c r="BZ618" t="inlineStr">
        <is>
          <t/>
        </is>
      </c>
      <c r="CA618" t="inlineStr">
        <is>
          <t/>
        </is>
      </c>
      <c r="CB618" t="inlineStr">
        <is>
          <t/>
        </is>
      </c>
      <c r="CC618" t="inlineStr">
        <is>
          <t>(i) in relation to sovereign debt of a Member State or a credit default swap relating to an obligation of a Member State, the competent authority of that Member State ; (ii) in relation to sovereign debt of the Union or a credit default swap relating to an obligation of the Union, the competent authority of the jurisdiction in which the European Financial Stability Facility is established ; (iii) in relation to a financial instrument other than an instrument referred to in point (i)or (ii), the competent authority for that financial instrument as defined in Article2(7) of Commission Regulation (EC) No 1287/2006 and determined in accordance with Chapter III of that Regulation;(iv) in relation to a financial instrument that is not covered under point (i), (ii) or (iii),the competent authority of the Member State in which the financial instrument was first admitted to trading on a trading venue</t>
        </is>
      </c>
      <c r="CD618" t="inlineStr">
        <is>
          <t/>
        </is>
      </c>
      <c r="CE618" t="inlineStr">
        <is>
          <t/>
        </is>
      </c>
      <c r="CF618" t="inlineStr">
        <is>
          <t/>
        </is>
      </c>
      <c r="CG618" t="inlineStr">
        <is>
          <t>i) en rapport avec la dette souveraine d'un État membre ou avec un contrat d'échange sur risque de crédit lié à une obligation d'un État membre, l'autorité compétente de cet État membre ; ii) en rapport avec la dette souveraine de l'Union ou avec un contrat d'échange sur risque de crédit lié à une obligation de l'Union, l'autorité compétente du territoire où est établi le Fonds européen de stabilité financière ; iii) en rapport avec un instrument financier autre que ceux visés aux points i) et ii),l'autorité compétente pertinente pour cet instrument financier au sens de l'article 2,point 7, du règlement (CE) no 1287/2006 de la Commission, déterminée conformément au chapitre III dudit règlement;iv) en rapport avec un instrument financier qui ne relève pas des points i), ii) ou iii),l'autorité compétente de l'État membre où cet instrument financier a été admis pour la première fois à la négociation sur une plateforme de négociation</t>
        </is>
      </c>
      <c r="CH618" t="inlineStr">
        <is>
          <t/>
        </is>
      </c>
      <c r="CI618" t="inlineStr">
        <is>
          <t/>
        </is>
      </c>
      <c r="CJ618" t="inlineStr">
        <is>
          <t/>
        </is>
      </c>
      <c r="CK618" t="inlineStr">
        <is>
          <t/>
        </is>
      </c>
      <c r="CL618" t="inlineStr">
        <is>
          <t/>
        </is>
      </c>
      <c r="CM618" t="inlineStr">
        <is>
          <t/>
        </is>
      </c>
      <c r="CN618" t="inlineStr">
        <is>
          <t/>
        </is>
      </c>
      <c r="CO618" t="inlineStr">
        <is>
          <t/>
        </is>
      </c>
      <c r="CP618" t="inlineStr">
        <is>
          <t/>
        </is>
      </c>
      <c r="CQ618" t="inlineStr">
        <is>
          <t/>
        </is>
      </c>
      <c r="CR618" t="inlineStr">
        <is>
          <t/>
        </is>
      </c>
      <c r="CS618" t="inlineStr">
        <is>
          <t/>
        </is>
      </c>
      <c r="CT618" t="inlineStr">
        <is>
          <t/>
        </is>
      </c>
      <c r="CU618" t="inlineStr">
        <is>
          <t/>
        </is>
      </c>
    </row>
    <row r="619">
      <c r="A619" s="1" t="str">
        <f>HYPERLINK("https://iate.europa.eu/entry/result/3504451/all", "3504451")</f>
        <v>3504451</v>
      </c>
      <c r="B619" t="inlineStr">
        <is>
          <t>FINANCE</t>
        </is>
      </c>
      <c r="C619" t="inlineStr">
        <is>
          <t>FINANCE|financing and investment|investment;FINANCE;FINANCE|financial institutions and credit|financial institution;FINANCE|free movement of capital|financial market</t>
        </is>
      </c>
      <c r="D619" t="inlineStr">
        <is>
          <t/>
        </is>
      </c>
      <c r="E619" t="inlineStr">
        <is>
          <t/>
        </is>
      </c>
      <c r="F619" t="inlineStr">
        <is>
          <t/>
        </is>
      </c>
      <c r="G619" t="inlineStr">
        <is>
          <t/>
        </is>
      </c>
      <c r="H619" t="inlineStr">
        <is>
          <t/>
        </is>
      </c>
      <c r="I619" t="inlineStr">
        <is>
          <t/>
        </is>
      </c>
      <c r="J619" t="inlineStr">
        <is>
          <t/>
        </is>
      </c>
      <c r="K619" t="inlineStr">
        <is>
          <t/>
        </is>
      </c>
      <c r="L619" t="inlineStr">
        <is>
          <t/>
        </is>
      </c>
      <c r="M619" t="inlineStr">
        <is>
          <t/>
        </is>
      </c>
      <c r="N619" t="inlineStr">
        <is>
          <t/>
        </is>
      </c>
      <c r="O619" t="inlineStr">
        <is>
          <t/>
        </is>
      </c>
      <c r="P619" t="inlineStr">
        <is>
          <t/>
        </is>
      </c>
      <c r="Q619" t="inlineStr">
        <is>
          <t/>
        </is>
      </c>
      <c r="R619" t="inlineStr">
        <is>
          <t/>
        </is>
      </c>
      <c r="S619" t="inlineStr">
        <is>
          <t>management</t>
        </is>
      </c>
      <c r="T619" t="inlineStr">
        <is>
          <t>1</t>
        </is>
      </c>
      <c r="U619" t="inlineStr">
        <is>
          <t/>
        </is>
      </c>
      <c r="V619" t="inlineStr">
        <is>
          <t/>
        </is>
      </c>
      <c r="W619" t="inlineStr">
        <is>
          <t/>
        </is>
      </c>
      <c r="X619" t="inlineStr">
        <is>
          <t/>
        </is>
      </c>
      <c r="Y619" t="inlineStr">
        <is>
          <t/>
        </is>
      </c>
      <c r="Z619" t="inlineStr">
        <is>
          <t/>
        </is>
      </c>
      <c r="AA619" t="inlineStr">
        <is>
          <t/>
        </is>
      </c>
      <c r="AB619" t="inlineStr">
        <is>
          <t>hoito</t>
        </is>
      </c>
      <c r="AC619" t="inlineStr">
        <is>
          <t>3</t>
        </is>
      </c>
      <c r="AD619" t="inlineStr">
        <is>
          <t/>
        </is>
      </c>
      <c r="AE619" t="inlineStr">
        <is>
          <t/>
        </is>
      </c>
      <c r="AF619" t="inlineStr">
        <is>
          <t/>
        </is>
      </c>
      <c r="AG619" t="inlineStr">
        <is>
          <t/>
        </is>
      </c>
      <c r="AH619" t="inlineStr">
        <is>
          <t/>
        </is>
      </c>
      <c r="AI619" t="inlineStr">
        <is>
          <t/>
        </is>
      </c>
      <c r="AJ619" t="inlineStr">
        <is>
          <t/>
        </is>
      </c>
      <c r="AK619" t="inlineStr">
        <is>
          <t/>
        </is>
      </c>
      <c r="AL619" t="inlineStr">
        <is>
          <t/>
        </is>
      </c>
      <c r="AM619" t="inlineStr">
        <is>
          <t/>
        </is>
      </c>
      <c r="AN619" t="inlineStr">
        <is>
          <t/>
        </is>
      </c>
      <c r="AO619" t="inlineStr">
        <is>
          <t/>
        </is>
      </c>
      <c r="AP619" t="inlineStr">
        <is>
          <t/>
        </is>
      </c>
      <c r="AQ619" t="inlineStr">
        <is>
          <t/>
        </is>
      </c>
      <c r="AR619" t="inlineStr">
        <is>
          <t/>
        </is>
      </c>
      <c r="AS619" t="inlineStr">
        <is>
          <t/>
        </is>
      </c>
      <c r="AT619" t="inlineStr">
        <is>
          <t/>
        </is>
      </c>
      <c r="AU619" t="inlineStr">
        <is>
          <t/>
        </is>
      </c>
      <c r="AV619" t="inlineStr">
        <is>
          <t/>
        </is>
      </c>
      <c r="AW619" t="inlineStr">
        <is>
          <t/>
        </is>
      </c>
      <c r="AX619" t="inlineStr">
        <is>
          <t/>
        </is>
      </c>
      <c r="AY619" t="inlineStr">
        <is>
          <t/>
        </is>
      </c>
      <c r="AZ619" t="inlineStr">
        <is>
          <t/>
        </is>
      </c>
      <c r="BA619" t="inlineStr">
        <is>
          <t/>
        </is>
      </c>
      <c r="BB619" t="inlineStr">
        <is>
          <t/>
        </is>
      </c>
      <c r="BC619" t="inlineStr">
        <is>
          <t/>
        </is>
      </c>
      <c r="BD619" t="inlineStr">
        <is>
          <t/>
        </is>
      </c>
      <c r="BE619" t="inlineStr">
        <is>
          <t/>
        </is>
      </c>
      <c r="BF619" t="inlineStr">
        <is>
          <t/>
        </is>
      </c>
      <c r="BG619" t="inlineStr">
        <is>
          <t/>
        </is>
      </c>
      <c r="BH619" t="inlineStr">
        <is>
          <t/>
        </is>
      </c>
      <c r="BI619" t="inlineStr">
        <is>
          <t/>
        </is>
      </c>
      <c r="BJ619" t="inlineStr">
        <is>
          <t/>
        </is>
      </c>
      <c r="BK619" t="inlineStr">
        <is>
          <t/>
        </is>
      </c>
      <c r="BL619" t="inlineStr">
        <is>
          <t/>
        </is>
      </c>
      <c r="BM619" t="inlineStr">
        <is>
          <t/>
        </is>
      </c>
      <c r="BN619" t="inlineStr">
        <is>
          <t/>
        </is>
      </c>
      <c r="BO619" t="inlineStr">
        <is>
          <t/>
        </is>
      </c>
      <c r="BP619" t="inlineStr">
        <is>
          <t/>
        </is>
      </c>
      <c r="BQ619" t="inlineStr">
        <is>
          <t/>
        </is>
      </c>
      <c r="BR619" t="inlineStr">
        <is>
          <t/>
        </is>
      </c>
      <c r="BS619" t="inlineStr">
        <is>
          <t/>
        </is>
      </c>
      <c r="BT619" t="inlineStr">
        <is>
          <t/>
        </is>
      </c>
      <c r="BU619" t="inlineStr">
        <is>
          <t/>
        </is>
      </c>
      <c r="BV619" t="inlineStr">
        <is>
          <t/>
        </is>
      </c>
      <c r="BW619" t="inlineStr">
        <is>
          <t/>
        </is>
      </c>
      <c r="BX619" t="inlineStr">
        <is>
          <t/>
        </is>
      </c>
      <c r="BY619" t="inlineStr">
        <is>
          <t/>
        </is>
      </c>
      <c r="BZ619" t="inlineStr">
        <is>
          <t/>
        </is>
      </c>
      <c r="CA619" t="inlineStr">
        <is>
          <t/>
        </is>
      </c>
      <c r="CB619" t="inlineStr">
        <is>
          <t/>
        </is>
      </c>
      <c r="CC619" t="inlineStr">
        <is>
          <t/>
        </is>
      </c>
      <c r="CD619" t="inlineStr">
        <is>
          <t/>
        </is>
      </c>
      <c r="CE619" t="inlineStr">
        <is>
          <t/>
        </is>
      </c>
      <c r="CF619" t="inlineStr">
        <is>
          <t/>
        </is>
      </c>
      <c r="CG619" t="inlineStr">
        <is>
          <t/>
        </is>
      </c>
      <c r="CH619" t="inlineStr">
        <is>
          <t/>
        </is>
      </c>
      <c r="CI619" t="inlineStr">
        <is>
          <t/>
        </is>
      </c>
      <c r="CJ619" t="inlineStr">
        <is>
          <t/>
        </is>
      </c>
      <c r="CK619" t="inlineStr">
        <is>
          <t/>
        </is>
      </c>
      <c r="CL619" t="inlineStr">
        <is>
          <t/>
        </is>
      </c>
      <c r="CM619" t="inlineStr">
        <is>
          <t/>
        </is>
      </c>
      <c r="CN619" t="inlineStr">
        <is>
          <t/>
        </is>
      </c>
      <c r="CO619" t="inlineStr">
        <is>
          <t/>
        </is>
      </c>
      <c r="CP619" t="inlineStr">
        <is>
          <t/>
        </is>
      </c>
      <c r="CQ619" t="inlineStr">
        <is>
          <t/>
        </is>
      </c>
      <c r="CR619" t="inlineStr">
        <is>
          <t/>
        </is>
      </c>
      <c r="CS619" t="inlineStr">
        <is>
          <t/>
        </is>
      </c>
      <c r="CT619" t="inlineStr">
        <is>
          <t/>
        </is>
      </c>
      <c r="CU619" t="inlineStr">
        <is>
          <t/>
        </is>
      </c>
    </row>
    <row r="620">
      <c r="A620" s="1" t="str">
        <f>HYPERLINK("https://iate.europa.eu/entry/result/3504781/all", "3504781")</f>
        <v>3504781</v>
      </c>
      <c r="B620" t="inlineStr">
        <is>
          <t>FINANCE</t>
        </is>
      </c>
      <c r="C620" t="inlineStr">
        <is>
          <t>FINANCE|free movement of capital|financial market</t>
        </is>
      </c>
      <c r="D620" t="inlineStr">
        <is>
          <t>несистемен риск|диверсифицируем риск|уникален риск|специфичен риск</t>
        </is>
      </c>
      <c r="E620" t="inlineStr">
        <is>
          <t>4|4|3|4</t>
        </is>
      </c>
      <c r="F620" t="inlineStr">
        <is>
          <t>|||</t>
        </is>
      </c>
      <c r="G620" t="inlineStr">
        <is>
          <t/>
        </is>
      </c>
      <c r="H620" t="inlineStr">
        <is>
          <t/>
        </is>
      </c>
      <c r="I620" t="inlineStr">
        <is>
          <t/>
        </is>
      </c>
      <c r="J620" t="inlineStr">
        <is>
          <t/>
        </is>
      </c>
      <c r="K620" t="inlineStr">
        <is>
          <t/>
        </is>
      </c>
      <c r="L620" t="inlineStr">
        <is>
          <t/>
        </is>
      </c>
      <c r="M620" t="inlineStr">
        <is>
          <t/>
        </is>
      </c>
      <c r="N620" t="inlineStr">
        <is>
          <t/>
        </is>
      </c>
      <c r="O620" t="inlineStr">
        <is>
          <t/>
        </is>
      </c>
      <c r="P620" t="inlineStr">
        <is>
          <t/>
        </is>
      </c>
      <c r="Q620" t="inlineStr">
        <is>
          <t/>
        </is>
      </c>
      <c r="R620" t="inlineStr">
        <is>
          <t/>
        </is>
      </c>
      <c r="S620" t="inlineStr">
        <is>
          <t>idiosyncratic risk</t>
        </is>
      </c>
      <c r="T620" t="inlineStr">
        <is>
          <t>3</t>
        </is>
      </c>
      <c r="U620" t="inlineStr">
        <is>
          <t/>
        </is>
      </c>
      <c r="V620" t="inlineStr">
        <is>
          <t/>
        </is>
      </c>
      <c r="W620" t="inlineStr">
        <is>
          <t/>
        </is>
      </c>
      <c r="X620" t="inlineStr">
        <is>
          <t/>
        </is>
      </c>
      <c r="Y620" t="inlineStr">
        <is>
          <t>idiosünkraatiline risk</t>
        </is>
      </c>
      <c r="Z620" t="inlineStr">
        <is>
          <t>3</t>
        </is>
      </c>
      <c r="AA620" t="inlineStr">
        <is>
          <t/>
        </is>
      </c>
      <c r="AB620" t="inlineStr">
        <is>
          <t>epäsystemaattinen riski</t>
        </is>
      </c>
      <c r="AC620" t="inlineStr">
        <is>
          <t>3</t>
        </is>
      </c>
      <c r="AD620" t="inlineStr">
        <is>
          <t/>
        </is>
      </c>
      <c r="AE620" t="inlineStr">
        <is>
          <t>risque ponctuel</t>
        </is>
      </c>
      <c r="AF620" t="inlineStr">
        <is>
          <t>3</t>
        </is>
      </c>
      <c r="AG620" t="inlineStr">
        <is>
          <t/>
        </is>
      </c>
      <c r="AH620" t="inlineStr">
        <is>
          <t>riosca neamhghnách</t>
        </is>
      </c>
      <c r="AI620" t="inlineStr">
        <is>
          <t>3</t>
        </is>
      </c>
      <c r="AJ620" t="inlineStr">
        <is>
          <t/>
        </is>
      </c>
      <c r="AK620" t="inlineStr">
        <is>
          <t/>
        </is>
      </c>
      <c r="AL620" t="inlineStr">
        <is>
          <t/>
        </is>
      </c>
      <c r="AM620" t="inlineStr">
        <is>
          <t/>
        </is>
      </c>
      <c r="AN620" t="inlineStr">
        <is>
          <t>idioszinkratikus kockázat</t>
        </is>
      </c>
      <c r="AO620" t="inlineStr">
        <is>
          <t>3</t>
        </is>
      </c>
      <c r="AP620" t="inlineStr">
        <is>
          <t/>
        </is>
      </c>
      <c r="AQ620" t="inlineStr">
        <is>
          <t>rischio idiosincratico</t>
        </is>
      </c>
      <c r="AR620" t="inlineStr">
        <is>
          <t>3</t>
        </is>
      </c>
      <c r="AS620" t="inlineStr">
        <is>
          <t/>
        </is>
      </c>
      <c r="AT620" t="inlineStr">
        <is>
          <t/>
        </is>
      </c>
      <c r="AU620" t="inlineStr">
        <is>
          <t/>
        </is>
      </c>
      <c r="AV620" t="inlineStr">
        <is>
          <t/>
        </is>
      </c>
      <c r="AW620" t="inlineStr">
        <is>
          <t/>
        </is>
      </c>
      <c r="AX620" t="inlineStr">
        <is>
          <t/>
        </is>
      </c>
      <c r="AY620" t="inlineStr">
        <is>
          <t/>
        </is>
      </c>
      <c r="AZ620" t="inlineStr">
        <is>
          <t>riskju idjosinkratiku</t>
        </is>
      </c>
      <c r="BA620" t="inlineStr">
        <is>
          <t>3</t>
        </is>
      </c>
      <c r="BB620" t="inlineStr">
        <is>
          <t/>
        </is>
      </c>
      <c r="BC620" t="inlineStr">
        <is>
          <t/>
        </is>
      </c>
      <c r="BD620" t="inlineStr">
        <is>
          <t/>
        </is>
      </c>
      <c r="BE620" t="inlineStr">
        <is>
          <t/>
        </is>
      </c>
      <c r="BF620" t="inlineStr">
        <is>
          <t>ryzyko niesystematyczne</t>
        </is>
      </c>
      <c r="BG620" t="inlineStr">
        <is>
          <t>3</t>
        </is>
      </c>
      <c r="BH620" t="inlineStr">
        <is>
          <t/>
        </is>
      </c>
      <c r="BI620" t="inlineStr">
        <is>
          <t/>
        </is>
      </c>
      <c r="BJ620" t="inlineStr">
        <is>
          <t/>
        </is>
      </c>
      <c r="BK620" t="inlineStr">
        <is>
          <t/>
        </is>
      </c>
      <c r="BL620" t="inlineStr">
        <is>
          <t/>
        </is>
      </c>
      <c r="BM620" t="inlineStr">
        <is>
          <t/>
        </is>
      </c>
      <c r="BN620" t="inlineStr">
        <is>
          <t/>
        </is>
      </c>
      <c r="BO620" t="inlineStr">
        <is>
          <t>nesystémové riziko</t>
        </is>
      </c>
      <c r="BP620" t="inlineStr">
        <is>
          <t>2</t>
        </is>
      </c>
      <c r="BQ620" t="inlineStr">
        <is>
          <t/>
        </is>
      </c>
      <c r="BR620" t="inlineStr">
        <is>
          <t>nesistematično tveganje</t>
        </is>
      </c>
      <c r="BS620" t="inlineStr">
        <is>
          <t>3</t>
        </is>
      </c>
      <c r="BT620" t="inlineStr">
        <is>
          <t/>
        </is>
      </c>
      <c r="BU620" t="inlineStr">
        <is>
          <t>idiosynkratisk risk|diversifierbar risk|osystematisk risk</t>
        </is>
      </c>
      <c r="BV620" t="inlineStr">
        <is>
          <t>3|3|3</t>
        </is>
      </c>
      <c r="BW620" t="inlineStr">
        <is>
          <t>||</t>
        </is>
      </c>
      <c r="BX620" t="inlineStr">
        <is>
          <t>риск, който може да бъде намален и дори отстранен чрез диверсификация на портфейла</t>
        </is>
      </c>
      <c r="BY620" t="inlineStr">
        <is>
          <t/>
        </is>
      </c>
      <c r="BZ620" t="inlineStr">
        <is>
          <t/>
        </is>
      </c>
      <c r="CA620" t="inlineStr">
        <is>
          <t/>
        </is>
      </c>
      <c r="CB620" t="inlineStr">
        <is>
          <t/>
        </is>
      </c>
      <c r="CC620" t="inlineStr">
        <is>
          <t>1. risk that affects a very small number of assets, and can be almost eliminated with diversification 
&lt;br&gt; 2. risk that the value of a financial instrument changes more or less than the market in general (but not in an abrupt or sudden way)</t>
        </is>
      </c>
      <c r="CD620" t="inlineStr">
        <is>
          <t/>
        </is>
      </c>
      <c r="CE620" t="inlineStr">
        <is>
          <t/>
        </is>
      </c>
      <c r="CF620" t="inlineStr">
        <is>
          <t>yksittäiseen arvopaperiin liittyvä volatiliteettiriski, jonka vaikutus voidaan poistaa sijoitussalkusta riittävän hajautuksen avulla</t>
        </is>
      </c>
      <c r="CG620" t="inlineStr">
        <is>
          <t/>
        </is>
      </c>
      <c r="CH620" t="inlineStr">
        <is>
          <t/>
        </is>
      </c>
      <c r="CI620" t="inlineStr">
        <is>
          <t/>
        </is>
      </c>
      <c r="CJ620" t="inlineStr">
        <is>
          <t>kevés eszközt érintő kockázat, amely diverzifikációval szinte teljesen megszüntethető</t>
        </is>
      </c>
      <c r="CK620" t="inlineStr">
        <is>
          <t>rischio relativo a un titolo specifico e riducibile attraverso la diversificazione delle attività</t>
        </is>
      </c>
      <c r="CL620" t="inlineStr">
        <is>
          <t/>
        </is>
      </c>
      <c r="CM620" t="inlineStr">
        <is>
          <t/>
        </is>
      </c>
      <c r="CN620" t="inlineStr">
        <is>
          <t/>
        </is>
      </c>
      <c r="CO620" t="inlineStr">
        <is>
          <t/>
        </is>
      </c>
      <c r="CP620" t="inlineStr">
        <is>
          <t/>
        </is>
      </c>
      <c r="CQ620" t="inlineStr">
        <is>
          <t/>
        </is>
      </c>
      <c r="CR620" t="inlineStr">
        <is>
          <t/>
        </is>
      </c>
      <c r="CS620" t="inlineStr">
        <is>
          <t/>
        </is>
      </c>
      <c r="CT620" t="inlineStr">
        <is>
          <t/>
        </is>
      </c>
      <c r="CU620" t="inlineStr">
        <is>
          <t/>
        </is>
      </c>
    </row>
    <row r="621">
      <c r="A621" s="1" t="str">
        <f>HYPERLINK("https://iate.europa.eu/entry/result/3523731/all", "3523731")</f>
        <v>3523731</v>
      </c>
      <c r="B621" t="inlineStr">
        <is>
          <t>FINANCE</t>
        </is>
      </c>
      <c r="C621" t="inlineStr">
        <is>
          <t>FINANCE|financing and investment</t>
        </is>
      </c>
      <c r="D621" t="inlineStr">
        <is>
          <t/>
        </is>
      </c>
      <c r="E621" t="inlineStr">
        <is>
          <t/>
        </is>
      </c>
      <c r="F621" t="inlineStr">
        <is>
          <t/>
        </is>
      </c>
      <c r="G621" t="inlineStr">
        <is>
          <t/>
        </is>
      </c>
      <c r="H621" t="inlineStr">
        <is>
          <t/>
        </is>
      </c>
      <c r="I621" t="inlineStr">
        <is>
          <t/>
        </is>
      </c>
      <c r="J621" t="inlineStr">
        <is>
          <t/>
        </is>
      </c>
      <c r="K621" t="inlineStr">
        <is>
          <t/>
        </is>
      </c>
      <c r="L621" t="inlineStr">
        <is>
          <t/>
        </is>
      </c>
      <c r="M621" t="inlineStr">
        <is>
          <t/>
        </is>
      </c>
      <c r="N621" t="inlineStr">
        <is>
          <t/>
        </is>
      </c>
      <c r="O621" t="inlineStr">
        <is>
          <t/>
        </is>
      </c>
      <c r="P621" t="inlineStr">
        <is>
          <t/>
        </is>
      </c>
      <c r="Q621" t="inlineStr">
        <is>
          <t/>
        </is>
      </c>
      <c r="R621" t="inlineStr">
        <is>
          <t/>
        </is>
      </c>
      <c r="S621" t="inlineStr">
        <is>
          <t>business continuity policy</t>
        </is>
      </c>
      <c r="T621" t="inlineStr">
        <is>
          <t>3</t>
        </is>
      </c>
      <c r="U621" t="inlineStr">
        <is>
          <t/>
        </is>
      </c>
      <c r="V621" t="inlineStr">
        <is>
          <t>estrategia de continuidad de la actividad</t>
        </is>
      </c>
      <c r="W621" t="inlineStr">
        <is>
          <t>3</t>
        </is>
      </c>
      <c r="X621" t="inlineStr">
        <is>
          <t/>
        </is>
      </c>
      <c r="Y621" t="inlineStr">
        <is>
          <t/>
        </is>
      </c>
      <c r="Z621" t="inlineStr">
        <is>
          <t/>
        </is>
      </c>
      <c r="AA621" t="inlineStr">
        <is>
          <t/>
        </is>
      </c>
      <c r="AB621" t="inlineStr">
        <is>
          <t>liiketoiminnan jatkuvuutta koskevat toimintaperiaatteet</t>
        </is>
      </c>
      <c r="AC621" t="inlineStr">
        <is>
          <t>3</t>
        </is>
      </c>
      <c r="AD621" t="inlineStr">
        <is>
          <t/>
        </is>
      </c>
      <c r="AE621" t="inlineStr">
        <is>
          <t>politique de continuité de l’activité</t>
        </is>
      </c>
      <c r="AF621" t="inlineStr">
        <is>
          <t>3</t>
        </is>
      </c>
      <c r="AG621" t="inlineStr">
        <is>
          <t/>
        </is>
      </c>
      <c r="AH621" t="inlineStr">
        <is>
          <t/>
        </is>
      </c>
      <c r="AI621" t="inlineStr">
        <is>
          <t/>
        </is>
      </c>
      <c r="AJ621" t="inlineStr">
        <is>
          <t/>
        </is>
      </c>
      <c r="AK621" t="inlineStr">
        <is>
          <t/>
        </is>
      </c>
      <c r="AL621" t="inlineStr">
        <is>
          <t/>
        </is>
      </c>
      <c r="AM621" t="inlineStr">
        <is>
          <t/>
        </is>
      </c>
      <c r="AN621" t="inlineStr">
        <is>
          <t/>
        </is>
      </c>
      <c r="AO621" t="inlineStr">
        <is>
          <t/>
        </is>
      </c>
      <c r="AP621" t="inlineStr">
        <is>
          <t/>
        </is>
      </c>
      <c r="AQ621" t="inlineStr">
        <is>
          <t/>
        </is>
      </c>
      <c r="AR621" t="inlineStr">
        <is>
          <t/>
        </is>
      </c>
      <c r="AS621" t="inlineStr">
        <is>
          <t/>
        </is>
      </c>
      <c r="AT621" t="inlineStr">
        <is>
          <t/>
        </is>
      </c>
      <c r="AU621" t="inlineStr">
        <is>
          <t/>
        </is>
      </c>
      <c r="AV621" t="inlineStr">
        <is>
          <t/>
        </is>
      </c>
      <c r="AW621" t="inlineStr">
        <is>
          <t/>
        </is>
      </c>
      <c r="AX621" t="inlineStr">
        <is>
          <t/>
        </is>
      </c>
      <c r="AY621" t="inlineStr">
        <is>
          <t/>
        </is>
      </c>
      <c r="AZ621" t="inlineStr">
        <is>
          <t/>
        </is>
      </c>
      <c r="BA621" t="inlineStr">
        <is>
          <t/>
        </is>
      </c>
      <c r="BB621" t="inlineStr">
        <is>
          <t/>
        </is>
      </c>
      <c r="BC621" t="inlineStr">
        <is>
          <t/>
        </is>
      </c>
      <c r="BD621" t="inlineStr">
        <is>
          <t/>
        </is>
      </c>
      <c r="BE621" t="inlineStr">
        <is>
          <t/>
        </is>
      </c>
      <c r="BF621" t="inlineStr">
        <is>
          <t>polityka ciągłości działania</t>
        </is>
      </c>
      <c r="BG621" t="inlineStr">
        <is>
          <t>3</t>
        </is>
      </c>
      <c r="BH621" t="inlineStr">
        <is>
          <t/>
        </is>
      </c>
      <c r="BI621" t="inlineStr">
        <is>
          <t/>
        </is>
      </c>
      <c r="BJ621" t="inlineStr">
        <is>
          <t/>
        </is>
      </c>
      <c r="BK621" t="inlineStr">
        <is>
          <t/>
        </is>
      </c>
      <c r="BL621" t="inlineStr">
        <is>
          <t/>
        </is>
      </c>
      <c r="BM621" t="inlineStr">
        <is>
          <t/>
        </is>
      </c>
      <c r="BN621" t="inlineStr">
        <is>
          <t/>
        </is>
      </c>
      <c r="BO621" t="inlineStr">
        <is>
          <t/>
        </is>
      </c>
      <c r="BP621" t="inlineStr">
        <is>
          <t/>
        </is>
      </c>
      <c r="BQ621" t="inlineStr">
        <is>
          <t/>
        </is>
      </c>
      <c r="BR621" t="inlineStr">
        <is>
          <t>politika neprekinjenega poslovanja</t>
        </is>
      </c>
      <c r="BS621" t="inlineStr">
        <is>
          <t>3</t>
        </is>
      </c>
      <c r="BT621" t="inlineStr">
        <is>
          <t/>
        </is>
      </c>
      <c r="BU621" t="inlineStr">
        <is>
          <t/>
        </is>
      </c>
      <c r="BV621" t="inlineStr">
        <is>
          <t/>
        </is>
      </c>
      <c r="BW621" t="inlineStr">
        <is>
          <t/>
        </is>
      </c>
      <c r="BX621" t="inlineStr">
        <is>
          <t/>
        </is>
      </c>
      <c r="BY621" t="inlineStr">
        <is>
          <t/>
        </is>
      </c>
      <c r="BZ621" t="inlineStr">
        <is>
          <t/>
        </is>
      </c>
      <c r="CA621" t="inlineStr">
        <is>
          <t/>
        </is>
      </c>
      <c r="CB621" t="inlineStr">
        <is>
          <t/>
        </is>
      </c>
      <c r="CC621" t="inlineStr">
        <is>
          <t/>
        </is>
      </c>
      <c r="CD621" t="inlineStr">
        <is>
          <t/>
        </is>
      </c>
      <c r="CE621" t="inlineStr">
        <is>
          <t/>
        </is>
      </c>
      <c r="CF621" t="inlineStr">
        <is>
          <t/>
        </is>
      </c>
      <c r="CG621" t="inlineStr">
        <is>
          <t/>
        </is>
      </c>
      <c r="CH621" t="inlineStr">
        <is>
          <t/>
        </is>
      </c>
      <c r="CI621" t="inlineStr">
        <is>
          <t/>
        </is>
      </c>
      <c r="CJ621" t="inlineStr">
        <is>
          <t/>
        </is>
      </c>
      <c r="CK621" t="inlineStr">
        <is>
          <t/>
        </is>
      </c>
      <c r="CL621" t="inlineStr">
        <is>
          <t/>
        </is>
      </c>
      <c r="CM621" t="inlineStr">
        <is>
          <t/>
        </is>
      </c>
      <c r="CN621" t="inlineStr">
        <is>
          <t/>
        </is>
      </c>
      <c r="CO621" t="inlineStr">
        <is>
          <t/>
        </is>
      </c>
      <c r="CP621" t="inlineStr">
        <is>
          <t/>
        </is>
      </c>
      <c r="CQ621" t="inlineStr">
        <is>
          <t/>
        </is>
      </c>
      <c r="CR621" t="inlineStr">
        <is>
          <t/>
        </is>
      </c>
      <c r="CS621" t="inlineStr">
        <is>
          <t/>
        </is>
      </c>
      <c r="CT621" t="inlineStr">
        <is>
          <t/>
        </is>
      </c>
      <c r="CU621" t="inlineStr">
        <is>
          <t/>
        </is>
      </c>
    </row>
    <row r="622">
      <c r="A622" s="1" t="str">
        <f>HYPERLINK("https://iate.europa.eu/entry/result/2244375/all", "2244375")</f>
        <v>2244375</v>
      </c>
      <c r="B622" t="inlineStr">
        <is>
          <t>FINANCE</t>
        </is>
      </c>
      <c r="C622" t="inlineStr">
        <is>
          <t>FINANCE|insurance</t>
        </is>
      </c>
      <c r="D622" t="inlineStr">
        <is>
          <t>кредитен риск</t>
        </is>
      </c>
      <c r="E622" t="inlineStr">
        <is>
          <t>4</t>
        </is>
      </c>
      <c r="F622" t="inlineStr">
        <is>
          <t/>
        </is>
      </c>
      <c r="G622" t="inlineStr">
        <is>
          <t>úvěrové riziko</t>
        </is>
      </c>
      <c r="H622" t="inlineStr">
        <is>
          <t>3</t>
        </is>
      </c>
      <c r="I622" t="inlineStr">
        <is>
          <t/>
        </is>
      </c>
      <c r="J622" t="inlineStr">
        <is>
          <t>kreditrisiko</t>
        </is>
      </c>
      <c r="K622" t="inlineStr">
        <is>
          <t>3</t>
        </is>
      </c>
      <c r="L622" t="inlineStr">
        <is>
          <t/>
        </is>
      </c>
      <c r="M622" t="inlineStr">
        <is>
          <t/>
        </is>
      </c>
      <c r="N622" t="inlineStr">
        <is>
          <t/>
        </is>
      </c>
      <c r="O622" t="inlineStr">
        <is>
          <t/>
        </is>
      </c>
      <c r="P622" t="inlineStr">
        <is>
          <t>πιστωτικός κίνδυνος</t>
        </is>
      </c>
      <c r="Q622" t="inlineStr">
        <is>
          <t>3</t>
        </is>
      </c>
      <c r="R622" t="inlineStr">
        <is>
          <t/>
        </is>
      </c>
      <c r="S622" t="inlineStr">
        <is>
          <t>credit risk</t>
        </is>
      </c>
      <c r="T622" t="inlineStr">
        <is>
          <t>3</t>
        </is>
      </c>
      <c r="U622" t="inlineStr">
        <is>
          <t/>
        </is>
      </c>
      <c r="V622" t="inlineStr">
        <is>
          <t/>
        </is>
      </c>
      <c r="W622" t="inlineStr">
        <is>
          <t/>
        </is>
      </c>
      <c r="X622" t="inlineStr">
        <is>
          <t/>
        </is>
      </c>
      <c r="Y622" t="inlineStr">
        <is>
          <t>krediidirisk</t>
        </is>
      </c>
      <c r="Z622" t="inlineStr">
        <is>
          <t>4</t>
        </is>
      </c>
      <c r="AA622" t="inlineStr">
        <is>
          <t/>
        </is>
      </c>
      <c r="AB622" t="inlineStr">
        <is>
          <t>luottoriski</t>
        </is>
      </c>
      <c r="AC622" t="inlineStr">
        <is>
          <t>3</t>
        </is>
      </c>
      <c r="AD622" t="inlineStr">
        <is>
          <t/>
        </is>
      </c>
      <c r="AE622" t="inlineStr">
        <is>
          <t/>
        </is>
      </c>
      <c r="AF622" t="inlineStr">
        <is>
          <t/>
        </is>
      </c>
      <c r="AG622" t="inlineStr">
        <is>
          <t/>
        </is>
      </c>
      <c r="AH622" t="inlineStr">
        <is>
          <t>riosca creidmheasa</t>
        </is>
      </c>
      <c r="AI622" t="inlineStr">
        <is>
          <t>3</t>
        </is>
      </c>
      <c r="AJ622" t="inlineStr">
        <is>
          <t/>
        </is>
      </c>
      <c r="AK622" t="inlineStr">
        <is>
          <t>kreditni rizik</t>
        </is>
      </c>
      <c r="AL622" t="inlineStr">
        <is>
          <t>3</t>
        </is>
      </c>
      <c r="AM622" t="inlineStr">
        <is>
          <t/>
        </is>
      </c>
      <c r="AN622" t="inlineStr">
        <is>
          <t>hitelkockázat</t>
        </is>
      </c>
      <c r="AO622" t="inlineStr">
        <is>
          <t>4</t>
        </is>
      </c>
      <c r="AP622" t="inlineStr">
        <is>
          <t/>
        </is>
      </c>
      <c r="AQ622" t="inlineStr">
        <is>
          <t/>
        </is>
      </c>
      <c r="AR622" t="inlineStr">
        <is>
          <t/>
        </is>
      </c>
      <c r="AS622" t="inlineStr">
        <is>
          <t/>
        </is>
      </c>
      <c r="AT622" t="inlineStr">
        <is>
          <t>kredito rizika</t>
        </is>
      </c>
      <c r="AU622" t="inlineStr">
        <is>
          <t>3</t>
        </is>
      </c>
      <c r="AV622" t="inlineStr">
        <is>
          <t/>
        </is>
      </c>
      <c r="AW622" t="inlineStr">
        <is>
          <t>kredītrisks</t>
        </is>
      </c>
      <c r="AX622" t="inlineStr">
        <is>
          <t>3</t>
        </is>
      </c>
      <c r="AY622" t="inlineStr">
        <is>
          <t/>
        </is>
      </c>
      <c r="AZ622" t="inlineStr">
        <is>
          <t>riskju ta' kreditu</t>
        </is>
      </c>
      <c r="BA622" t="inlineStr">
        <is>
          <t>3</t>
        </is>
      </c>
      <c r="BB622" t="inlineStr">
        <is>
          <t/>
        </is>
      </c>
      <c r="BC622" t="inlineStr">
        <is>
          <t/>
        </is>
      </c>
      <c r="BD622" t="inlineStr">
        <is>
          <t/>
        </is>
      </c>
      <c r="BE622" t="inlineStr">
        <is>
          <t/>
        </is>
      </c>
      <c r="BF622" t="inlineStr">
        <is>
          <t>ryzyko kredytowe</t>
        </is>
      </c>
      <c r="BG622" t="inlineStr">
        <is>
          <t>3</t>
        </is>
      </c>
      <c r="BH622" t="inlineStr">
        <is>
          <t/>
        </is>
      </c>
      <c r="BI622" t="inlineStr">
        <is>
          <t>risco de crédito</t>
        </is>
      </c>
      <c r="BJ622" t="inlineStr">
        <is>
          <t>3</t>
        </is>
      </c>
      <c r="BK622" t="inlineStr">
        <is>
          <t/>
        </is>
      </c>
      <c r="BL622" t="inlineStr">
        <is>
          <t>risc de credit</t>
        </is>
      </c>
      <c r="BM622" t="inlineStr">
        <is>
          <t>3</t>
        </is>
      </c>
      <c r="BN622" t="inlineStr">
        <is>
          <t/>
        </is>
      </c>
      <c r="BO622" t="inlineStr">
        <is>
          <t>úverové riziko</t>
        </is>
      </c>
      <c r="BP622" t="inlineStr">
        <is>
          <t>3</t>
        </is>
      </c>
      <c r="BQ622" t="inlineStr">
        <is>
          <t/>
        </is>
      </c>
      <c r="BR622" t="inlineStr">
        <is>
          <t>kreditno tveganje</t>
        </is>
      </c>
      <c r="BS622" t="inlineStr">
        <is>
          <t>3</t>
        </is>
      </c>
      <c r="BT622" t="inlineStr">
        <is>
          <t/>
        </is>
      </c>
      <c r="BU622" t="inlineStr">
        <is>
          <t>kreditrisk</t>
        </is>
      </c>
      <c r="BV622" t="inlineStr">
        <is>
          <t>3</t>
        </is>
      </c>
      <c r="BW622" t="inlineStr">
        <is>
          <t/>
        </is>
      </c>
      <c r="BX622" t="inlineStr">
        <is>
          <t>риск от загуба или от неблагоприятна промяна във финансовото състояние в резултат на колебания в кредитната позиция на емитенти на ценни книжа, на контрагенти или на длъжници</t>
        </is>
      </c>
      <c r="BY622" t="inlineStr">
        <is>
          <t>riziko ztráty nebo nepříznivé změny ve finanční situaci vyplývající z kolísání úvěrového ratingu emitentů cenných papírů, protistran a jakýchkoli dlužníků, jimž jsou pojišťovny a zajišťovny vystaveny, v podobě selhání protistrany nebo rizika kreditního rozpětí nebo koncentrace tržních rizik</t>
        </is>
      </c>
      <c r="BZ622" t="inlineStr">
        <is>
          <t>"risikoen for tab eller for en ugunstig forandring i den finansielle situation som følge af bevægelser i kreditværdigheden hos emittenter af værdipapirer, modparter og debitorer, som forsikringsselskaber og genforsikringsselskaber er udsatte for i form af koncentrationer af modpartsrisici, spredningsrisici eller markedsrisici"</t>
        </is>
      </c>
      <c r="CA622" t="inlineStr">
        <is>
          <t/>
        </is>
      </c>
      <c r="CB622" t="inlineStr">
        <is>
          <t>ο κίνδυνος ζημίας ή δυσμενούς μεταβολής στη χρηματοοικονομική κατάσταση, λόγω διακυμάνσεων στην πιστοληπτική κατάσταση των εκδοτών τίτλων, των αντισυμβαλλομένων και οποιωνδήποτε άλλων χρεωστών, στον οποίο οι ασφαλιστικές και αντασφαλιστικές επιχειρήσεις είναι εκτεθειμένες, με τη μορφή κινδύνου αθέτησης αντισυμβαλλομένου, κινδύνου πιστωτικών περιθωρίων, ή συγκεντρώσεων κινδύνου αγοράς</t>
        </is>
      </c>
      <c r="CC622" t="inlineStr">
        <is>
          <t>risk of loss or of adverse change in the financial situation, resulting from fluctuations in the credit standing of issuers of securities, counterparties and any debtors to which insurance and reinsurance undertakings are exposed, in the form of counterparty default risk, or spread risk, or market risk concentrations</t>
        </is>
      </c>
      <c r="CD622" t="inlineStr">
        <is>
          <t/>
        </is>
      </c>
      <c r="CE622" t="inlineStr">
        <is>
          <t>Krediidirisk – oht saada kahju või oht, et finantsseisund muutub etteaimamatult, mis tuleneb nende väärtpaberiemitentide, vastaspoole ja võlgnike krediidireitingu kõikumistest, kellega kindlustus- ja edasikindlustusandjad puutuvad kokku vastaspoole makseviivituse riski või kontsentratsiooniriski raames.</t>
        </is>
      </c>
      <c r="CF622" t="inlineStr">
        <is>
          <t/>
        </is>
      </c>
      <c r="CG622" t="inlineStr">
        <is>
          <t/>
        </is>
      </c>
      <c r="CH622" t="inlineStr">
        <is>
          <t/>
        </is>
      </c>
      <c r="CI622" t="inlineStr">
        <is>
          <t>rizik gubitka ili nepovoljne promjene u financijskom stanju koji proizlazi iz kretanja u kreditnom položaju izdavatelja vrijednosnih papira, drugih ugovornih strana i bilo kojih dužnika kojima su izložena društva za osiguranje odnosno društva za reosiguranje, u obliku koncentracija rizika neispunjenja obveza druge ugovorne strane, rizika prinosa ili tržišnog rizika</t>
        </is>
      </c>
      <c r="CJ622" t="inlineStr">
        <is>
          <t>Veszteség vagy a pénzügyi helyzetben bekövetkező kedvezőtlen változás kockázata, amely olyan értékpapír-kibocsátók, partnerek és más adósok hitelképességének ingadozásából ered, amelyekkel szemben a biztosító vagy viszontbiztosító a partnerkockázatnak, kamatréskockázatnak vagy piacikockázat-koncentrációnak van kitéve.</t>
        </is>
      </c>
      <c r="CK622" t="inlineStr">
        <is>
          <t/>
        </is>
      </c>
      <c r="CL622" t="inlineStr">
        <is>
          <t>nuostolių arba nepalankių finansinės padėties pokyčių rizika, atsirandanti dėl vertybinių popierių emitentų, sandorio šalių ir visų skolininkų, kurie turi įtakos draudimo ir perdraudimo įmonėms, mokumo būklės pokyčių ir pasireiškianti sandorio šalies įsipareigojimų nevykdymo rizikos, skirtumo rizikos (angl. 
&lt;i&gt;spread risk&lt;/i&gt;) arba rinkos rizikos koncentracijos forma</t>
        </is>
      </c>
      <c r="CM622" t="inlineStr">
        <is>
          <t>zaudējumu vai negatīvu pārmaiņu risks finanšu stāvoklī, kas rodas vērtspapīru emitentu, darījumu partneru un jebkuru debitoru kredītstāvokļa svārstību rezultātā, kam pakļautas apdrošināšanas un pārapdrošināšanas sabiedrības un kas izpaužas kā darījumu partneru saistību nepildīšanas risks, likmju starpības risks vai tirgus riska koncentrācija</t>
        </is>
      </c>
      <c r="CN622" t="inlineStr">
        <is>
          <t>riskju ta’ telf jew ta’ bidla avversa fis-sitwazzjoni finanzjarja, li jiirriżultaw, mill-movimenti fl-istat tal-kreditu tal-entità li toħroġ is-sigurtajiet, tal-kontrapartijiet u kwalunkwe debituri li għalihom l-impriżi tal-assigurazzjoni u tar-rijassigurazzjoni jkunu esposti, fil-forma ta’ riskju ta’ inadempjenza jew riskju ta’ firxa tal-kontroparti, jew konċentrazzjonijiet ta’ riskji tas-suq</t>
        </is>
      </c>
      <c r="CO622" t="inlineStr">
        <is>
          <t/>
        </is>
      </c>
      <c r="CP622" t="inlineStr">
        <is>
          <t>ryzyko straty lub niekorzystnej zmiany sytuacji finansowej wynikające z wahań zdolności kredytowej emitentów papierów wartościowych, kontrahentów i wszelkich dłużników, na które narażone są zakłady ubezpieczeń i zakłady reasekuracji, w postaci ryzyka niewykonania zobowiązania przez kontrahenta lub ryzyka spreadu lub koncentracji ryzyka rynkowego</t>
        </is>
      </c>
      <c r="CQ622" t="inlineStr">
        <is>
          <t>Risco de perda, ou de evolução desfavorável da situação financeira, decorrente de variações da qualidade de crédito dos emitentes de valores mobiliários, contrapartes e devedores, a que estão expostas as empresas de seguros e de resseguros, sob a forma de risco de incumprimento pela contraparte, risco de spread ou concentrações de risco de mercado.</t>
        </is>
      </c>
      <c r="CR622" t="inlineStr">
        <is>
          <t>riscul actual sau viitor de afectare negativă a profiturilor și capitalului ca urmare a neîndeplinirii de către debitor a obligațiilor contractuale sau a eșecului acestuia în îndeplinirea celor stabilite</t>
        </is>
      </c>
      <c r="CS622" t="inlineStr">
        <is>
          <t>riziko straty alebo nepriaznivej zmeny vo finančnej situácii vyplývajúce z kolísania úverového ratingu emitentov cenných papierov, protistrán a akýchkoľvek dlžníkov, ktorému sú poisťovne a zaisťovne vystavené, v podobe rizika zlyhania protistrany alebo rizika úverového rozpätia, alebo koncentrácie trhového rizika</t>
        </is>
      </c>
      <c r="CT622" t="inlineStr">
        <is>
          <t>tveganje izgube ali neugodne spremembe v finančnem položaju (zavarovalnice) zaradi nihanj v kreditnem položaju izdajateljev vrednostnih papirjev, nasprotnih strank in morebitnih dolžnikov, katerim so izpostavljene zavarovalnice in pozavarovalnice v obliki tveganja neplačila nasprotne stranke, tveganja razpona ali koncentracij tržnega tveganja</t>
        </is>
      </c>
      <c r="CU622" t="inlineStr">
        <is>
          <t>risken för förlust eller negativ förändring avseende den finansiella ställningen till följd av svängningar i kreditvärdigheten hos emittenter, motparter och gäldenärer för vilka försäkrings- eller återförsäkringsföretag är exponerade i form av motparts- eller spreadrisker eller koncentrationer av marknadsrisker</t>
        </is>
      </c>
    </row>
    <row r="623">
      <c r="A623" s="1" t="str">
        <f>HYPERLINK("https://iate.europa.eu/entry/result/2217592/all", "2217592")</f>
        <v>2217592</v>
      </c>
      <c r="B623" t="inlineStr">
        <is>
          <t>FINANCE</t>
        </is>
      </c>
      <c r="C623" t="inlineStr">
        <is>
          <t>FINANCE|taxation</t>
        </is>
      </c>
      <c r="D623" t="inlineStr">
        <is>
          <t/>
        </is>
      </c>
      <c r="E623" t="inlineStr">
        <is>
          <t/>
        </is>
      </c>
      <c r="F623" t="inlineStr">
        <is>
          <t/>
        </is>
      </c>
      <c r="G623" t="inlineStr">
        <is>
          <t/>
        </is>
      </c>
      <c r="H623" t="inlineStr">
        <is>
          <t/>
        </is>
      </c>
      <c r="I623" t="inlineStr">
        <is>
          <t/>
        </is>
      </c>
      <c r="J623" t="inlineStr">
        <is>
          <t/>
        </is>
      </c>
      <c r="K623" t="inlineStr">
        <is>
          <t/>
        </is>
      </c>
      <c r="L623" t="inlineStr">
        <is>
          <t/>
        </is>
      </c>
      <c r="M623" t="inlineStr">
        <is>
          <t/>
        </is>
      </c>
      <c r="N623" t="inlineStr">
        <is>
          <t/>
        </is>
      </c>
      <c r="O623" t="inlineStr">
        <is>
          <t/>
        </is>
      </c>
      <c r="P623" t="inlineStr">
        <is>
          <t/>
        </is>
      </c>
      <c r="Q623" t="inlineStr">
        <is>
          <t/>
        </is>
      </c>
      <c r="R623" t="inlineStr">
        <is>
          <t/>
        </is>
      </c>
      <c r="S623" t="inlineStr">
        <is>
          <t>supply</t>
        </is>
      </c>
      <c r="T623" t="inlineStr">
        <is>
          <t>2</t>
        </is>
      </c>
      <c r="U623" t="inlineStr">
        <is>
          <t/>
        </is>
      </c>
      <c r="V623" t="inlineStr">
        <is>
          <t/>
        </is>
      </c>
      <c r="W623" t="inlineStr">
        <is>
          <t/>
        </is>
      </c>
      <c r="X623" t="inlineStr">
        <is>
          <t/>
        </is>
      </c>
      <c r="Y623" t="inlineStr">
        <is>
          <t/>
        </is>
      </c>
      <c r="Z623" t="inlineStr">
        <is>
          <t/>
        </is>
      </c>
      <c r="AA623" t="inlineStr">
        <is>
          <t/>
        </is>
      </c>
      <c r="AB623" t="inlineStr">
        <is>
          <t>suoritus|luovutus</t>
        </is>
      </c>
      <c r="AC623" t="inlineStr">
        <is>
          <t>2|2</t>
        </is>
      </c>
      <c r="AD623" t="inlineStr">
        <is>
          <t>|</t>
        </is>
      </c>
      <c r="AE623" t="inlineStr">
        <is>
          <t/>
        </is>
      </c>
      <c r="AF623" t="inlineStr">
        <is>
          <t/>
        </is>
      </c>
      <c r="AG623" t="inlineStr">
        <is>
          <t/>
        </is>
      </c>
      <c r="AH623" t="inlineStr">
        <is>
          <t/>
        </is>
      </c>
      <c r="AI623" t="inlineStr">
        <is>
          <t/>
        </is>
      </c>
      <c r="AJ623" t="inlineStr">
        <is>
          <t/>
        </is>
      </c>
      <c r="AK623" t="inlineStr">
        <is>
          <t/>
        </is>
      </c>
      <c r="AL623" t="inlineStr">
        <is>
          <t/>
        </is>
      </c>
      <c r="AM623" t="inlineStr">
        <is>
          <t/>
        </is>
      </c>
      <c r="AN623" t="inlineStr">
        <is>
          <t/>
        </is>
      </c>
      <c r="AO623" t="inlineStr">
        <is>
          <t/>
        </is>
      </c>
      <c r="AP623" t="inlineStr">
        <is>
          <t/>
        </is>
      </c>
      <c r="AQ623" t="inlineStr">
        <is>
          <t/>
        </is>
      </c>
      <c r="AR623" t="inlineStr">
        <is>
          <t/>
        </is>
      </c>
      <c r="AS623" t="inlineStr">
        <is>
          <t/>
        </is>
      </c>
      <c r="AT623" t="inlineStr">
        <is>
          <t/>
        </is>
      </c>
      <c r="AU623" t="inlineStr">
        <is>
          <t/>
        </is>
      </c>
      <c r="AV623" t="inlineStr">
        <is>
          <t/>
        </is>
      </c>
      <c r="AW623" t="inlineStr">
        <is>
          <t/>
        </is>
      </c>
      <c r="AX623" t="inlineStr">
        <is>
          <t/>
        </is>
      </c>
      <c r="AY623" t="inlineStr">
        <is>
          <t/>
        </is>
      </c>
      <c r="AZ623" t="inlineStr">
        <is>
          <t/>
        </is>
      </c>
      <c r="BA623" t="inlineStr">
        <is>
          <t/>
        </is>
      </c>
      <c r="BB623" t="inlineStr">
        <is>
          <t/>
        </is>
      </c>
      <c r="BC623" t="inlineStr">
        <is>
          <t/>
        </is>
      </c>
      <c r="BD623" t="inlineStr">
        <is>
          <t/>
        </is>
      </c>
      <c r="BE623" t="inlineStr">
        <is>
          <t/>
        </is>
      </c>
      <c r="BF623" t="inlineStr">
        <is>
          <t/>
        </is>
      </c>
      <c r="BG623" t="inlineStr">
        <is>
          <t/>
        </is>
      </c>
      <c r="BH623" t="inlineStr">
        <is>
          <t/>
        </is>
      </c>
      <c r="BI623" t="inlineStr">
        <is>
          <t/>
        </is>
      </c>
      <c r="BJ623" t="inlineStr">
        <is>
          <t/>
        </is>
      </c>
      <c r="BK623" t="inlineStr">
        <is>
          <t/>
        </is>
      </c>
      <c r="BL623" t="inlineStr">
        <is>
          <t/>
        </is>
      </c>
      <c r="BM623" t="inlineStr">
        <is>
          <t/>
        </is>
      </c>
      <c r="BN623" t="inlineStr">
        <is>
          <t/>
        </is>
      </c>
      <c r="BO623" t="inlineStr">
        <is>
          <t/>
        </is>
      </c>
      <c r="BP623" t="inlineStr">
        <is>
          <t/>
        </is>
      </c>
      <c r="BQ623" t="inlineStr">
        <is>
          <t/>
        </is>
      </c>
      <c r="BR623" t="inlineStr">
        <is>
          <t/>
        </is>
      </c>
      <c r="BS623" t="inlineStr">
        <is>
          <t/>
        </is>
      </c>
      <c r="BT623" t="inlineStr">
        <is>
          <t/>
        </is>
      </c>
      <c r="BU623" t="inlineStr">
        <is>
          <t/>
        </is>
      </c>
      <c r="BV623" t="inlineStr">
        <is>
          <t/>
        </is>
      </c>
      <c r="BW623" t="inlineStr">
        <is>
          <t/>
        </is>
      </c>
      <c r="BX623" t="inlineStr">
        <is>
          <t/>
        </is>
      </c>
      <c r="BY623" t="inlineStr">
        <is>
          <t/>
        </is>
      </c>
      <c r="BZ623" t="inlineStr">
        <is>
          <t/>
        </is>
      </c>
      <c r="CA623" t="inlineStr">
        <is>
          <t/>
        </is>
      </c>
      <c r="CB623" t="inlineStr">
        <is>
          <t/>
        </is>
      </c>
      <c r="CC623" t="inlineStr">
        <is>
          <t/>
        </is>
      </c>
      <c r="CD623" t="inlineStr">
        <is>
          <t/>
        </is>
      </c>
      <c r="CE623" t="inlineStr">
        <is>
          <t/>
        </is>
      </c>
      <c r="CF623" t="inlineStr">
        <is>
          <t/>
        </is>
      </c>
      <c r="CG623" t="inlineStr">
        <is>
          <t/>
        </is>
      </c>
      <c r="CH623" t="inlineStr">
        <is>
          <t/>
        </is>
      </c>
      <c r="CI623" t="inlineStr">
        <is>
          <t/>
        </is>
      </c>
      <c r="CJ623" t="inlineStr">
        <is>
          <t/>
        </is>
      </c>
      <c r="CK623" t="inlineStr">
        <is>
          <t/>
        </is>
      </c>
      <c r="CL623" t="inlineStr">
        <is>
          <t/>
        </is>
      </c>
      <c r="CM623" t="inlineStr">
        <is>
          <t/>
        </is>
      </c>
      <c r="CN623" t="inlineStr">
        <is>
          <t/>
        </is>
      </c>
      <c r="CO623" t="inlineStr">
        <is>
          <t/>
        </is>
      </c>
      <c r="CP623" t="inlineStr">
        <is>
          <t/>
        </is>
      </c>
      <c r="CQ623" t="inlineStr">
        <is>
          <t/>
        </is>
      </c>
      <c r="CR623" t="inlineStr">
        <is>
          <t/>
        </is>
      </c>
      <c r="CS623" t="inlineStr">
        <is>
          <t/>
        </is>
      </c>
      <c r="CT623" t="inlineStr">
        <is>
          <t/>
        </is>
      </c>
      <c r="CU623" t="inlineStr">
        <is>
          <t/>
        </is>
      </c>
    </row>
    <row r="624">
      <c r="A624" s="1" t="str">
        <f>HYPERLINK("https://iate.europa.eu/entry/result/2244384/all", "2244384")</f>
        <v>2244384</v>
      </c>
      <c r="B624" t="inlineStr">
        <is>
          <t>FINANCE</t>
        </is>
      </c>
      <c r="C624" t="inlineStr">
        <is>
          <t>FINANCE|insurance</t>
        </is>
      </c>
      <c r="D624" t="inlineStr">
        <is>
          <t>ликвиден риск</t>
        </is>
      </c>
      <c r="E624" t="inlineStr">
        <is>
          <t>4</t>
        </is>
      </c>
      <c r="F624" t="inlineStr">
        <is>
          <t/>
        </is>
      </c>
      <c r="G624" t="inlineStr">
        <is>
          <t>riziko likvidity</t>
        </is>
      </c>
      <c r="H624" t="inlineStr">
        <is>
          <t>3</t>
        </is>
      </c>
      <c r="I624" t="inlineStr">
        <is>
          <t/>
        </is>
      </c>
      <c r="J624" t="inlineStr">
        <is>
          <t>likviditetsrisiko</t>
        </is>
      </c>
      <c r="K624" t="inlineStr">
        <is>
          <t>3</t>
        </is>
      </c>
      <c r="L624" t="inlineStr">
        <is>
          <t/>
        </is>
      </c>
      <c r="M624" t="inlineStr">
        <is>
          <t>Liquiditätsrisiko</t>
        </is>
      </c>
      <c r="N624" t="inlineStr">
        <is>
          <t>3</t>
        </is>
      </c>
      <c r="O624" t="inlineStr">
        <is>
          <t/>
        </is>
      </c>
      <c r="P624" t="inlineStr">
        <is>
          <t>κίνδυνος ρευστότητας</t>
        </is>
      </c>
      <c r="Q624" t="inlineStr">
        <is>
          <t>3</t>
        </is>
      </c>
      <c r="R624" t="inlineStr">
        <is>
          <t/>
        </is>
      </c>
      <c r="S624" t="inlineStr">
        <is>
          <t>liquidity risk</t>
        </is>
      </c>
      <c r="T624" t="inlineStr">
        <is>
          <t>3</t>
        </is>
      </c>
      <c r="U624" t="inlineStr">
        <is>
          <t/>
        </is>
      </c>
      <c r="V624" t="inlineStr">
        <is>
          <t/>
        </is>
      </c>
      <c r="W624" t="inlineStr">
        <is>
          <t/>
        </is>
      </c>
      <c r="X624" t="inlineStr">
        <is>
          <t/>
        </is>
      </c>
      <c r="Y624" t="inlineStr">
        <is>
          <t/>
        </is>
      </c>
      <c r="Z624" t="inlineStr">
        <is>
          <t/>
        </is>
      </c>
      <c r="AA624" t="inlineStr">
        <is>
          <t/>
        </is>
      </c>
      <c r="AB624" t="inlineStr">
        <is>
          <t>likviditeettiriski</t>
        </is>
      </c>
      <c r="AC624" t="inlineStr">
        <is>
          <t>3</t>
        </is>
      </c>
      <c r="AD624" t="inlineStr">
        <is>
          <t/>
        </is>
      </c>
      <c r="AE624" t="inlineStr">
        <is>
          <t>risque de liquidité</t>
        </is>
      </c>
      <c r="AF624" t="inlineStr">
        <is>
          <t>3</t>
        </is>
      </c>
      <c r="AG624" t="inlineStr">
        <is>
          <t/>
        </is>
      </c>
      <c r="AH624" t="inlineStr">
        <is>
          <t>riosca leachtachta</t>
        </is>
      </c>
      <c r="AI624" t="inlineStr">
        <is>
          <t>3</t>
        </is>
      </c>
      <c r="AJ624" t="inlineStr">
        <is>
          <t/>
        </is>
      </c>
      <c r="AK624" t="inlineStr">
        <is>
          <t>likvidnosni rizik|rizik likvidnosti</t>
        </is>
      </c>
      <c r="AL624" t="inlineStr">
        <is>
          <t>3|3</t>
        </is>
      </c>
      <c r="AM624" t="inlineStr">
        <is>
          <t>preferred|</t>
        </is>
      </c>
      <c r="AN624" t="inlineStr">
        <is>
          <t>likviditási kockázat</t>
        </is>
      </c>
      <c r="AO624" t="inlineStr">
        <is>
          <t>4</t>
        </is>
      </c>
      <c r="AP624" t="inlineStr">
        <is>
          <t/>
        </is>
      </c>
      <c r="AQ624" t="inlineStr">
        <is>
          <t>rischio di liquidità</t>
        </is>
      </c>
      <c r="AR624" t="inlineStr">
        <is>
          <t>3</t>
        </is>
      </c>
      <c r="AS624" t="inlineStr">
        <is>
          <t/>
        </is>
      </c>
      <c r="AT624" t="inlineStr">
        <is>
          <t>likvidumo rizika</t>
        </is>
      </c>
      <c r="AU624" t="inlineStr">
        <is>
          <t>4</t>
        </is>
      </c>
      <c r="AV624" t="inlineStr">
        <is>
          <t/>
        </is>
      </c>
      <c r="AW624" t="inlineStr">
        <is>
          <t>likviditātes risks</t>
        </is>
      </c>
      <c r="AX624" t="inlineStr">
        <is>
          <t>3</t>
        </is>
      </c>
      <c r="AY624" t="inlineStr">
        <is>
          <t/>
        </is>
      </c>
      <c r="AZ624" t="inlineStr">
        <is>
          <t>riskju tal-likwidità</t>
        </is>
      </c>
      <c r="BA624" t="inlineStr">
        <is>
          <t>3</t>
        </is>
      </c>
      <c r="BB624" t="inlineStr">
        <is>
          <t/>
        </is>
      </c>
      <c r="BC624" t="inlineStr">
        <is>
          <t/>
        </is>
      </c>
      <c r="BD624" t="inlineStr">
        <is>
          <t/>
        </is>
      </c>
      <c r="BE624" t="inlineStr">
        <is>
          <t/>
        </is>
      </c>
      <c r="BF624" t="inlineStr">
        <is>
          <t>ryzyko płynności</t>
        </is>
      </c>
      <c r="BG624" t="inlineStr">
        <is>
          <t>3</t>
        </is>
      </c>
      <c r="BH624" t="inlineStr">
        <is>
          <t/>
        </is>
      </c>
      <c r="BI624" t="inlineStr">
        <is>
          <t>risco de liquidez</t>
        </is>
      </c>
      <c r="BJ624" t="inlineStr">
        <is>
          <t>3</t>
        </is>
      </c>
      <c r="BK624" t="inlineStr">
        <is>
          <t/>
        </is>
      </c>
      <c r="BL624" t="inlineStr">
        <is>
          <t>risc de lichiditate</t>
        </is>
      </c>
      <c r="BM624" t="inlineStr">
        <is>
          <t>3</t>
        </is>
      </c>
      <c r="BN624" t="inlineStr">
        <is>
          <t/>
        </is>
      </c>
      <c r="BO624" t="inlineStr">
        <is>
          <t>riziko likvidity</t>
        </is>
      </c>
      <c r="BP624" t="inlineStr">
        <is>
          <t>3</t>
        </is>
      </c>
      <c r="BQ624" t="inlineStr">
        <is>
          <t/>
        </is>
      </c>
      <c r="BR624" t="inlineStr">
        <is>
          <t>likvidnostno tveganje</t>
        </is>
      </c>
      <c r="BS624" t="inlineStr">
        <is>
          <t>3</t>
        </is>
      </c>
      <c r="BT624" t="inlineStr">
        <is>
          <t/>
        </is>
      </c>
      <c r="BU624" t="inlineStr">
        <is>
          <t/>
        </is>
      </c>
      <c r="BV624" t="inlineStr">
        <is>
          <t/>
        </is>
      </c>
      <c r="BW624" t="inlineStr">
        <is>
          <t/>
        </is>
      </c>
      <c r="BX624" t="inlineStr">
        <is>
          <t>риск в резултат на невъзможността на застрахователните и презастрахователните предприятия да реализират инвестиции и други активи, за да покрият своите финансови задължения, когато те станат изискуеми</t>
        </is>
      </c>
      <c r="BY624" t="inlineStr">
        <is>
          <t>riziko, že pojišťovny a zajišťovny nejsou schopny vypořádat své investice a další aktiva za účelem vyrovnání svých finančních závazků v okamžiku, kdy se stávají splatnými</t>
        </is>
      </c>
      <c r="BZ624" t="inlineStr">
        <is>
          <t>"risikoen for, at forsikrings- og genforsikringsselskaber ikke kan afhænde investeringer og andre aktiver med henblik på at imødekomme deres finansielle forpligtelser rettidigt"</t>
        </is>
      </c>
      <c r="CA624" t="inlineStr">
        <is>
          <t>Risiko, dass ein Versicherungs- oder Rückversicherungsunternehmen nicht in der Lage ist, Anlagen und andere Vermögenswerte zu realisieren, um seinen finanziellen Verpflichtungen bei Fälligkeit nachzukommen</t>
        </is>
      </c>
      <c r="CB624" t="inlineStr">
        <is>
          <t>ο κίνδυνος αδυναμίας των ασφαλιστικών και αντασφαλιστικών επιχειρήσεων να εκποιήσουν επενδύσεις και άλλα περιουσιακά στοιχεία προκειμένου να προβούν στον διακανονισμό των οικονομικών τους υποχρεώσεων όταν αυτές καταστούν απαιτητές</t>
        </is>
      </c>
      <c r="CC624" t="inlineStr">
        <is>
          <t>risk that insurance and reinsurance undertakings are unable to realise investments and other assets in order to settle their financial obligations when they fall due</t>
        </is>
      </c>
      <c r="CD624" t="inlineStr">
        <is>
          <t/>
        </is>
      </c>
      <c r="CE624" t="inlineStr">
        <is>
          <t/>
        </is>
      </c>
      <c r="CF624" t="inlineStr">
        <is>
          <t>riski, joka toteutuu silloin, kun tarvittavan rahoituksen saaminen osoittautuu mahdottomaksi, vaikka saatavat sinänsä olisivat velkoja suuremmat</t>
        </is>
      </c>
      <c r="CG624" t="inlineStr">
        <is>
          <t>le risque, pour les entreprises d’assurance et de réassurance, de ne pas pouvoir réaliser leurs investissements et autres actifs en vue d’honorer leurs engagements financiers au moment où ceux-ci deviennent exigibles</t>
        </is>
      </c>
      <c r="CH624" t="inlineStr">
        <is>
          <t/>
        </is>
      </c>
      <c r="CI624" t="inlineStr">
        <is>
          <t>rizik da društvo za osiguranje odnosno društvo za reosiguranje ne bude u mogućnosti unovčiti svoja ulaganja i drugu imovinu kako bi podmirilo svoje financijske obveze o njihovom dospijeću</t>
        </is>
      </c>
      <c r="CJ624" t="inlineStr">
        <is>
          <t>Annak a kockázata, hogy a biztosító vagy viszontbiztosító a pénzügyi kötelezettségek rendezése érdekében, azok esedékességekor, nem képes befektetéseit és más eszközeit értékesíteni.</t>
        </is>
      </c>
      <c r="CK624" t="inlineStr">
        <is>
          <t>rischio che l’impresa di assicurazione o di riassicurazione non sia in grado di liquidare investimenti ed altre attività per regolare le proprie obbligazioni finanziarie quando queste ultime scadono</t>
        </is>
      </c>
      <c r="CL624" t="inlineStr">
        <is>
          <t>rizika, kad draudimo ir perdraudimo įmonės nesugebės realizuoti investicijų ir kito turto, kad įvykdytų savo finansinius įsipareigojimus suėjus terminui</t>
        </is>
      </c>
      <c r="CM624" t="inlineStr">
        <is>
          <t>risks, ka apdrošināšanas un pārapdrošināšanas sabiedrības nespēs realizēt ieguldījumus un citus aktīvus, lai nokārtotu savas finansiālās saistības, iestājoties to termiņam</t>
        </is>
      </c>
      <c r="CN624" t="inlineStr">
        <is>
          <t>ir-riskju li l-impriżi tal-assigurazzjoni jew tar-rijassigurazzjoni ma jkunux kapaċi jwasslu investimenti jew attivi oħra sabiex jilħqu l-obbligazzjonijiet finanzjarji tagħhom meta dawn ikunu dovuti</t>
        </is>
      </c>
      <c r="CO624" t="inlineStr">
        <is>
          <t/>
        </is>
      </c>
      <c r="CP624" t="inlineStr">
        <is>
          <t>ryzyko niemożności zrealizowania przez zakłady ubezpieczeń i zakłady reasekuracji lokat i innych aktywów w celu uregulowania swoich zobowiązań finansowych w momencie, gdy stają się one wymagalne</t>
        </is>
      </c>
      <c r="CQ624" t="inlineStr">
        <is>
          <t>Risco de as empresas de seguros e de resseguros não terem capacidade para realizar investimentos e outros activos a fim de liquidar as suas obrigações financeiras na data de vencimento.</t>
        </is>
      </c>
      <c r="CR624" t="inlineStr">
        <is>
          <t>riscul actual sau viitor de afectare negativă a profiturilor și capitalului, determinat de incapacitatea S.S.I.F de a-și îndeplini obligațiile la scadența acestora;</t>
        </is>
      </c>
      <c r="CS624" t="inlineStr">
        <is>
          <t>riziko neschopnosti poisťovne alebo zaisťovne speňažiť investície a iný majetok s cieľom vyrovnať svoje finančné záväzky v čase ich splatnosti</t>
        </is>
      </c>
      <c r="CT624" t="inlineStr">
        <is>
          <t>Likvidnostno tveganje pomeni nevarnost, da zavarovalnice in pozavarovalnice ne morejo unovčiti naložb in drugih sredstev, da poravnajo svoje finančne obveznosti, ko te zapadejo.</t>
        </is>
      </c>
      <c r="CU624" t="inlineStr">
        <is>
          <t/>
        </is>
      </c>
    </row>
    <row r="625">
      <c r="A625" s="1" t="str">
        <f>HYPERLINK("https://iate.europa.eu/entry/result/1557188/all", "1557188")</f>
        <v>1557188</v>
      </c>
      <c r="B625" t="inlineStr">
        <is>
          <t>ECONOMICS;FINANCE</t>
        </is>
      </c>
      <c r="C625" t="inlineStr">
        <is>
          <t>ECONOMICS;FINANCE</t>
        </is>
      </c>
      <c r="D625" t="inlineStr">
        <is>
          <t/>
        </is>
      </c>
      <c r="E625" t="inlineStr">
        <is>
          <t/>
        </is>
      </c>
      <c r="F625" t="inlineStr">
        <is>
          <t/>
        </is>
      </c>
      <c r="G625" t="inlineStr">
        <is>
          <t/>
        </is>
      </c>
      <c r="H625" t="inlineStr">
        <is>
          <t/>
        </is>
      </c>
      <c r="I625" t="inlineStr">
        <is>
          <t/>
        </is>
      </c>
      <c r="J625" t="inlineStr">
        <is>
          <t>valuta</t>
        </is>
      </c>
      <c r="K625" t="inlineStr">
        <is>
          <t>3</t>
        </is>
      </c>
      <c r="L625" t="inlineStr">
        <is>
          <t/>
        </is>
      </c>
      <c r="M625" t="inlineStr">
        <is>
          <t>Währung</t>
        </is>
      </c>
      <c r="N625" t="inlineStr">
        <is>
          <t>3</t>
        </is>
      </c>
      <c r="O625" t="inlineStr">
        <is>
          <t/>
        </is>
      </c>
      <c r="P625" t="inlineStr">
        <is>
          <t>νόμισμα</t>
        </is>
      </c>
      <c r="Q625" t="inlineStr">
        <is>
          <t>3</t>
        </is>
      </c>
      <c r="R625" t="inlineStr">
        <is>
          <t/>
        </is>
      </c>
      <c r="S625" t="inlineStr">
        <is>
          <t>currency</t>
        </is>
      </c>
      <c r="T625" t="inlineStr">
        <is>
          <t>3</t>
        </is>
      </c>
      <c r="U625" t="inlineStr">
        <is>
          <t/>
        </is>
      </c>
      <c r="V625" t="inlineStr">
        <is>
          <t>moneda|divisa</t>
        </is>
      </c>
      <c r="W625" t="inlineStr">
        <is>
          <t>3|3</t>
        </is>
      </c>
      <c r="X625" t="inlineStr">
        <is>
          <t>|</t>
        </is>
      </c>
      <c r="Y625" t="inlineStr">
        <is>
          <t>vääring|raha|rahaühik|valuuta</t>
        </is>
      </c>
      <c r="Z625" t="inlineStr">
        <is>
          <t>3|3|3|3</t>
        </is>
      </c>
      <c r="AA625" t="inlineStr">
        <is>
          <t>|||</t>
        </is>
      </c>
      <c r="AB625" t="inlineStr">
        <is>
          <t>valuutta</t>
        </is>
      </c>
      <c r="AC625" t="inlineStr">
        <is>
          <t>3</t>
        </is>
      </c>
      <c r="AD625" t="inlineStr">
        <is>
          <t/>
        </is>
      </c>
      <c r="AE625" t="inlineStr">
        <is>
          <t>monnaie</t>
        </is>
      </c>
      <c r="AF625" t="inlineStr">
        <is>
          <t>3</t>
        </is>
      </c>
      <c r="AG625" t="inlineStr">
        <is>
          <t/>
        </is>
      </c>
      <c r="AH625" t="inlineStr">
        <is>
          <t/>
        </is>
      </c>
      <c r="AI625" t="inlineStr">
        <is>
          <t/>
        </is>
      </c>
      <c r="AJ625" t="inlineStr">
        <is>
          <t/>
        </is>
      </c>
      <c r="AK625" t="inlineStr">
        <is>
          <t/>
        </is>
      </c>
      <c r="AL625" t="inlineStr">
        <is>
          <t/>
        </is>
      </c>
      <c r="AM625" t="inlineStr">
        <is>
          <t/>
        </is>
      </c>
      <c r="AN625" t="inlineStr">
        <is>
          <t/>
        </is>
      </c>
      <c r="AO625" t="inlineStr">
        <is>
          <t/>
        </is>
      </c>
      <c r="AP625" t="inlineStr">
        <is>
          <t/>
        </is>
      </c>
      <c r="AQ625" t="inlineStr">
        <is>
          <t/>
        </is>
      </c>
      <c r="AR625" t="inlineStr">
        <is>
          <t/>
        </is>
      </c>
      <c r="AS625" t="inlineStr">
        <is>
          <t/>
        </is>
      </c>
      <c r="AT625" t="inlineStr">
        <is>
          <t/>
        </is>
      </c>
      <c r="AU625" t="inlineStr">
        <is>
          <t/>
        </is>
      </c>
      <c r="AV625" t="inlineStr">
        <is>
          <t/>
        </is>
      </c>
      <c r="AW625" t="inlineStr">
        <is>
          <t>valūta|naudas vienība</t>
        </is>
      </c>
      <c r="AX625" t="inlineStr">
        <is>
          <t>3|2</t>
        </is>
      </c>
      <c r="AY625" t="inlineStr">
        <is>
          <t>|</t>
        </is>
      </c>
      <c r="AZ625" t="inlineStr">
        <is>
          <t>munita</t>
        </is>
      </c>
      <c r="BA625" t="inlineStr">
        <is>
          <t>3</t>
        </is>
      </c>
      <c r="BB625" t="inlineStr">
        <is>
          <t/>
        </is>
      </c>
      <c r="BC625" t="inlineStr">
        <is>
          <t>munt|valuta</t>
        </is>
      </c>
      <c r="BD625" t="inlineStr">
        <is>
          <t>3|3</t>
        </is>
      </c>
      <c r="BE625" t="inlineStr">
        <is>
          <t>|</t>
        </is>
      </c>
      <c r="BF625" t="inlineStr">
        <is>
          <t/>
        </is>
      </c>
      <c r="BG625" t="inlineStr">
        <is>
          <t/>
        </is>
      </c>
      <c r="BH625" t="inlineStr">
        <is>
          <t/>
        </is>
      </c>
      <c r="BI625" t="inlineStr">
        <is>
          <t/>
        </is>
      </c>
      <c r="BJ625" t="inlineStr">
        <is>
          <t/>
        </is>
      </c>
      <c r="BK625" t="inlineStr">
        <is>
          <t/>
        </is>
      </c>
      <c r="BL625" t="inlineStr">
        <is>
          <t/>
        </is>
      </c>
      <c r="BM625" t="inlineStr">
        <is>
          <t/>
        </is>
      </c>
      <c r="BN625" t="inlineStr">
        <is>
          <t/>
        </is>
      </c>
      <c r="BO625" t="inlineStr">
        <is>
          <t/>
        </is>
      </c>
      <c r="BP625" t="inlineStr">
        <is>
          <t/>
        </is>
      </c>
      <c r="BQ625" t="inlineStr">
        <is>
          <t/>
        </is>
      </c>
      <c r="BR625" t="inlineStr">
        <is>
          <t/>
        </is>
      </c>
      <c r="BS625" t="inlineStr">
        <is>
          <t/>
        </is>
      </c>
      <c r="BT625" t="inlineStr">
        <is>
          <t/>
        </is>
      </c>
      <c r="BU625" t="inlineStr">
        <is>
          <t/>
        </is>
      </c>
      <c r="BV625" t="inlineStr">
        <is>
          <t/>
        </is>
      </c>
      <c r="BW625" t="inlineStr">
        <is>
          <t/>
        </is>
      </c>
      <c r="BX625" t="inlineStr">
        <is>
          <t/>
        </is>
      </c>
      <c r="BY625" t="inlineStr">
        <is>
          <t/>
        </is>
      </c>
      <c r="BZ625" t="inlineStr">
        <is>
          <t/>
        </is>
      </c>
      <c r="CA625" t="inlineStr">
        <is>
          <t/>
        </is>
      </c>
      <c r="CB625" t="inlineStr">
        <is>
          <t/>
        </is>
      </c>
      <c r="CC625" t="inlineStr">
        <is>
          <t>medium of exchange of value to define by reference to the geographical location of the authorities responsible for it</t>
        </is>
      </c>
      <c r="CD625" t="inlineStr">
        <is>
          <t/>
        </is>
      </c>
      <c r="CE625" t="inlineStr">
        <is>
          <t>1. rahamärgid, mida kasutatakse kõigis raha funktsioonides; &lt;br&gt;2. riigi rahasüsteem ja selle raames rakendatavad rahamärgid</t>
        </is>
      </c>
      <c r="CF625" t="inlineStr">
        <is>
          <t>itsenäisen valtion rahayksikkö, jolla on tietty arvo suhteessa ulkomaisiin rahayksikköihin</t>
        </is>
      </c>
      <c r="CG625" t="inlineStr">
        <is>
          <t>moyen d'échange de valeur défini par référence à un lieu géographique par les autorités responsables.La monnaie peut être représentée par un code monnaie</t>
        </is>
      </c>
      <c r="CH625" t="inlineStr">
        <is>
          <t/>
        </is>
      </c>
      <c r="CI625" t="inlineStr">
        <is>
          <t/>
        </is>
      </c>
      <c r="CJ625" t="inlineStr">
        <is>
          <t/>
        </is>
      </c>
      <c r="CK625" t="inlineStr">
        <is>
          <t/>
        </is>
      </c>
      <c r="CL625" t="inlineStr">
        <is>
          <t/>
        </is>
      </c>
      <c r="CM625" t="inlineStr">
        <is>
          <t>kādas valsts vai valstu grupas (piem., eurozonas) oficiālā naudas vienība</t>
        </is>
      </c>
      <c r="CN625" t="inlineStr">
        <is>
          <t/>
        </is>
      </c>
      <c r="CO625" t="inlineStr">
        <is>
          <t/>
        </is>
      </c>
      <c r="CP625" t="inlineStr">
        <is>
          <t/>
        </is>
      </c>
      <c r="CQ625" t="inlineStr">
        <is>
          <t/>
        </is>
      </c>
      <c r="CR625" t="inlineStr">
        <is>
          <t/>
        </is>
      </c>
      <c r="CS625" t="inlineStr">
        <is>
          <t/>
        </is>
      </c>
      <c r="CT625" t="inlineStr">
        <is>
          <t/>
        </is>
      </c>
      <c r="CU625" t="inlineStr">
        <is>
          <t/>
        </is>
      </c>
    </row>
    <row r="626">
      <c r="A626" s="1" t="str">
        <f>HYPERLINK("https://iate.europa.eu/entry/result/1683197/all", "1683197")</f>
        <v>1683197</v>
      </c>
      <c r="B626" t="inlineStr">
        <is>
          <t>FINANCE</t>
        </is>
      </c>
      <c r="C626" t="inlineStr">
        <is>
          <t>FINANCE|free movement of capital|financial market</t>
        </is>
      </c>
      <c r="D626" t="inlineStr">
        <is>
          <t>разпределени доходи</t>
        </is>
      </c>
      <c r="E626" t="inlineStr">
        <is>
          <t>3</t>
        </is>
      </c>
      <c r="F626" t="inlineStr">
        <is>
          <t/>
        </is>
      </c>
      <c r="G626" t="inlineStr">
        <is>
          <t>rozdělení</t>
        </is>
      </c>
      <c r="H626" t="inlineStr">
        <is>
          <t>3</t>
        </is>
      </c>
      <c r="I626" t="inlineStr">
        <is>
          <t/>
        </is>
      </c>
      <c r="J626" t="inlineStr">
        <is>
          <t>udbetalinger|udlodninger</t>
        </is>
      </c>
      <c r="K626" t="inlineStr">
        <is>
          <t>3|3</t>
        </is>
      </c>
      <c r="L626" t="inlineStr">
        <is>
          <t>|</t>
        </is>
      </c>
      <c r="M626" t="inlineStr">
        <is>
          <t>Verteilung|Ausschüttung</t>
        </is>
      </c>
      <c r="N626" t="inlineStr">
        <is>
          <t>3|3</t>
        </is>
      </c>
      <c r="O626" t="inlineStr">
        <is>
          <t>|</t>
        </is>
      </c>
      <c r="P626" t="inlineStr">
        <is>
          <t>διανομές</t>
        </is>
      </c>
      <c r="Q626" t="inlineStr">
        <is>
          <t>3</t>
        </is>
      </c>
      <c r="R626" t="inlineStr">
        <is>
          <t/>
        </is>
      </c>
      <c r="S626" t="inlineStr">
        <is>
          <t>distributions</t>
        </is>
      </c>
      <c r="T626" t="inlineStr">
        <is>
          <t>3</t>
        </is>
      </c>
      <c r="U626" t="inlineStr">
        <is>
          <t/>
        </is>
      </c>
      <c r="V626" t="inlineStr">
        <is>
          <t>distribuciones|rentas distribuidas</t>
        </is>
      </c>
      <c r="W626" t="inlineStr">
        <is>
          <t>3|3</t>
        </is>
      </c>
      <c r="X626" t="inlineStr">
        <is>
          <t>|</t>
        </is>
      </c>
      <c r="Y626" t="inlineStr">
        <is>
          <t>väljamaksed|tulude jaotamine</t>
        </is>
      </c>
      <c r="Z626" t="inlineStr">
        <is>
          <t>3|3</t>
        </is>
      </c>
      <c r="AA626" t="inlineStr">
        <is>
          <t>|</t>
        </is>
      </c>
      <c r="AB626" t="inlineStr">
        <is>
          <t>jaetut tuotot|voitonjako|voiton- ja muut jaot</t>
        </is>
      </c>
      <c r="AC626" t="inlineStr">
        <is>
          <t>3|3|3</t>
        </is>
      </c>
      <c r="AD626" t="inlineStr">
        <is>
          <t>||</t>
        </is>
      </c>
      <c r="AE626" t="inlineStr">
        <is>
          <t>distributions</t>
        </is>
      </c>
      <c r="AF626" t="inlineStr">
        <is>
          <t>3</t>
        </is>
      </c>
      <c r="AG626" t="inlineStr">
        <is>
          <t/>
        </is>
      </c>
      <c r="AH626" t="inlineStr">
        <is>
          <t>dáileacháin</t>
        </is>
      </c>
      <c r="AI626" t="inlineStr">
        <is>
          <t>3</t>
        </is>
      </c>
      <c r="AJ626" t="inlineStr">
        <is>
          <t/>
        </is>
      </c>
      <c r="AK626" t="inlineStr">
        <is>
          <t/>
        </is>
      </c>
      <c r="AL626" t="inlineStr">
        <is>
          <t/>
        </is>
      </c>
      <c r="AM626" t="inlineStr">
        <is>
          <t/>
        </is>
      </c>
      <c r="AN626" t="inlineStr">
        <is>
          <t>nyereségkifizetés</t>
        </is>
      </c>
      <c r="AO626" t="inlineStr">
        <is>
          <t>4</t>
        </is>
      </c>
      <c r="AP626" t="inlineStr">
        <is>
          <t/>
        </is>
      </c>
      <c r="AQ626" t="inlineStr">
        <is>
          <t>distribuzioni|redditi distribuiti</t>
        </is>
      </c>
      <c r="AR626" t="inlineStr">
        <is>
          <t>3|3</t>
        </is>
      </c>
      <c r="AS626" t="inlineStr">
        <is>
          <t>|</t>
        </is>
      </c>
      <c r="AT626" t="inlineStr">
        <is>
          <t/>
        </is>
      </c>
      <c r="AU626" t="inlineStr">
        <is>
          <t/>
        </is>
      </c>
      <c r="AV626" t="inlineStr">
        <is>
          <t/>
        </is>
      </c>
      <c r="AW626" t="inlineStr">
        <is>
          <t>ienākumu sadale|sadalītie ieņēmumi</t>
        </is>
      </c>
      <c r="AX626" t="inlineStr">
        <is>
          <t>3|3</t>
        </is>
      </c>
      <c r="AY626" t="inlineStr">
        <is>
          <t>|</t>
        </is>
      </c>
      <c r="AZ626" t="inlineStr">
        <is>
          <t>distribuzzjonijiet</t>
        </is>
      </c>
      <c r="BA626" t="inlineStr">
        <is>
          <t>3</t>
        </is>
      </c>
      <c r="BB626" t="inlineStr">
        <is>
          <t/>
        </is>
      </c>
      <c r="BC626" t="inlineStr">
        <is>
          <t>distributies</t>
        </is>
      </c>
      <c r="BD626" t="inlineStr">
        <is>
          <t>3</t>
        </is>
      </c>
      <c r="BE626" t="inlineStr">
        <is>
          <t/>
        </is>
      </c>
      <c r="BF626" t="inlineStr">
        <is>
          <t>podział zysku|wypłata zysku</t>
        </is>
      </c>
      <c r="BG626" t="inlineStr">
        <is>
          <t>3|3</t>
        </is>
      </c>
      <c r="BH626" t="inlineStr">
        <is>
          <t>|admitted</t>
        </is>
      </c>
      <c r="BI626" t="inlineStr">
        <is>
          <t>distribuição</t>
        </is>
      </c>
      <c r="BJ626" t="inlineStr">
        <is>
          <t>3</t>
        </is>
      </c>
      <c r="BK626" t="inlineStr">
        <is>
          <t/>
        </is>
      </c>
      <c r="BL626" t="inlineStr">
        <is>
          <t>distribuiri</t>
        </is>
      </c>
      <c r="BM626" t="inlineStr">
        <is>
          <t>3</t>
        </is>
      </c>
      <c r="BN626" t="inlineStr">
        <is>
          <t/>
        </is>
      </c>
      <c r="BO626" t="inlineStr">
        <is>
          <t>rozdelenie výnosov|rozdeľovanie výnosov</t>
        </is>
      </c>
      <c r="BP626" t="inlineStr">
        <is>
          <t>3|3</t>
        </is>
      </c>
      <c r="BQ626" t="inlineStr">
        <is>
          <t>|</t>
        </is>
      </c>
      <c r="BR626" t="inlineStr">
        <is>
          <t>razdelitev</t>
        </is>
      </c>
      <c r="BS626" t="inlineStr">
        <is>
          <t>3</t>
        </is>
      </c>
      <c r="BT626" t="inlineStr">
        <is>
          <t/>
        </is>
      </c>
      <c r="BU626" t="inlineStr">
        <is>
          <t>utdelningar</t>
        </is>
      </c>
      <c r="BV626" t="inlineStr">
        <is>
          <t>3</t>
        </is>
      </c>
      <c r="BW626" t="inlineStr">
        <is>
          <t/>
        </is>
      </c>
      <c r="BX626" t="inlineStr">
        <is>
          <t/>
        </is>
      </c>
      <c r="BY626" t="inlineStr">
        <is>
          <t/>
        </is>
      </c>
      <c r="BZ626" t="inlineStr">
        <is>
          <t/>
        </is>
      </c>
      <c r="CA626" t="inlineStr">
        <is>
          <t/>
        </is>
      </c>
      <c r="CB626" t="inlineStr">
        <is>
          <t/>
        </is>
      </c>
      <c r="CC626" t="inlineStr">
        <is>
          <t>payments from fund or corporate cash flow</t>
        </is>
      </c>
      <c r="CD626" t="inlineStr">
        <is>
          <t>Abono de dividendos o de intereses en cualquier forma posible.</t>
        </is>
      </c>
      <c r="CE626" t="inlineStr">
        <is>
          <t/>
        </is>
      </c>
      <c r="CF626" t="inlineStr">
        <is>
          <t/>
        </is>
      </c>
      <c r="CG626" t="inlineStr">
        <is>
          <t/>
        </is>
      </c>
      <c r="CH626" t="inlineStr">
        <is>
          <t/>
        </is>
      </c>
      <c r="CI626" t="inlineStr">
        <is>
          <t/>
        </is>
      </c>
      <c r="CJ626" t="inlineStr">
        <is>
          <t/>
        </is>
      </c>
      <c r="CK626" t="inlineStr">
        <is>
          <t>ripartizione dei ricavi</t>
        </is>
      </c>
      <c r="CL626" t="inlineStr">
        <is>
          <t/>
        </is>
      </c>
      <c r="CM626" t="inlineStr">
        <is>
          <t/>
        </is>
      </c>
      <c r="CN626" t="inlineStr">
        <is>
          <t>pagamenti minn forn jew fluss ta' flus ta' impriża</t>
        </is>
      </c>
      <c r="CO626" t="inlineStr">
        <is>
          <t/>
        </is>
      </c>
      <c r="CP626" t="inlineStr">
        <is>
          <t/>
        </is>
      </c>
      <c r="CQ626" t="inlineStr">
        <is>
          <t/>
        </is>
      </c>
      <c r="CR626" t="inlineStr">
        <is>
          <t>plata de dividende sau de dobândă sub orice formă</t>
        </is>
      </c>
      <c r="CS626" t="inlineStr">
        <is>
          <t/>
        </is>
      </c>
      <c r="CT626" t="inlineStr">
        <is>
          <t/>
        </is>
      </c>
      <c r="CU626" t="inlineStr">
        <is>
          <t/>
        </is>
      </c>
    </row>
    <row r="627">
      <c r="A627" s="1" t="str">
        <f>HYPERLINK("https://iate.europa.eu/entry/result/2245608/all", "2245608")</f>
        <v>2245608</v>
      </c>
      <c r="B627" t="inlineStr">
        <is>
          <t>FINANCE;EUROPEAN UNION</t>
        </is>
      </c>
      <c r="C627" t="inlineStr">
        <is>
          <t>FINANCE;EUROPEAN UNION|European construction|European Union</t>
        </is>
      </c>
      <c r="D627" t="inlineStr">
        <is>
          <t/>
        </is>
      </c>
      <c r="E627" t="inlineStr">
        <is>
          <t/>
        </is>
      </c>
      <c r="F627" t="inlineStr">
        <is>
          <t/>
        </is>
      </c>
      <c r="G627" t="inlineStr">
        <is>
          <t/>
        </is>
      </c>
      <c r="H627" t="inlineStr">
        <is>
          <t/>
        </is>
      </c>
      <c r="I627" t="inlineStr">
        <is>
          <t/>
        </is>
      </c>
      <c r="J627" t="inlineStr">
        <is>
          <t>betalingstjenestedirektivet</t>
        </is>
      </c>
      <c r="K627" t="inlineStr">
        <is>
          <t>4</t>
        </is>
      </c>
      <c r="L627" t="inlineStr">
        <is>
          <t/>
        </is>
      </c>
      <c r="M627" t="inlineStr">
        <is>
          <t>Richtlinie 2007/64/EG über Zahlungsdienste im Binnenmarkt, zur Änderung der Richtlinien 97/7/EG, 2002/65/EG, 2005/60/EG und 2006/48/EG sowie zur Aufhebung der Richtlinie 97/5/EG|Zahlungsdiensterichtlinie|Richtlinie über Zahlungsdienste</t>
        </is>
      </c>
      <c r="N627" t="inlineStr">
        <is>
          <t>3|3|3</t>
        </is>
      </c>
      <c r="O627" t="inlineStr">
        <is>
          <t>||</t>
        </is>
      </c>
      <c r="P627" t="inlineStr">
        <is>
          <t/>
        </is>
      </c>
      <c r="Q627" t="inlineStr">
        <is>
          <t/>
        </is>
      </c>
      <c r="R627" t="inlineStr">
        <is>
          <t/>
        </is>
      </c>
      <c r="S627" t="inlineStr">
        <is>
          <t>Payment Services Directive|PSD|Directive on payment services in the internal market</t>
        </is>
      </c>
      <c r="T627" t="inlineStr">
        <is>
          <t>3|3|4</t>
        </is>
      </c>
      <c r="U627" t="inlineStr">
        <is>
          <t>||</t>
        </is>
      </c>
      <c r="V627" t="inlineStr">
        <is>
          <t/>
        </is>
      </c>
      <c r="W627" t="inlineStr">
        <is>
          <t/>
        </is>
      </c>
      <c r="X627" t="inlineStr">
        <is>
          <t/>
        </is>
      </c>
      <c r="Y627" t="inlineStr">
        <is>
          <t>makseteenuste direktiiv</t>
        </is>
      </c>
      <c r="Z627" t="inlineStr">
        <is>
          <t>3</t>
        </is>
      </c>
      <c r="AA627" t="inlineStr">
        <is>
          <t/>
        </is>
      </c>
      <c r="AB627" t="inlineStr">
        <is>
          <t>maksupalveludirektiivi</t>
        </is>
      </c>
      <c r="AC627" t="inlineStr">
        <is>
          <t>3</t>
        </is>
      </c>
      <c r="AD627" t="inlineStr">
        <is>
          <t/>
        </is>
      </c>
      <c r="AE627" t="inlineStr">
        <is>
          <t>DSP|Directive sur les services de paiement</t>
        </is>
      </c>
      <c r="AF627" t="inlineStr">
        <is>
          <t>3|3</t>
        </is>
      </c>
      <c r="AG627" t="inlineStr">
        <is>
          <t>|</t>
        </is>
      </c>
      <c r="AH627" t="inlineStr">
        <is>
          <t/>
        </is>
      </c>
      <c r="AI627" t="inlineStr">
        <is>
          <t/>
        </is>
      </c>
      <c r="AJ627" t="inlineStr">
        <is>
          <t/>
        </is>
      </c>
      <c r="AK627" t="inlineStr">
        <is>
          <t/>
        </is>
      </c>
      <c r="AL627" t="inlineStr">
        <is>
          <t/>
        </is>
      </c>
      <c r="AM627" t="inlineStr">
        <is>
          <t/>
        </is>
      </c>
      <c r="AN627" t="inlineStr">
        <is>
          <t/>
        </is>
      </c>
      <c r="AO627" t="inlineStr">
        <is>
          <t/>
        </is>
      </c>
      <c r="AP627" t="inlineStr">
        <is>
          <t/>
        </is>
      </c>
      <c r="AQ627" t="inlineStr">
        <is>
          <t>direttiva sui servizi di pagamento</t>
        </is>
      </c>
      <c r="AR627" t="inlineStr">
        <is>
          <t>3</t>
        </is>
      </c>
      <c r="AS627" t="inlineStr">
        <is>
          <t/>
        </is>
      </c>
      <c r="AT627" t="inlineStr">
        <is>
          <t/>
        </is>
      </c>
      <c r="AU627" t="inlineStr">
        <is>
          <t/>
        </is>
      </c>
      <c r="AV627" t="inlineStr">
        <is>
          <t/>
        </is>
      </c>
      <c r="AW627" t="inlineStr">
        <is>
          <t>Direktīva par maksājumu pakalpojumiem iekšējā tirgū|Maksājumu pakalpojumu direktīva</t>
        </is>
      </c>
      <c r="AX627" t="inlineStr">
        <is>
          <t>4|3</t>
        </is>
      </c>
      <c r="AY627" t="inlineStr">
        <is>
          <t>|</t>
        </is>
      </c>
      <c r="AZ627" t="inlineStr">
        <is>
          <t/>
        </is>
      </c>
      <c r="BA627" t="inlineStr">
        <is>
          <t/>
        </is>
      </c>
      <c r="BB627" t="inlineStr">
        <is>
          <t/>
        </is>
      </c>
      <c r="BC627" t="inlineStr">
        <is>
          <t>Richtlijn 2007/64/EG van het Europees Parlement en de Raad van 13 november 2007 betreffende betalingsdiensten in de interne markt tot wijziging van de Richtlijnen 97/7/EG, 2002/65/EG, 2005/60/EG en 2006/48/EG, en tot intrekking van Richtlijn 97/5/EG|richtlijn betalingsdiensten</t>
        </is>
      </c>
      <c r="BD627" t="inlineStr">
        <is>
          <t>4|3</t>
        </is>
      </c>
      <c r="BE627" t="inlineStr">
        <is>
          <t>|</t>
        </is>
      </c>
      <c r="BF627" t="inlineStr">
        <is>
          <t/>
        </is>
      </c>
      <c r="BG627" t="inlineStr">
        <is>
          <t/>
        </is>
      </c>
      <c r="BH627" t="inlineStr">
        <is>
          <t/>
        </is>
      </c>
      <c r="BI627" t="inlineStr">
        <is>
          <t>DSP</t>
        </is>
      </c>
      <c r="BJ627" t="inlineStr">
        <is>
          <t>2</t>
        </is>
      </c>
      <c r="BK627" t="inlineStr">
        <is>
          <t/>
        </is>
      </c>
      <c r="BL627" t="inlineStr">
        <is>
          <t/>
        </is>
      </c>
      <c r="BM627" t="inlineStr">
        <is>
          <t/>
        </is>
      </c>
      <c r="BN627" t="inlineStr">
        <is>
          <t/>
        </is>
      </c>
      <c r="BO627" t="inlineStr">
        <is>
          <t/>
        </is>
      </c>
      <c r="BP627" t="inlineStr">
        <is>
          <t/>
        </is>
      </c>
      <c r="BQ627" t="inlineStr">
        <is>
          <t/>
        </is>
      </c>
      <c r="BR627" t="inlineStr">
        <is>
          <t>direktiva o plačilnih storitvah|Direktiva 2007/64/ES Evropskega parlamenta in Sveta z dne 13. novembra 2007 o plačilnih storitvah na notranjem trgu in o spremembah direktiv 97/7/ES, 2002/65/ES, 2005/60/ES in 2006/48/ES ter o razveljavitvi Direktive 97/5/ES|direktiva o plačilnih storitvah na notranjem trgu</t>
        </is>
      </c>
      <c r="BS627" t="inlineStr">
        <is>
          <t>3|3|3</t>
        </is>
      </c>
      <c r="BT627" t="inlineStr">
        <is>
          <t>||</t>
        </is>
      </c>
      <c r="BU627" t="inlineStr">
        <is>
          <t>betaltjänstdirektivet|direktivet om betaltjänster på den inre marknaden</t>
        </is>
      </c>
      <c r="BV627" t="inlineStr">
        <is>
          <t>3|3</t>
        </is>
      </c>
      <c r="BW627" t="inlineStr">
        <is>
          <t>|</t>
        </is>
      </c>
      <c r="BX627" t="inlineStr">
        <is>
          <t/>
        </is>
      </c>
      <c r="BY627" t="inlineStr">
        <is>
          <t/>
        </is>
      </c>
      <c r="BZ627" t="inlineStr">
        <is>
          <t/>
        </is>
      </c>
      <c r="CA627" t="inlineStr">
        <is>
          <t/>
        </is>
      </c>
      <c r="CB627" t="inlineStr">
        <is>
          <t/>
        </is>
      </c>
      <c r="CC627" t="inlineStr">
        <is>
          <t/>
        </is>
      </c>
      <c r="CD627" t="inlineStr">
        <is>
          <t/>
        </is>
      </c>
      <c r="CE627" t="inlineStr">
        <is>
          <t/>
        </is>
      </c>
      <c r="CF627" t="inlineStr">
        <is>
          <t>direktiivi, jolla pyritään tehostamaan maksuliikemarkkinoita ja lisäämään niillä esiintyvää kilpailua</t>
        </is>
      </c>
      <c r="CG627" t="inlineStr">
        <is>
          <t/>
        </is>
      </c>
      <c r="CH627" t="inlineStr">
        <is>
          <t/>
        </is>
      </c>
      <c r="CI627" t="inlineStr">
        <is>
          <t/>
        </is>
      </c>
      <c r="CJ627" t="inlineStr">
        <is>
          <t/>
        </is>
      </c>
      <c r="CK627" t="inlineStr">
        <is>
          <t/>
        </is>
      </c>
      <c r="CL627" t="inlineStr">
        <is>
          <t/>
        </is>
      </c>
      <c r="CM627" t="inlineStr">
        <is>
          <t/>
        </is>
      </c>
      <c r="CN627" t="inlineStr">
        <is>
          <t/>
        </is>
      </c>
      <c r="CO627" t="inlineStr">
        <is>
          <t>richtlijn die een interne markt voor betaalverkeer tot stand moet brengen door grensoverschrijdende betalingen, met behulp van een kredietkaart, een debetkaart, een elektronische bankoverschrijving of een automatische afschrijving, even gemakkelijk, goedkoop en veilig te maken als binnenlandse betalingen</t>
        </is>
      </c>
      <c r="CP627" t="inlineStr">
        <is>
          <t/>
        </is>
      </c>
      <c r="CQ627" t="inlineStr">
        <is>
          <t/>
        </is>
      </c>
      <c r="CR627" t="inlineStr">
        <is>
          <t/>
        </is>
      </c>
      <c r="CS627" t="inlineStr">
        <is>
          <t/>
        </is>
      </c>
      <c r="CT627" t="inlineStr">
        <is>
          <t/>
        </is>
      </c>
      <c r="CU627" t="inlineStr">
        <is>
          <t/>
        </is>
      </c>
    </row>
    <row r="628">
      <c r="A628" s="1" t="str">
        <f>HYPERLINK("https://iate.europa.eu/entry/result/1683409/all", "1683409")</f>
        <v>1683409</v>
      </c>
      <c r="B628" t="inlineStr">
        <is>
          <t>FINANCE</t>
        </is>
      </c>
      <c r="C628" t="inlineStr">
        <is>
          <t>FINANCE</t>
        </is>
      </c>
      <c r="D628" t="inlineStr">
        <is>
          <t/>
        </is>
      </c>
      <c r="E628" t="inlineStr">
        <is>
          <t/>
        </is>
      </c>
      <c r="F628" t="inlineStr">
        <is>
          <t/>
        </is>
      </c>
      <c r="G628" t="inlineStr">
        <is>
          <t/>
        </is>
      </c>
      <c r="H628" t="inlineStr">
        <is>
          <t/>
        </is>
      </c>
      <c r="I628" t="inlineStr">
        <is>
          <t/>
        </is>
      </c>
      <c r="J628" t="inlineStr">
        <is>
          <t>quant</t>
        </is>
      </c>
      <c r="K628" t="inlineStr">
        <is>
          <t>3</t>
        </is>
      </c>
      <c r="L628" t="inlineStr">
        <is>
          <t/>
        </is>
      </c>
      <c r="M628" t="inlineStr">
        <is>
          <t/>
        </is>
      </c>
      <c r="N628" t="inlineStr">
        <is>
          <t/>
        </is>
      </c>
      <c r="O628" t="inlineStr">
        <is>
          <t/>
        </is>
      </c>
      <c r="P628" t="inlineStr">
        <is>
          <t>αναλυτής που χρησιμοποιεί ποσοτικές τεχνικές ανάλυσης</t>
        </is>
      </c>
      <c r="Q628" t="inlineStr">
        <is>
          <t>3</t>
        </is>
      </c>
      <c r="R628" t="inlineStr">
        <is>
          <t/>
        </is>
      </c>
      <c r="S628" t="inlineStr">
        <is>
          <t>quant</t>
        </is>
      </c>
      <c r="T628" t="inlineStr">
        <is>
          <t>3</t>
        </is>
      </c>
      <c r="U628" t="inlineStr">
        <is>
          <t/>
        </is>
      </c>
      <c r="V628" t="inlineStr">
        <is>
          <t>analista cuantitativo</t>
        </is>
      </c>
      <c r="W628" t="inlineStr">
        <is>
          <t>3</t>
        </is>
      </c>
      <c r="X628" t="inlineStr">
        <is>
          <t/>
        </is>
      </c>
      <c r="Y628" t="inlineStr">
        <is>
          <t/>
        </is>
      </c>
      <c r="Z628" t="inlineStr">
        <is>
          <t/>
        </is>
      </c>
      <c r="AA628" t="inlineStr">
        <is>
          <t/>
        </is>
      </c>
      <c r="AB628" t="inlineStr">
        <is>
          <t>kvantti</t>
        </is>
      </c>
      <c r="AC628" t="inlineStr">
        <is>
          <t>3</t>
        </is>
      </c>
      <c r="AD628" t="inlineStr">
        <is>
          <t/>
        </is>
      </c>
      <c r="AE628" t="inlineStr">
        <is>
          <t/>
        </is>
      </c>
      <c r="AF628" t="inlineStr">
        <is>
          <t/>
        </is>
      </c>
      <c r="AG628" t="inlineStr">
        <is>
          <t/>
        </is>
      </c>
      <c r="AH628" t="inlineStr">
        <is>
          <t/>
        </is>
      </c>
      <c r="AI628" t="inlineStr">
        <is>
          <t/>
        </is>
      </c>
      <c r="AJ628" t="inlineStr">
        <is>
          <t/>
        </is>
      </c>
      <c r="AK628" t="inlineStr">
        <is>
          <t/>
        </is>
      </c>
      <c r="AL628" t="inlineStr">
        <is>
          <t/>
        </is>
      </c>
      <c r="AM628" t="inlineStr">
        <is>
          <t/>
        </is>
      </c>
      <c r="AN628" t="inlineStr">
        <is>
          <t/>
        </is>
      </c>
      <c r="AO628" t="inlineStr">
        <is>
          <t/>
        </is>
      </c>
      <c r="AP628" t="inlineStr">
        <is>
          <t/>
        </is>
      </c>
      <c r="AQ628" t="inlineStr">
        <is>
          <t>quantista|analista quantitativo</t>
        </is>
      </c>
      <c r="AR628" t="inlineStr">
        <is>
          <t>3|3</t>
        </is>
      </c>
      <c r="AS628" t="inlineStr">
        <is>
          <t>|</t>
        </is>
      </c>
      <c r="AT628" t="inlineStr">
        <is>
          <t/>
        </is>
      </c>
      <c r="AU628" t="inlineStr">
        <is>
          <t/>
        </is>
      </c>
      <c r="AV628" t="inlineStr">
        <is>
          <t/>
        </is>
      </c>
      <c r="AW628" t="inlineStr">
        <is>
          <t/>
        </is>
      </c>
      <c r="AX628" t="inlineStr">
        <is>
          <t/>
        </is>
      </c>
      <c r="AY628" t="inlineStr">
        <is>
          <t/>
        </is>
      </c>
      <c r="AZ628" t="inlineStr">
        <is>
          <t/>
        </is>
      </c>
      <c r="BA628" t="inlineStr">
        <is>
          <t/>
        </is>
      </c>
      <c r="BB628" t="inlineStr">
        <is>
          <t/>
        </is>
      </c>
      <c r="BC628" t="inlineStr">
        <is>
          <t>chartist</t>
        </is>
      </c>
      <c r="BD628" t="inlineStr">
        <is>
          <t>3</t>
        </is>
      </c>
      <c r="BE628" t="inlineStr">
        <is>
          <t/>
        </is>
      </c>
      <c r="BF628" t="inlineStr">
        <is>
          <t/>
        </is>
      </c>
      <c r="BG628" t="inlineStr">
        <is>
          <t/>
        </is>
      </c>
      <c r="BH628" t="inlineStr">
        <is>
          <t/>
        </is>
      </c>
      <c r="BI628" t="inlineStr">
        <is>
          <t>analista quantitativo</t>
        </is>
      </c>
      <c r="BJ628" t="inlineStr">
        <is>
          <t>3</t>
        </is>
      </c>
      <c r="BK628" t="inlineStr">
        <is>
          <t/>
        </is>
      </c>
      <c r="BL628" t="inlineStr">
        <is>
          <t/>
        </is>
      </c>
      <c r="BM628" t="inlineStr">
        <is>
          <t/>
        </is>
      </c>
      <c r="BN628" t="inlineStr">
        <is>
          <t/>
        </is>
      </c>
      <c r="BO628" t="inlineStr">
        <is>
          <t/>
        </is>
      </c>
      <c r="BP628" t="inlineStr">
        <is>
          <t/>
        </is>
      </c>
      <c r="BQ628" t="inlineStr">
        <is>
          <t/>
        </is>
      </c>
      <c r="BR628" t="inlineStr">
        <is>
          <t/>
        </is>
      </c>
      <c r="BS628" t="inlineStr">
        <is>
          <t/>
        </is>
      </c>
      <c r="BT628" t="inlineStr">
        <is>
          <t/>
        </is>
      </c>
      <c r="BU628" t="inlineStr">
        <is>
          <t>kvantanalytiker</t>
        </is>
      </c>
      <c r="BV628" t="inlineStr">
        <is>
          <t>3</t>
        </is>
      </c>
      <c r="BW628" t="inlineStr">
        <is>
          <t/>
        </is>
      </c>
      <c r="BX628" t="inlineStr">
        <is>
          <t/>
        </is>
      </c>
      <c r="BY628" t="inlineStr">
        <is>
          <t/>
        </is>
      </c>
      <c r="BZ628" t="inlineStr">
        <is>
          <t>slangudtryk for en analytiker der anvender kvantitative forskningsteknikker</t>
        </is>
      </c>
      <c r="CA628" t="inlineStr">
        <is>
          <t/>
        </is>
      </c>
      <c r="CB628" t="inlineStr">
        <is>
          <t/>
        </is>
      </c>
      <c r="CC628" t="inlineStr">
        <is>
          <t>a slang reference to an analyst who uses quantitative research techniques</t>
        </is>
      </c>
      <c r="CD628" t="inlineStr">
        <is>
          <t/>
        </is>
      </c>
      <c r="CE628" t="inlineStr">
        <is>
          <t/>
        </is>
      </c>
      <c r="CF628" t="inlineStr">
        <is>
          <t>kvantitatiivisia menetelmiä käyttäjä analyytikko</t>
        </is>
      </c>
      <c r="CG628" t="inlineStr">
        <is>
          <t/>
        </is>
      </c>
      <c r="CH628" t="inlineStr">
        <is>
          <t/>
        </is>
      </c>
      <c r="CI628" t="inlineStr">
        <is>
          <t/>
        </is>
      </c>
      <c r="CJ628" t="inlineStr">
        <is>
          <t/>
        </is>
      </c>
      <c r="CK628" t="inlineStr">
        <is>
          <t/>
        </is>
      </c>
      <c r="CL628" t="inlineStr">
        <is>
          <t/>
        </is>
      </c>
      <c r="CM628" t="inlineStr">
        <is>
          <t/>
        </is>
      </c>
      <c r="CN628" t="inlineStr">
        <is>
          <t/>
        </is>
      </c>
      <c r="CO628" t="inlineStr">
        <is>
          <t/>
        </is>
      </c>
      <c r="CP628" t="inlineStr">
        <is>
          <t/>
        </is>
      </c>
      <c r="CQ628" t="inlineStr">
        <is>
          <t/>
        </is>
      </c>
      <c r="CR628" t="inlineStr">
        <is>
          <t/>
        </is>
      </c>
      <c r="CS628" t="inlineStr">
        <is>
          <t/>
        </is>
      </c>
      <c r="CT628" t="inlineStr">
        <is>
          <t/>
        </is>
      </c>
      <c r="CU628" t="inlineStr">
        <is>
          <t/>
        </is>
      </c>
    </row>
    <row r="629">
      <c r="A629" s="1" t="str">
        <f>HYPERLINK("https://iate.europa.eu/entry/result/2213941/all", "2213941")</f>
        <v>2213941</v>
      </c>
      <c r="B629" t="inlineStr">
        <is>
          <t>FINANCE</t>
        </is>
      </c>
      <c r="C629" t="inlineStr">
        <is>
          <t>FINANCE|financial institutions and credit</t>
        </is>
      </c>
      <c r="D629" t="inlineStr">
        <is>
          <t/>
        </is>
      </c>
      <c r="E629" t="inlineStr">
        <is>
          <t/>
        </is>
      </c>
      <c r="F629" t="inlineStr">
        <is>
          <t/>
        </is>
      </c>
      <c r="G629" t="inlineStr">
        <is>
          <t/>
        </is>
      </c>
      <c r="H629" t="inlineStr">
        <is>
          <t/>
        </is>
      </c>
      <c r="I629" t="inlineStr">
        <is>
          <t/>
        </is>
      </c>
      <c r="J629" t="inlineStr">
        <is>
          <t/>
        </is>
      </c>
      <c r="K629" t="inlineStr">
        <is>
          <t/>
        </is>
      </c>
      <c r="L629" t="inlineStr">
        <is>
          <t/>
        </is>
      </c>
      <c r="M629" t="inlineStr">
        <is>
          <t/>
        </is>
      </c>
      <c r="N629" t="inlineStr">
        <is>
          <t/>
        </is>
      </c>
      <c r="O629" t="inlineStr">
        <is>
          <t/>
        </is>
      </c>
      <c r="P629" t="inlineStr">
        <is>
          <t/>
        </is>
      </c>
      <c r="Q629" t="inlineStr">
        <is>
          <t/>
        </is>
      </c>
      <c r="R629" t="inlineStr">
        <is>
          <t/>
        </is>
      </c>
      <c r="S629" t="inlineStr">
        <is>
          <t>commodities</t>
        </is>
      </c>
      <c r="T629" t="inlineStr">
        <is>
          <t>2</t>
        </is>
      </c>
      <c r="U629" t="inlineStr">
        <is>
          <t/>
        </is>
      </c>
      <c r="V629" t="inlineStr">
        <is>
          <t/>
        </is>
      </c>
      <c r="W629" t="inlineStr">
        <is>
          <t/>
        </is>
      </c>
      <c r="X629" t="inlineStr">
        <is>
          <t/>
        </is>
      </c>
      <c r="Y629" t="inlineStr">
        <is>
          <t/>
        </is>
      </c>
      <c r="Z629" t="inlineStr">
        <is>
          <t/>
        </is>
      </c>
      <c r="AA629" t="inlineStr">
        <is>
          <t/>
        </is>
      </c>
      <c r="AB629" t="inlineStr">
        <is>
          <t>hyödykkeet</t>
        </is>
      </c>
      <c r="AC629" t="inlineStr">
        <is>
          <t>2</t>
        </is>
      </c>
      <c r="AD629" t="inlineStr">
        <is>
          <t/>
        </is>
      </c>
      <c r="AE629" t="inlineStr">
        <is>
          <t/>
        </is>
      </c>
      <c r="AF629" t="inlineStr">
        <is>
          <t/>
        </is>
      </c>
      <c r="AG629" t="inlineStr">
        <is>
          <t/>
        </is>
      </c>
      <c r="AH629" t="inlineStr">
        <is>
          <t/>
        </is>
      </c>
      <c r="AI629" t="inlineStr">
        <is>
          <t/>
        </is>
      </c>
      <c r="AJ629" t="inlineStr">
        <is>
          <t/>
        </is>
      </c>
      <c r="AK629" t="inlineStr">
        <is>
          <t/>
        </is>
      </c>
      <c r="AL629" t="inlineStr">
        <is>
          <t/>
        </is>
      </c>
      <c r="AM629" t="inlineStr">
        <is>
          <t/>
        </is>
      </c>
      <c r="AN629" t="inlineStr">
        <is>
          <t/>
        </is>
      </c>
      <c r="AO629" t="inlineStr">
        <is>
          <t/>
        </is>
      </c>
      <c r="AP629" t="inlineStr">
        <is>
          <t/>
        </is>
      </c>
      <c r="AQ629" t="inlineStr">
        <is>
          <t/>
        </is>
      </c>
      <c r="AR629" t="inlineStr">
        <is>
          <t/>
        </is>
      </c>
      <c r="AS629" t="inlineStr">
        <is>
          <t/>
        </is>
      </c>
      <c r="AT629" t="inlineStr">
        <is>
          <t/>
        </is>
      </c>
      <c r="AU629" t="inlineStr">
        <is>
          <t/>
        </is>
      </c>
      <c r="AV629" t="inlineStr">
        <is>
          <t/>
        </is>
      </c>
      <c r="AW629" t="inlineStr">
        <is>
          <t/>
        </is>
      </c>
      <c r="AX629" t="inlineStr">
        <is>
          <t/>
        </is>
      </c>
      <c r="AY629" t="inlineStr">
        <is>
          <t/>
        </is>
      </c>
      <c r="AZ629" t="inlineStr">
        <is>
          <t/>
        </is>
      </c>
      <c r="BA629" t="inlineStr">
        <is>
          <t/>
        </is>
      </c>
      <c r="BB629" t="inlineStr">
        <is>
          <t/>
        </is>
      </c>
      <c r="BC629" t="inlineStr">
        <is>
          <t/>
        </is>
      </c>
      <c r="BD629" t="inlineStr">
        <is>
          <t/>
        </is>
      </c>
      <c r="BE629" t="inlineStr">
        <is>
          <t/>
        </is>
      </c>
      <c r="BF629" t="inlineStr">
        <is>
          <t/>
        </is>
      </c>
      <c r="BG629" t="inlineStr">
        <is>
          <t/>
        </is>
      </c>
      <c r="BH629" t="inlineStr">
        <is>
          <t/>
        </is>
      </c>
      <c r="BI629" t="inlineStr">
        <is>
          <t/>
        </is>
      </c>
      <c r="BJ629" t="inlineStr">
        <is>
          <t/>
        </is>
      </c>
      <c r="BK629" t="inlineStr">
        <is>
          <t/>
        </is>
      </c>
      <c r="BL629" t="inlineStr">
        <is>
          <t/>
        </is>
      </c>
      <c r="BM629" t="inlineStr">
        <is>
          <t/>
        </is>
      </c>
      <c r="BN629" t="inlineStr">
        <is>
          <t/>
        </is>
      </c>
      <c r="BO629" t="inlineStr">
        <is>
          <t/>
        </is>
      </c>
      <c r="BP629" t="inlineStr">
        <is>
          <t/>
        </is>
      </c>
      <c r="BQ629" t="inlineStr">
        <is>
          <t/>
        </is>
      </c>
      <c r="BR629" t="inlineStr">
        <is>
          <t/>
        </is>
      </c>
      <c r="BS629" t="inlineStr">
        <is>
          <t/>
        </is>
      </c>
      <c r="BT629" t="inlineStr">
        <is>
          <t/>
        </is>
      </c>
      <c r="BU629" t="inlineStr">
        <is>
          <t/>
        </is>
      </c>
      <c r="BV629" t="inlineStr">
        <is>
          <t/>
        </is>
      </c>
      <c r="BW629" t="inlineStr">
        <is>
          <t/>
        </is>
      </c>
      <c r="BX629" t="inlineStr">
        <is>
          <t/>
        </is>
      </c>
      <c r="BY629" t="inlineStr">
        <is>
          <t/>
        </is>
      </c>
      <c r="BZ629" t="inlineStr">
        <is>
          <t/>
        </is>
      </c>
      <c r="CA629" t="inlineStr">
        <is>
          <t/>
        </is>
      </c>
      <c r="CB629" t="inlineStr">
        <is>
          <t/>
        </is>
      </c>
      <c r="CC629" t="inlineStr">
        <is>
          <t/>
        </is>
      </c>
      <c r="CD629" t="inlineStr">
        <is>
          <t/>
        </is>
      </c>
      <c r="CE629" t="inlineStr">
        <is>
          <t/>
        </is>
      </c>
      <c r="CF629" t="inlineStr">
        <is>
          <t/>
        </is>
      </c>
      <c r="CG629" t="inlineStr">
        <is>
          <t/>
        </is>
      </c>
      <c r="CH629" t="inlineStr">
        <is>
          <t/>
        </is>
      </c>
      <c r="CI629" t="inlineStr">
        <is>
          <t/>
        </is>
      </c>
      <c r="CJ629" t="inlineStr">
        <is>
          <t/>
        </is>
      </c>
      <c r="CK629" t="inlineStr">
        <is>
          <t/>
        </is>
      </c>
      <c r="CL629" t="inlineStr">
        <is>
          <t/>
        </is>
      </c>
      <c r="CM629" t="inlineStr">
        <is>
          <t/>
        </is>
      </c>
      <c r="CN629" t="inlineStr">
        <is>
          <t/>
        </is>
      </c>
      <c r="CO629" t="inlineStr">
        <is>
          <t/>
        </is>
      </c>
      <c r="CP629" t="inlineStr">
        <is>
          <t/>
        </is>
      </c>
      <c r="CQ629" t="inlineStr">
        <is>
          <t/>
        </is>
      </c>
      <c r="CR629" t="inlineStr">
        <is>
          <t/>
        </is>
      </c>
      <c r="CS629" t="inlineStr">
        <is>
          <t/>
        </is>
      </c>
      <c r="CT629" t="inlineStr">
        <is>
          <t/>
        </is>
      </c>
      <c r="CU629" t="inlineStr">
        <is>
          <t/>
        </is>
      </c>
    </row>
    <row r="630">
      <c r="A630" s="1" t="str">
        <f>HYPERLINK("https://iate.europa.eu/entry/result/2185401/all", "2185401")</f>
        <v>2185401</v>
      </c>
      <c r="B630" t="inlineStr">
        <is>
          <t>FINANCE</t>
        </is>
      </c>
      <c r="C630" t="inlineStr">
        <is>
          <t>FINANCE|financial institutions and credit|banking;FINANCE</t>
        </is>
      </c>
      <c r="D630" t="inlineStr">
        <is>
          <t>депозитна база</t>
        </is>
      </c>
      <c r="E630" t="inlineStr">
        <is>
          <t>3</t>
        </is>
      </c>
      <c r="F630" t="inlineStr">
        <is>
          <t/>
        </is>
      </c>
      <c r="G630" t="inlineStr">
        <is>
          <t/>
        </is>
      </c>
      <c r="H630" t="inlineStr">
        <is>
          <t/>
        </is>
      </c>
      <c r="I630" t="inlineStr">
        <is>
          <t/>
        </is>
      </c>
      <c r="J630" t="inlineStr">
        <is>
          <t/>
        </is>
      </c>
      <c r="K630" t="inlineStr">
        <is>
          <t/>
        </is>
      </c>
      <c r="L630" t="inlineStr">
        <is>
          <t/>
        </is>
      </c>
      <c r="M630" t="inlineStr">
        <is>
          <t>Einlagenbasis</t>
        </is>
      </c>
      <c r="N630" t="inlineStr">
        <is>
          <t>2</t>
        </is>
      </c>
      <c r="O630" t="inlineStr">
        <is>
          <t/>
        </is>
      </c>
      <c r="P630" t="inlineStr">
        <is>
          <t/>
        </is>
      </c>
      <c r="Q630" t="inlineStr">
        <is>
          <t/>
        </is>
      </c>
      <c r="R630" t="inlineStr">
        <is>
          <t/>
        </is>
      </c>
      <c r="S630" t="inlineStr">
        <is>
          <t>deposit base</t>
        </is>
      </c>
      <c r="T630" t="inlineStr">
        <is>
          <t>2</t>
        </is>
      </c>
      <c r="U630" t="inlineStr">
        <is>
          <t/>
        </is>
      </c>
      <c r="V630" t="inlineStr">
        <is>
          <t/>
        </is>
      </c>
      <c r="W630" t="inlineStr">
        <is>
          <t/>
        </is>
      </c>
      <c r="X630" t="inlineStr">
        <is>
          <t/>
        </is>
      </c>
      <c r="Y630" t="inlineStr">
        <is>
          <t>hoiusebaas</t>
        </is>
      </c>
      <c r="Z630" t="inlineStr">
        <is>
          <t>3</t>
        </is>
      </c>
      <c r="AA630" t="inlineStr">
        <is>
          <t/>
        </is>
      </c>
      <c r="AB630" t="inlineStr">
        <is>
          <t>talletuspohja</t>
        </is>
      </c>
      <c r="AC630" t="inlineStr">
        <is>
          <t>3</t>
        </is>
      </c>
      <c r="AD630" t="inlineStr">
        <is>
          <t/>
        </is>
      </c>
      <c r="AE630" t="inlineStr">
        <is>
          <t>base de dépôts</t>
        </is>
      </c>
      <c r="AF630" t="inlineStr">
        <is>
          <t>2</t>
        </is>
      </c>
      <c r="AG630" t="inlineStr">
        <is>
          <t/>
        </is>
      </c>
      <c r="AH630" t="inlineStr">
        <is>
          <t/>
        </is>
      </c>
      <c r="AI630" t="inlineStr">
        <is>
          <t/>
        </is>
      </c>
      <c r="AJ630" t="inlineStr">
        <is>
          <t/>
        </is>
      </c>
      <c r="AK630" t="inlineStr">
        <is>
          <t/>
        </is>
      </c>
      <c r="AL630" t="inlineStr">
        <is>
          <t/>
        </is>
      </c>
      <c r="AM630" t="inlineStr">
        <is>
          <t/>
        </is>
      </c>
      <c r="AN630" t="inlineStr">
        <is>
          <t>betétállomány</t>
        </is>
      </c>
      <c r="AO630" t="inlineStr">
        <is>
          <t>4</t>
        </is>
      </c>
      <c r="AP630" t="inlineStr">
        <is>
          <t/>
        </is>
      </c>
      <c r="AQ630" t="inlineStr">
        <is>
          <t>quota stabile dei depositi|base di depositi</t>
        </is>
      </c>
      <c r="AR630" t="inlineStr">
        <is>
          <t>3|3</t>
        </is>
      </c>
      <c r="AS630" t="inlineStr">
        <is>
          <t>|</t>
        </is>
      </c>
      <c r="AT630" t="inlineStr">
        <is>
          <t/>
        </is>
      </c>
      <c r="AU630" t="inlineStr">
        <is>
          <t/>
        </is>
      </c>
      <c r="AV630" t="inlineStr">
        <is>
          <t/>
        </is>
      </c>
      <c r="AW630" t="inlineStr">
        <is>
          <t/>
        </is>
      </c>
      <c r="AX630" t="inlineStr">
        <is>
          <t/>
        </is>
      </c>
      <c r="AY630" t="inlineStr">
        <is>
          <t/>
        </is>
      </c>
      <c r="AZ630" t="inlineStr">
        <is>
          <t/>
        </is>
      </c>
      <c r="BA630" t="inlineStr">
        <is>
          <t/>
        </is>
      </c>
      <c r="BB630" t="inlineStr">
        <is>
          <t/>
        </is>
      </c>
      <c r="BC630" t="inlineStr">
        <is>
          <t/>
        </is>
      </c>
      <c r="BD630" t="inlineStr">
        <is>
          <t/>
        </is>
      </c>
      <c r="BE630" t="inlineStr">
        <is>
          <t/>
        </is>
      </c>
      <c r="BF630" t="inlineStr">
        <is>
          <t>baza depozytowa</t>
        </is>
      </c>
      <c r="BG630" t="inlineStr">
        <is>
          <t>3</t>
        </is>
      </c>
      <c r="BH630" t="inlineStr">
        <is>
          <t/>
        </is>
      </c>
      <c r="BI630" t="inlineStr">
        <is>
          <t/>
        </is>
      </c>
      <c r="BJ630" t="inlineStr">
        <is>
          <t/>
        </is>
      </c>
      <c r="BK630" t="inlineStr">
        <is>
          <t/>
        </is>
      </c>
      <c r="BL630" t="inlineStr">
        <is>
          <t>bază de depozite</t>
        </is>
      </c>
      <c r="BM630" t="inlineStr">
        <is>
          <t>2</t>
        </is>
      </c>
      <c r="BN630" t="inlineStr">
        <is>
          <t/>
        </is>
      </c>
      <c r="BO630" t="inlineStr">
        <is>
          <t>vkladová základňa</t>
        </is>
      </c>
      <c r="BP630" t="inlineStr">
        <is>
          <t>3</t>
        </is>
      </c>
      <c r="BQ630" t="inlineStr">
        <is>
          <t/>
        </is>
      </c>
      <c r="BR630" t="inlineStr">
        <is>
          <t>baza vlog|depozitna osnova</t>
        </is>
      </c>
      <c r="BS630" t="inlineStr">
        <is>
          <t>3|3</t>
        </is>
      </c>
      <c r="BT630" t="inlineStr">
        <is>
          <t>|</t>
        </is>
      </c>
      <c r="BU630" t="inlineStr">
        <is>
          <t/>
        </is>
      </c>
      <c r="BV630" t="inlineStr">
        <is>
          <t/>
        </is>
      </c>
      <c r="BW630" t="inlineStr">
        <is>
          <t/>
        </is>
      </c>
      <c r="BX630" t="inlineStr">
        <is>
          <t/>
        </is>
      </c>
      <c r="BY630" t="inlineStr">
        <is>
          <t/>
        </is>
      </c>
      <c r="BZ630" t="inlineStr">
        <is>
          <t/>
        </is>
      </c>
      <c r="CA630" t="inlineStr">
        <is>
          <t/>
        </is>
      </c>
      <c r="CB630" t="inlineStr">
        <is>
          <t/>
        </is>
      </c>
      <c r="CC630" t="inlineStr">
        <is>
          <t>all customer deposits held by a financial institution</t>
        </is>
      </c>
      <c r="CD630" t="inlineStr">
        <is>
          <t/>
        </is>
      </c>
      <c r="CE630" t="inlineStr">
        <is>
          <t/>
        </is>
      </c>
      <c r="CF630" t="inlineStr">
        <is>
          <t/>
        </is>
      </c>
      <c r="CG630" t="inlineStr">
        <is>
          <t/>
        </is>
      </c>
      <c r="CH630" t="inlineStr">
        <is>
          <t/>
        </is>
      </c>
      <c r="CI630" t="inlineStr">
        <is>
          <t/>
        </is>
      </c>
      <c r="CJ630" t="inlineStr">
        <is>
          <t/>
        </is>
      </c>
      <c r="CK630" t="inlineStr">
        <is>
          <t/>
        </is>
      </c>
      <c r="CL630" t="inlineStr">
        <is>
          <t/>
        </is>
      </c>
      <c r="CM630" t="inlineStr">
        <is>
          <t/>
        </is>
      </c>
      <c r="CN630" t="inlineStr">
        <is>
          <t/>
        </is>
      </c>
      <c r="CO630" t="inlineStr">
        <is>
          <t/>
        </is>
      </c>
      <c r="CP630" t="inlineStr">
        <is>
          <t/>
        </is>
      </c>
      <c r="CQ630" t="inlineStr">
        <is>
          <t/>
        </is>
      </c>
      <c r="CR630" t="inlineStr">
        <is>
          <t/>
        </is>
      </c>
      <c r="CS630" t="inlineStr">
        <is>
          <t>vklady obyvateľstva a vklady podnikateľských subjektov a ostatných organizácií a inštitúcii</t>
        </is>
      </c>
      <c r="CT630" t="inlineStr">
        <is>
          <t/>
        </is>
      </c>
      <c r="CU630" t="inlineStr">
        <is>
          <t/>
        </is>
      </c>
    </row>
    <row r="631">
      <c r="A631" s="1" t="str">
        <f>HYPERLINK("https://iate.europa.eu/entry/result/2215275/all", "2215275")</f>
        <v>2215275</v>
      </c>
      <c r="B631" t="inlineStr">
        <is>
          <t>FINANCE</t>
        </is>
      </c>
      <c r="C631" t="inlineStr">
        <is>
          <t>FINANCE|taxation</t>
        </is>
      </c>
      <c r="D631" t="inlineStr">
        <is>
          <t/>
        </is>
      </c>
      <c r="E631" t="inlineStr">
        <is>
          <t/>
        </is>
      </c>
      <c r="F631" t="inlineStr">
        <is>
          <t/>
        </is>
      </c>
      <c r="G631" t="inlineStr">
        <is>
          <t/>
        </is>
      </c>
      <c r="H631" t="inlineStr">
        <is>
          <t/>
        </is>
      </c>
      <c r="I631" t="inlineStr">
        <is>
          <t/>
        </is>
      </c>
      <c r="J631" t="inlineStr">
        <is>
          <t>afregning</t>
        </is>
      </c>
      <c r="K631" t="inlineStr">
        <is>
          <t>4</t>
        </is>
      </c>
      <c r="L631" t="inlineStr">
        <is>
          <t/>
        </is>
      </c>
      <c r="M631" t="inlineStr">
        <is>
          <t>Ausführungsanzeige</t>
        </is>
      </c>
      <c r="N631" t="inlineStr">
        <is>
          <t>2</t>
        </is>
      </c>
      <c r="O631" t="inlineStr">
        <is>
          <t/>
        </is>
      </c>
      <c r="P631" t="inlineStr">
        <is>
          <t>απόδοση λογαριασμού</t>
        </is>
      </c>
      <c r="Q631" t="inlineStr">
        <is>
          <t>4</t>
        </is>
      </c>
      <c r="R631" t="inlineStr">
        <is>
          <t/>
        </is>
      </c>
      <c r="S631" t="inlineStr">
        <is>
          <t>statement</t>
        </is>
      </c>
      <c r="T631" t="inlineStr">
        <is>
          <t>3</t>
        </is>
      </c>
      <c r="U631" t="inlineStr">
        <is>
          <t/>
        </is>
      </c>
      <c r="V631" t="inlineStr">
        <is>
          <t>informe</t>
        </is>
      </c>
      <c r="W631" t="inlineStr">
        <is>
          <t>3</t>
        </is>
      </c>
      <c r="X631" t="inlineStr">
        <is>
          <t/>
        </is>
      </c>
      <c r="Y631" t="inlineStr">
        <is>
          <t>aruanne</t>
        </is>
      </c>
      <c r="Z631" t="inlineStr">
        <is>
          <t>3</t>
        </is>
      </c>
      <c r="AA631" t="inlineStr">
        <is>
          <t/>
        </is>
      </c>
      <c r="AB631" t="inlineStr">
        <is>
          <t>selonteko</t>
        </is>
      </c>
      <c r="AC631" t="inlineStr">
        <is>
          <t>2</t>
        </is>
      </c>
      <c r="AD631" t="inlineStr">
        <is>
          <t/>
        </is>
      </c>
      <c r="AE631" t="inlineStr">
        <is>
          <t>compte rendu</t>
        </is>
      </c>
      <c r="AF631" t="inlineStr">
        <is>
          <t>2</t>
        </is>
      </c>
      <c r="AG631" t="inlineStr">
        <is>
          <t/>
        </is>
      </c>
      <c r="AH631" t="inlineStr">
        <is>
          <t>ráiteas cuntais</t>
        </is>
      </c>
      <c r="AI631" t="inlineStr">
        <is>
          <t>3</t>
        </is>
      </c>
      <c r="AJ631" t="inlineStr">
        <is>
          <t/>
        </is>
      </c>
      <c r="AK631" t="inlineStr">
        <is>
          <t/>
        </is>
      </c>
      <c r="AL631" t="inlineStr">
        <is>
          <t/>
        </is>
      </c>
      <c r="AM631" t="inlineStr">
        <is>
          <t/>
        </is>
      </c>
      <c r="AN631" t="inlineStr">
        <is>
          <t>elszámolás</t>
        </is>
      </c>
      <c r="AO631" t="inlineStr">
        <is>
          <t>4</t>
        </is>
      </c>
      <c r="AP631" t="inlineStr">
        <is>
          <t/>
        </is>
      </c>
      <c r="AQ631" t="inlineStr">
        <is>
          <t>rendiconto</t>
        </is>
      </c>
      <c r="AR631" t="inlineStr">
        <is>
          <t>2</t>
        </is>
      </c>
      <c r="AS631" t="inlineStr">
        <is>
          <t/>
        </is>
      </c>
      <c r="AT631" t="inlineStr">
        <is>
          <t/>
        </is>
      </c>
      <c r="AU631" t="inlineStr">
        <is>
          <t/>
        </is>
      </c>
      <c r="AV631" t="inlineStr">
        <is>
          <t/>
        </is>
      </c>
      <c r="AW631" t="inlineStr">
        <is>
          <t/>
        </is>
      </c>
      <c r="AX631" t="inlineStr">
        <is>
          <t/>
        </is>
      </c>
      <c r="AY631" t="inlineStr">
        <is>
          <t/>
        </is>
      </c>
      <c r="AZ631" t="inlineStr">
        <is>
          <t/>
        </is>
      </c>
      <c r="BA631" t="inlineStr">
        <is>
          <t/>
        </is>
      </c>
      <c r="BB631" t="inlineStr">
        <is>
          <t/>
        </is>
      </c>
      <c r="BC631" t="inlineStr">
        <is>
          <t>verslag</t>
        </is>
      </c>
      <c r="BD631" t="inlineStr">
        <is>
          <t>3</t>
        </is>
      </c>
      <c r="BE631" t="inlineStr">
        <is>
          <t/>
        </is>
      </c>
      <c r="BF631" t="inlineStr">
        <is>
          <t>zestawienie</t>
        </is>
      </c>
      <c r="BG631" t="inlineStr">
        <is>
          <t>3</t>
        </is>
      </c>
      <c r="BH631" t="inlineStr">
        <is>
          <t/>
        </is>
      </c>
      <c r="BI631" t="inlineStr">
        <is>
          <t>relatório</t>
        </is>
      </c>
      <c r="BJ631" t="inlineStr">
        <is>
          <t>3</t>
        </is>
      </c>
      <c r="BK631" t="inlineStr">
        <is>
          <t/>
        </is>
      </c>
      <c r="BL631" t="inlineStr">
        <is>
          <t/>
        </is>
      </c>
      <c r="BM631" t="inlineStr">
        <is>
          <t/>
        </is>
      </c>
      <c r="BN631" t="inlineStr">
        <is>
          <t/>
        </is>
      </c>
      <c r="BO631" t="inlineStr">
        <is>
          <t/>
        </is>
      </c>
      <c r="BP631" t="inlineStr">
        <is>
          <t/>
        </is>
      </c>
      <c r="BQ631" t="inlineStr">
        <is>
          <t/>
        </is>
      </c>
      <c r="BR631" t="inlineStr">
        <is>
          <t>obračun</t>
        </is>
      </c>
      <c r="BS631" t="inlineStr">
        <is>
          <t>3</t>
        </is>
      </c>
      <c r="BT631" t="inlineStr">
        <is>
          <t/>
        </is>
      </c>
      <c r="BU631" t="inlineStr">
        <is>
          <t>avräkning</t>
        </is>
      </c>
      <c r="BV631" t="inlineStr">
        <is>
          <t>3</t>
        </is>
      </c>
      <c r="BW631" t="inlineStr">
        <is>
          <t/>
        </is>
      </c>
      <c r="BX631" t="inlineStr">
        <is>
          <t/>
        </is>
      </c>
      <c r="BY631" t="inlineStr">
        <is>
          <t/>
        </is>
      </c>
      <c r="BZ631" t="inlineStr">
        <is>
          <t>Dokument, som en kommissionær (f.eks. en auktionsholder), skal udfærdige til sin kommittent.</t>
        </is>
      </c>
      <c r="CA631" t="inlineStr">
        <is>
          <t>Im Bankbereich: Mitteilung einer Bank an ihren Kunden über die Erledigung eines ihr von diesem erteilten Börsenauftrags vor Erteilung der Effektenabrechnung, die die wichtigsten Angaben des Geschäfts enthält</t>
        </is>
      </c>
      <c r="CB631" t="inlineStr">
        <is>
          <t/>
        </is>
      </c>
      <c r="CC631" t="inlineStr">
        <is>
          <t>Document which the organiser of an auction must submit to his principal.</t>
        </is>
      </c>
      <c r="CD631" t="inlineStr">
        <is>
          <t>En el contexto del régimen especial del IVA aplicable a las ventas en subastas públicas, documento que el organizador de la venta en subasta pública a quien le haya sido transmitido el bien en virtud de un contrato de comisión deberá entregar al comitente; en el informe deberá constar claramente el importe de la operación, es decir, el precio de adjudicación del bien menos el importe de la comisión obtenida o que haya de obtenerse del comitente.</t>
        </is>
      </c>
      <c r="CE631" t="inlineStr">
        <is>
          <t/>
        </is>
      </c>
      <c r="CF631" t="inlineStr">
        <is>
          <t/>
        </is>
      </c>
      <c r="CG631" t="inlineStr">
        <is>
          <t>Document qu'un commissaire (p.ex. l'organisateur de la vente aux enchères publiques) doit délivrer à son commettant.</t>
        </is>
      </c>
      <c r="CH631" t="inlineStr">
        <is>
          <t/>
        </is>
      </c>
      <c r="CI631" t="inlineStr">
        <is>
          <t/>
        </is>
      </c>
      <c r="CJ631" t="inlineStr">
        <is>
          <t>Nyilvános árverés szervezője által a megbízó számára kötelezően szolgáltatandó dokumentum.</t>
        </is>
      </c>
      <c r="CK631" t="inlineStr">
        <is>
          <t>Documento rilasciato al committente dall'organizzatore della vendita all'asta e che riporta il prezzo d’aggiudicazione del bene diminuito dell’importo della commissione ricevuta o da ricevere dal committente.</t>
        </is>
      </c>
      <c r="CL631" t="inlineStr">
        <is>
          <t/>
        </is>
      </c>
      <c r="CM631" t="inlineStr">
        <is>
          <t/>
        </is>
      </c>
      <c r="CN631" t="inlineStr">
        <is>
          <t/>
        </is>
      </c>
      <c r="CO631" t="inlineStr">
        <is>
          <t/>
        </is>
      </c>
      <c r="CP631" t="inlineStr">
        <is>
          <t/>
        </is>
      </c>
      <c r="CQ631" t="inlineStr">
        <is>
          <t>No âmbito do regime do IVA, documento que o organizador de vendas em leilão deve entregar ao comitente que lhe transmitiu um bem ao abrigo de um contrato de comissão de venda em leilão e onde deve detalhar a operação efectuada</t>
        </is>
      </c>
      <c r="CR631" t="inlineStr">
        <is>
          <t/>
        </is>
      </c>
      <c r="CS631" t="inlineStr">
        <is>
          <t/>
        </is>
      </c>
      <c r="CT631" t="inlineStr">
        <is>
          <t>dokument, ki ga naročniku izda organizator prodaje na javni dražbi</t>
        </is>
      </c>
      <c r="CU631" t="inlineStr">
        <is>
          <t/>
        </is>
      </c>
    </row>
    <row r="632">
      <c r="A632" s="1" t="str">
        <f>HYPERLINK("https://iate.europa.eu/entry/result/2193268/all", "2193268")</f>
        <v>2193268</v>
      </c>
      <c r="B632" t="inlineStr">
        <is>
          <t>FINANCE</t>
        </is>
      </c>
      <c r="C632" t="inlineStr">
        <is>
          <t>FINANCE|financial institutions and credit|banking;FINANCE</t>
        </is>
      </c>
      <c r="D632" t="inlineStr">
        <is>
          <t>управление на ликвидността</t>
        </is>
      </c>
      <c r="E632" t="inlineStr">
        <is>
          <t>3</t>
        </is>
      </c>
      <c r="F632" t="inlineStr">
        <is>
          <t/>
        </is>
      </c>
      <c r="G632" t="inlineStr">
        <is>
          <t>řízení likvidity</t>
        </is>
      </c>
      <c r="H632" t="inlineStr">
        <is>
          <t>3</t>
        </is>
      </c>
      <c r="I632" t="inlineStr">
        <is>
          <t/>
        </is>
      </c>
      <c r="J632" t="inlineStr">
        <is>
          <t>likviditetsstyring</t>
        </is>
      </c>
      <c r="K632" t="inlineStr">
        <is>
          <t>3</t>
        </is>
      </c>
      <c r="L632" t="inlineStr">
        <is>
          <t/>
        </is>
      </c>
      <c r="M632" t="inlineStr">
        <is>
          <t>Liquiditätsmanagement|Liquiditätssteuerung|Gelddisposition</t>
        </is>
      </c>
      <c r="N632" t="inlineStr">
        <is>
          <t>3|3|3</t>
        </is>
      </c>
      <c r="O632" t="inlineStr">
        <is>
          <t>||</t>
        </is>
      </c>
      <c r="P632" t="inlineStr">
        <is>
          <t>διαχείριση ρευστότητας</t>
        </is>
      </c>
      <c r="Q632" t="inlineStr">
        <is>
          <t>3</t>
        </is>
      </c>
      <c r="R632" t="inlineStr">
        <is>
          <t/>
        </is>
      </c>
      <c r="S632" t="inlineStr">
        <is>
          <t>cash management|liquidity management</t>
        </is>
      </c>
      <c r="T632" t="inlineStr">
        <is>
          <t>3|3</t>
        </is>
      </c>
      <c r="U632" t="inlineStr">
        <is>
          <t>|</t>
        </is>
      </c>
      <c r="V632" t="inlineStr">
        <is>
          <t>gestión de la liquidez</t>
        </is>
      </c>
      <c r="W632" t="inlineStr">
        <is>
          <t>3</t>
        </is>
      </c>
      <c r="X632" t="inlineStr">
        <is>
          <t/>
        </is>
      </c>
      <c r="Y632" t="inlineStr">
        <is>
          <t>likviidsuse juhtimine|likviidsusjuhtimine</t>
        </is>
      </c>
      <c r="Z632" t="inlineStr">
        <is>
          <t>3|3</t>
        </is>
      </c>
      <c r="AA632" t="inlineStr">
        <is>
          <t>|</t>
        </is>
      </c>
      <c r="AB632" t="inlineStr">
        <is>
          <t>likviditeetin hallinta|maksuvalmiuden hallinta</t>
        </is>
      </c>
      <c r="AC632" t="inlineStr">
        <is>
          <t>3|3</t>
        </is>
      </c>
      <c r="AD632" t="inlineStr">
        <is>
          <t>|</t>
        </is>
      </c>
      <c r="AE632" t="inlineStr">
        <is>
          <t>gestion des liquidités|gestion de la liquidité</t>
        </is>
      </c>
      <c r="AF632" t="inlineStr">
        <is>
          <t>3|3</t>
        </is>
      </c>
      <c r="AG632" t="inlineStr">
        <is>
          <t>|</t>
        </is>
      </c>
      <c r="AH632" t="inlineStr">
        <is>
          <t/>
        </is>
      </c>
      <c r="AI632" t="inlineStr">
        <is>
          <t/>
        </is>
      </c>
      <c r="AJ632" t="inlineStr">
        <is>
          <t/>
        </is>
      </c>
      <c r="AK632" t="inlineStr">
        <is>
          <t>upravljanje likvidnošću|upravljanje gotovinom</t>
        </is>
      </c>
      <c r="AL632" t="inlineStr">
        <is>
          <t>3|3</t>
        </is>
      </c>
      <c r="AM632" t="inlineStr">
        <is>
          <t>|</t>
        </is>
      </c>
      <c r="AN632" t="inlineStr">
        <is>
          <t>készpénzgazdálkodás|likviditáskezelés</t>
        </is>
      </c>
      <c r="AO632" t="inlineStr">
        <is>
          <t>3|3</t>
        </is>
      </c>
      <c r="AP632" t="inlineStr">
        <is>
          <t>|</t>
        </is>
      </c>
      <c r="AQ632" t="inlineStr">
        <is>
          <t>gestione della liquidità</t>
        </is>
      </c>
      <c r="AR632" t="inlineStr">
        <is>
          <t>3</t>
        </is>
      </c>
      <c r="AS632" t="inlineStr">
        <is>
          <t/>
        </is>
      </c>
      <c r="AT632" t="inlineStr">
        <is>
          <t>likvidumo valdymas</t>
        </is>
      </c>
      <c r="AU632" t="inlineStr">
        <is>
          <t>3</t>
        </is>
      </c>
      <c r="AV632" t="inlineStr">
        <is>
          <t/>
        </is>
      </c>
      <c r="AW632" t="inlineStr">
        <is>
          <t>likviditātes pārvaldība</t>
        </is>
      </c>
      <c r="AX632" t="inlineStr">
        <is>
          <t>3</t>
        </is>
      </c>
      <c r="AY632" t="inlineStr">
        <is>
          <t/>
        </is>
      </c>
      <c r="AZ632" t="inlineStr">
        <is>
          <t>ġestjoni tal-likwidità</t>
        </is>
      </c>
      <c r="BA632" t="inlineStr">
        <is>
          <t>3</t>
        </is>
      </c>
      <c r="BB632" t="inlineStr">
        <is>
          <t/>
        </is>
      </c>
      <c r="BC632" t="inlineStr">
        <is>
          <t>liquiditeitsbeheer</t>
        </is>
      </c>
      <c r="BD632" t="inlineStr">
        <is>
          <t>2</t>
        </is>
      </c>
      <c r="BE632" t="inlineStr">
        <is>
          <t/>
        </is>
      </c>
      <c r="BF632" t="inlineStr">
        <is>
          <t>zarządzanie płynnością</t>
        </is>
      </c>
      <c r="BG632" t="inlineStr">
        <is>
          <t>3</t>
        </is>
      </c>
      <c r="BH632" t="inlineStr">
        <is>
          <t/>
        </is>
      </c>
      <c r="BI632" t="inlineStr">
        <is>
          <t>gestão de tesouraria|gestão da liquidez</t>
        </is>
      </c>
      <c r="BJ632" t="inlineStr">
        <is>
          <t>3|3</t>
        </is>
      </c>
      <c r="BK632" t="inlineStr">
        <is>
          <t>|</t>
        </is>
      </c>
      <c r="BL632" t="inlineStr">
        <is>
          <t/>
        </is>
      </c>
      <c r="BM632" t="inlineStr">
        <is>
          <t/>
        </is>
      </c>
      <c r="BN632" t="inlineStr">
        <is>
          <t/>
        </is>
      </c>
      <c r="BO632" t="inlineStr">
        <is>
          <t>riadenie likvidity</t>
        </is>
      </c>
      <c r="BP632" t="inlineStr">
        <is>
          <t>3</t>
        </is>
      </c>
      <c r="BQ632" t="inlineStr">
        <is>
          <t/>
        </is>
      </c>
      <c r="BR632" t="inlineStr">
        <is>
          <t>upravljanje likvidnosti</t>
        </is>
      </c>
      <c r="BS632" t="inlineStr">
        <is>
          <t>2</t>
        </is>
      </c>
      <c r="BT632" t="inlineStr">
        <is>
          <t/>
        </is>
      </c>
      <c r="BU632" t="inlineStr">
        <is>
          <t>likviditetsförvaltning</t>
        </is>
      </c>
      <c r="BV632" t="inlineStr">
        <is>
          <t>3</t>
        </is>
      </c>
      <c r="BW632" t="inlineStr">
        <is>
          <t/>
        </is>
      </c>
      <c r="BX632" t="inlineStr">
        <is>
          <t>действия зя намаляване на експозицията към ликвиден риск &lt;a href="/entry/result/888560/all" id="ENTRY_TO_ENTRY_CONVERTER" target="_blank"&gt;IATE:888560&lt;/a&gt;</t>
        </is>
      </c>
      <c r="BY632" t="inlineStr">
        <is>
          <t/>
        </is>
      </c>
      <c r="BZ632" t="inlineStr">
        <is>
          <t/>
        </is>
      </c>
      <c r="CA632" t="inlineStr">
        <is>
          <t>Erfassung, Steuerung und Überwachung der Liquiditätssituation zur Sicherstellung der jederzeitigen Zahlungsbereitschaft und Minderung etwaiger Liquiditätsrisiken eines Unternehmens oder Finanzinstituts</t>
        </is>
      </c>
      <c r="CB632" t="inlineStr">
        <is>
          <t/>
        </is>
      </c>
      <c r="CC632" t="inlineStr">
        <is>
          <t>efforts made to reduce exposure to liquidity risk [ &lt;a href="/entry/result/888560/all" id="ENTRY_TO_ENTRY_CONVERTER" target="_blank"&gt;IATE:888560&lt;/a&gt; ]</t>
        </is>
      </c>
      <c r="CD632" t="inlineStr">
        <is>
          <t>1) Actividad consistente en mantener la liquidez &lt;a href="/entry/result/805134/all" id="ENTRY_TO_ENTRY_CONVERTER" target="_blank"&gt;IATE:805134&lt;/a&gt; en unos niveles óptimos que no pongan en peligro la capacidad de pago ni se produzcan unos excesos del nivel de la tesorería que resulten en un desaprovechamiento de su posible rentabilidad. 
&lt;br&gt;2) Medidas destinadas a reducir la exposición al riesgo de liquidez &lt;a href="/entry/result/888560/all" id="ENTRY_TO_ENTRY_CONVERTER" target="_blank"&gt;IATE:888560&lt;/a&gt; .</t>
        </is>
      </c>
      <c r="CE632" t="inlineStr">
        <is>
          <t/>
        </is>
      </c>
      <c r="CF632" t="inlineStr">
        <is>
          <t/>
        </is>
      </c>
      <c r="CG632" t="inlineStr">
        <is>
          <t/>
        </is>
      </c>
      <c r="CH632" t="inlineStr">
        <is>
          <t/>
        </is>
      </c>
      <c r="CI632" t="inlineStr">
        <is>
          <t/>
        </is>
      </c>
      <c r="CJ632" t="inlineStr">
        <is>
          <t>a likviditási kockázat [ &lt;a href="/entry/result/888560/all" id="ENTRY_TO_ENTRY_CONVERTER" target="_blank"&gt;IATE:888560&lt;/a&gt; ] csökkentését célzó tevékenység</t>
        </is>
      </c>
      <c r="CK632" t="inlineStr">
        <is>
          <t>insieme delle politiche attuate da una banca per garantirsi, nel lungo periodo, la capacità di far fronte tempestivamente ed economicamente agli impegni di pagamento e quindi intesa a ridurre l'esposizione al rischio di liquidità</t>
        </is>
      </c>
      <c r="CL632" t="inlineStr">
        <is>
          <t>pastangos, dedamos siekiant sumažinti likvidumo riziką (&lt;a href="/entry/result/888560/all" id="ENTRY_TO_ENTRY_CONVERTER" target="_blank"&gt;IATE:888560&lt;/a&gt; )</t>
        </is>
      </c>
      <c r="CM632" t="inlineStr">
        <is>
          <t>likviditātes situācijas uzraudzība, lai nodrošinātu pēc iespējas mazāku likviditātes risku</t>
        </is>
      </c>
      <c r="CN632" t="inlineStr">
        <is>
          <t>sforzi biex jitnaqqas l-esponiment għar-riskju marbut mal-likwidità</t>
        </is>
      </c>
      <c r="CO632" t="inlineStr">
        <is>
          <t>activiteit die erop gericht is de blootstelling aan liquiditeitsrisico [ &lt;a href="/entry/result/888560/all" id="ENTRY_TO_ENTRY_CONVERTER" target="_blank"&gt;IATE:888560&lt;/a&gt; ] te beperken</t>
        </is>
      </c>
      <c r="CP632" t="inlineStr">
        <is>
          <t/>
        </is>
      </c>
      <c r="CQ632" t="inlineStr">
        <is>
          <t>Conjunto de medidas de avaliação, monitorização e governo da situação de liquidez de uma empresa ou instituição financeira, destinadas primordialmente a reduzir a sua exposição a um 
&lt;i&gt;&lt;b&gt;risco de liquidez&lt;/b&gt;&lt;/i&gt; [ &lt;a href="/entry/result/888560/all" id="ENTRY_TO_ENTRY_CONVERTER" target="_blank"&gt;IATE:888560&lt;/a&gt; ].</t>
        </is>
      </c>
      <c r="CR632" t="inlineStr">
        <is>
          <t/>
        </is>
      </c>
      <c r="CS632" t="inlineStr">
        <is>
          <t>riadiaca činnosť zameraná na zníženie rizika likvidity</t>
        </is>
      </c>
      <c r="CT632" t="inlineStr">
        <is>
          <t>zagotavljanje sprotne plačilne sposobnosti, gospodarno ravnanje s sredstvi in zagotavljanje maksimalne stopnje varnosti naložb</t>
        </is>
      </c>
      <c r="CU632" t="inlineStr">
        <is>
          <t/>
        </is>
      </c>
    </row>
    <row r="633">
      <c r="A633" s="1" t="str">
        <f>HYPERLINK("https://iate.europa.eu/entry/result/2244390/all", "2244390")</f>
        <v>2244390</v>
      </c>
      <c r="B633" t="inlineStr">
        <is>
          <t>FINANCE</t>
        </is>
      </c>
      <c r="C633" t="inlineStr">
        <is>
          <t>FINANCE|insurance;FINANCE</t>
        </is>
      </c>
      <c r="D633" t="inlineStr">
        <is>
          <t>гаранционна схема</t>
        </is>
      </c>
      <c r="E633" t="inlineStr">
        <is>
          <t>3</t>
        </is>
      </c>
      <c r="F633" t="inlineStr">
        <is>
          <t/>
        </is>
      </c>
      <c r="G633" t="inlineStr">
        <is>
          <t/>
        </is>
      </c>
      <c r="H633" t="inlineStr">
        <is>
          <t/>
        </is>
      </c>
      <c r="I633" t="inlineStr">
        <is>
          <t/>
        </is>
      </c>
      <c r="J633" t="inlineStr">
        <is>
          <t>løngarantifond</t>
        </is>
      </c>
      <c r="K633" t="inlineStr">
        <is>
          <t>3</t>
        </is>
      </c>
      <c r="L633" t="inlineStr">
        <is>
          <t/>
        </is>
      </c>
      <c r="M633" t="inlineStr">
        <is>
          <t>Sicherungssystem</t>
        </is>
      </c>
      <c r="N633" t="inlineStr">
        <is>
          <t>3</t>
        </is>
      </c>
      <c r="O633" t="inlineStr">
        <is>
          <t/>
        </is>
      </c>
      <c r="P633" t="inlineStr">
        <is>
          <t/>
        </is>
      </c>
      <c r="Q633" t="inlineStr">
        <is>
          <t/>
        </is>
      </c>
      <c r="R633" t="inlineStr">
        <is>
          <t/>
        </is>
      </c>
      <c r="S633" t="inlineStr">
        <is>
          <t>guarantee scheme</t>
        </is>
      </c>
      <c r="T633" t="inlineStr">
        <is>
          <t>3</t>
        </is>
      </c>
      <c r="U633" t="inlineStr">
        <is>
          <t/>
        </is>
      </c>
      <c r="V633" t="inlineStr">
        <is>
          <t/>
        </is>
      </c>
      <c r="W633" t="inlineStr">
        <is>
          <t/>
        </is>
      </c>
      <c r="X633" t="inlineStr">
        <is>
          <t/>
        </is>
      </c>
      <c r="Y633" t="inlineStr">
        <is>
          <t>tagatisskeem</t>
        </is>
      </c>
      <c r="Z633" t="inlineStr">
        <is>
          <t>4</t>
        </is>
      </c>
      <c r="AA633" t="inlineStr">
        <is>
          <t/>
        </is>
      </c>
      <c r="AB633" t="inlineStr">
        <is>
          <t>takuujärjestelmä</t>
        </is>
      </c>
      <c r="AC633" t="inlineStr">
        <is>
          <t>3</t>
        </is>
      </c>
      <c r="AD633" t="inlineStr">
        <is>
          <t/>
        </is>
      </c>
      <c r="AE633" t="inlineStr">
        <is>
          <t>régime de garantie</t>
        </is>
      </c>
      <c r="AF633" t="inlineStr">
        <is>
          <t>3</t>
        </is>
      </c>
      <c r="AG633" t="inlineStr">
        <is>
          <t/>
        </is>
      </c>
      <c r="AH633" t="inlineStr">
        <is>
          <t>scéim ráthaíochta</t>
        </is>
      </c>
      <c r="AI633" t="inlineStr">
        <is>
          <t>3</t>
        </is>
      </c>
      <c r="AJ633" t="inlineStr">
        <is>
          <t/>
        </is>
      </c>
      <c r="AK633" t="inlineStr">
        <is>
          <t/>
        </is>
      </c>
      <c r="AL633" t="inlineStr">
        <is>
          <t/>
        </is>
      </c>
      <c r="AM633" t="inlineStr">
        <is>
          <t/>
        </is>
      </c>
      <c r="AN633" t="inlineStr">
        <is>
          <t>garanciarendszer</t>
        </is>
      </c>
      <c r="AO633" t="inlineStr">
        <is>
          <t>4</t>
        </is>
      </c>
      <c r="AP633" t="inlineStr">
        <is>
          <t/>
        </is>
      </c>
      <c r="AQ633" t="inlineStr">
        <is>
          <t/>
        </is>
      </c>
      <c r="AR633" t="inlineStr">
        <is>
          <t/>
        </is>
      </c>
      <c r="AS633" t="inlineStr">
        <is>
          <t/>
        </is>
      </c>
      <c r="AT633" t="inlineStr">
        <is>
          <t>garantijų sistema</t>
        </is>
      </c>
      <c r="AU633" t="inlineStr">
        <is>
          <t>3</t>
        </is>
      </c>
      <c r="AV633" t="inlineStr">
        <is>
          <t/>
        </is>
      </c>
      <c r="AW633" t="inlineStr">
        <is>
          <t>garantiju sistēma</t>
        </is>
      </c>
      <c r="AX633" t="inlineStr">
        <is>
          <t>3</t>
        </is>
      </c>
      <c r="AY633" t="inlineStr">
        <is>
          <t/>
        </is>
      </c>
      <c r="AZ633" t="inlineStr">
        <is>
          <t>skema ta' garanzija</t>
        </is>
      </c>
      <c r="BA633" t="inlineStr">
        <is>
          <t>3</t>
        </is>
      </c>
      <c r="BB633" t="inlineStr">
        <is>
          <t/>
        </is>
      </c>
      <c r="BC633" t="inlineStr">
        <is>
          <t/>
        </is>
      </c>
      <c r="BD633" t="inlineStr">
        <is>
          <t/>
        </is>
      </c>
      <c r="BE633" t="inlineStr">
        <is>
          <t/>
        </is>
      </c>
      <c r="BF633" t="inlineStr">
        <is>
          <t>system gwarancji</t>
        </is>
      </c>
      <c r="BG633" t="inlineStr">
        <is>
          <t>3</t>
        </is>
      </c>
      <c r="BH633" t="inlineStr">
        <is>
          <t/>
        </is>
      </c>
      <c r="BI633" t="inlineStr">
        <is>
          <t>regime de garantia|sistema de garantia</t>
        </is>
      </c>
      <c r="BJ633" t="inlineStr">
        <is>
          <t>3|3</t>
        </is>
      </c>
      <c r="BK633" t="inlineStr">
        <is>
          <t>|</t>
        </is>
      </c>
      <c r="BL633" t="inlineStr">
        <is>
          <t>schemă de garanții</t>
        </is>
      </c>
      <c r="BM633" t="inlineStr">
        <is>
          <t>3</t>
        </is>
      </c>
      <c r="BN633" t="inlineStr">
        <is>
          <t/>
        </is>
      </c>
      <c r="BO633" t="inlineStr">
        <is>
          <t/>
        </is>
      </c>
      <c r="BP633" t="inlineStr">
        <is>
          <t/>
        </is>
      </c>
      <c r="BQ633" t="inlineStr">
        <is>
          <t/>
        </is>
      </c>
      <c r="BR633" t="inlineStr">
        <is>
          <t>jamstvena shema</t>
        </is>
      </c>
      <c r="BS633" t="inlineStr">
        <is>
          <t>3</t>
        </is>
      </c>
      <c r="BT633" t="inlineStr">
        <is>
          <t/>
        </is>
      </c>
      <c r="BU633" t="inlineStr">
        <is>
          <t>garantisystem|garantifond</t>
        </is>
      </c>
      <c r="BV633" t="inlineStr">
        <is>
          <t>3|3</t>
        </is>
      </c>
      <c r="BW633" t="inlineStr">
        <is>
          <t>|</t>
        </is>
      </c>
      <c r="BX633" t="inlineStr">
        <is>
          <t/>
        </is>
      </c>
      <c r="BY633" t="inlineStr">
        <is>
          <t/>
        </is>
      </c>
      <c r="BZ633" t="inlineStr">
        <is>
          <t/>
        </is>
      </c>
      <c r="CA633" t="inlineStr">
        <is>
          <t>System (Organismus), das (der) im Insolvenzfall in die Rechte der Gläubiger eintritt, d.h. deren Forderungen befriedigt und selbst als Gläubiger des insolventen Unternehmens auftritt</t>
        </is>
      </c>
      <c r="CB633" t="inlineStr">
        <is>
          <t/>
        </is>
      </c>
      <c r="CC633" t="inlineStr">
        <is>
          <t/>
        </is>
      </c>
      <c r="CD633" t="inlineStr">
        <is>
          <t/>
        </is>
      </c>
      <c r="CE633" t="inlineStr">
        <is>
          <t/>
        </is>
      </c>
      <c r="CF633" t="inlineStr">
        <is>
          <t/>
        </is>
      </c>
      <c r="CG633" t="inlineStr">
        <is>
          <t/>
        </is>
      </c>
      <c r="CH633" t="inlineStr">
        <is>
          <t/>
        </is>
      </c>
      <c r="CI633" t="inlineStr">
        <is>
          <t/>
        </is>
      </c>
      <c r="CJ633" t="inlineStr">
        <is>
          <t/>
        </is>
      </c>
      <c r="CK633" t="inlineStr">
        <is>
          <t/>
        </is>
      </c>
      <c r="CL633" t="inlineStr">
        <is>
          <t/>
        </is>
      </c>
      <c r="CM633" t="inlineStr">
        <is>
          <t/>
        </is>
      </c>
      <c r="CN633" t="inlineStr">
        <is>
          <t/>
        </is>
      </c>
      <c r="CO633" t="inlineStr">
        <is>
          <t/>
        </is>
      </c>
      <c r="CP633" t="inlineStr">
        <is>
          <t/>
        </is>
      </c>
      <c r="CQ633" t="inlineStr">
        <is>
          <t/>
        </is>
      </c>
      <c r="CR633" t="inlineStr">
        <is>
          <t/>
        </is>
      </c>
      <c r="CS633" t="inlineStr">
        <is>
          <t/>
        </is>
      </c>
      <c r="CT633" t="inlineStr">
        <is>
          <t/>
        </is>
      </c>
      <c r="CU633" t="inlineStr">
        <is>
          <t/>
        </is>
      </c>
    </row>
    <row r="634">
      <c r="A634" s="1" t="str">
        <f>HYPERLINK("https://iate.europa.eu/entry/result/1464981/all", "1464981")</f>
        <v>1464981</v>
      </c>
      <c r="B634" t="inlineStr">
        <is>
          <t>FINANCE</t>
        </is>
      </c>
      <c r="C634" t="inlineStr">
        <is>
          <t>FINANCE</t>
        </is>
      </c>
      <c r="D634" t="inlineStr">
        <is>
          <t>сетълмент</t>
        </is>
      </c>
      <c r="E634" t="inlineStr">
        <is>
          <t>3</t>
        </is>
      </c>
      <c r="F634" t="inlineStr">
        <is>
          <t/>
        </is>
      </c>
      <c r="G634" t="inlineStr">
        <is>
          <t/>
        </is>
      </c>
      <c r="H634" t="inlineStr">
        <is>
          <t/>
        </is>
      </c>
      <c r="I634" t="inlineStr">
        <is>
          <t/>
        </is>
      </c>
      <c r="J634" t="inlineStr">
        <is>
          <t>afvikling|likvidation</t>
        </is>
      </c>
      <c r="K634" t="inlineStr">
        <is>
          <t>3|3</t>
        </is>
      </c>
      <c r="L634" t="inlineStr">
        <is>
          <t>|</t>
        </is>
      </c>
      <c r="M634" t="inlineStr">
        <is>
          <t>Abschlussposition</t>
        </is>
      </c>
      <c r="N634" t="inlineStr">
        <is>
          <t>3</t>
        </is>
      </c>
      <c r="O634" t="inlineStr">
        <is>
          <t/>
        </is>
      </c>
      <c r="P634" t="inlineStr">
        <is>
          <t>κλείσιμο θέσης</t>
        </is>
      </c>
      <c r="Q634" t="inlineStr">
        <is>
          <t>3</t>
        </is>
      </c>
      <c r="R634" t="inlineStr">
        <is>
          <t/>
        </is>
      </c>
      <c r="S634" t="inlineStr">
        <is>
          <t>settlement|closing out</t>
        </is>
      </c>
      <c r="T634" t="inlineStr">
        <is>
          <t>3|3</t>
        </is>
      </c>
      <c r="U634" t="inlineStr">
        <is>
          <t>|</t>
        </is>
      </c>
      <c r="V634" t="inlineStr">
        <is>
          <t>cierre de posición|cancelación de posición|liquidación de posición</t>
        </is>
      </c>
      <c r="W634" t="inlineStr">
        <is>
          <t>3|3|3</t>
        </is>
      </c>
      <c r="X634" t="inlineStr">
        <is>
          <t>||</t>
        </is>
      </c>
      <c r="Y634" t="inlineStr">
        <is>
          <t>täitmine ja tasaarvestus</t>
        </is>
      </c>
      <c r="Z634" t="inlineStr">
        <is>
          <t>3</t>
        </is>
      </c>
      <c r="AA634" t="inlineStr">
        <is>
          <t/>
        </is>
      </c>
      <c r="AB634" t="inlineStr">
        <is>
          <t>position sulkeminen|suoritus|toimitus</t>
        </is>
      </c>
      <c r="AC634" t="inlineStr">
        <is>
          <t>2|3|3</t>
        </is>
      </c>
      <c r="AD634" t="inlineStr">
        <is>
          <t>||</t>
        </is>
      </c>
      <c r="AE634" t="inlineStr">
        <is>
          <t>liquidation de position|liquidation|clôture de position</t>
        </is>
      </c>
      <c r="AF634" t="inlineStr">
        <is>
          <t>3|3|3</t>
        </is>
      </c>
      <c r="AG634" t="inlineStr">
        <is>
          <t>||</t>
        </is>
      </c>
      <c r="AH634" t="inlineStr">
        <is>
          <t>socraíocht</t>
        </is>
      </c>
      <c r="AI634" t="inlineStr">
        <is>
          <t>3</t>
        </is>
      </c>
      <c r="AJ634" t="inlineStr">
        <is>
          <t/>
        </is>
      </c>
      <c r="AK634" t="inlineStr">
        <is>
          <t/>
        </is>
      </c>
      <c r="AL634" t="inlineStr">
        <is>
          <t/>
        </is>
      </c>
      <c r="AM634" t="inlineStr">
        <is>
          <t/>
        </is>
      </c>
      <c r="AN634" t="inlineStr">
        <is>
          <t/>
        </is>
      </c>
      <c r="AO634" t="inlineStr">
        <is>
          <t/>
        </is>
      </c>
      <c r="AP634" t="inlineStr">
        <is>
          <t/>
        </is>
      </c>
      <c r="AQ634" t="inlineStr">
        <is>
          <t>operazione di chiusura</t>
        </is>
      </c>
      <c r="AR634" t="inlineStr">
        <is>
          <t>3</t>
        </is>
      </c>
      <c r="AS634" t="inlineStr">
        <is>
          <t/>
        </is>
      </c>
      <c r="AT634" t="inlineStr">
        <is>
          <t/>
        </is>
      </c>
      <c r="AU634" t="inlineStr">
        <is>
          <t/>
        </is>
      </c>
      <c r="AV634" t="inlineStr">
        <is>
          <t/>
        </is>
      </c>
      <c r="AW634" t="inlineStr">
        <is>
          <t>norēķins</t>
        </is>
      </c>
      <c r="AX634" t="inlineStr">
        <is>
          <t>3</t>
        </is>
      </c>
      <c r="AY634" t="inlineStr">
        <is>
          <t/>
        </is>
      </c>
      <c r="AZ634" t="inlineStr">
        <is>
          <t>saldu</t>
        </is>
      </c>
      <c r="BA634" t="inlineStr">
        <is>
          <t>3</t>
        </is>
      </c>
      <c r="BB634" t="inlineStr">
        <is>
          <t/>
        </is>
      </c>
      <c r="BC634" t="inlineStr">
        <is>
          <t>sluiten van een positie</t>
        </is>
      </c>
      <c r="BD634" t="inlineStr">
        <is>
          <t>3</t>
        </is>
      </c>
      <c r="BE634" t="inlineStr">
        <is>
          <t/>
        </is>
      </c>
      <c r="BF634" t="inlineStr">
        <is>
          <t/>
        </is>
      </c>
      <c r="BG634" t="inlineStr">
        <is>
          <t/>
        </is>
      </c>
      <c r="BH634" t="inlineStr">
        <is>
          <t/>
        </is>
      </c>
      <c r="BI634" t="inlineStr">
        <is>
          <t>fecho de uma posição</t>
        </is>
      </c>
      <c r="BJ634" t="inlineStr">
        <is>
          <t>3</t>
        </is>
      </c>
      <c r="BK634" t="inlineStr">
        <is>
          <t/>
        </is>
      </c>
      <c r="BL634" t="inlineStr">
        <is>
          <t/>
        </is>
      </c>
      <c r="BM634" t="inlineStr">
        <is>
          <t/>
        </is>
      </c>
      <c r="BN634" t="inlineStr">
        <is>
          <t/>
        </is>
      </c>
      <c r="BO634" t="inlineStr">
        <is>
          <t/>
        </is>
      </c>
      <c r="BP634" t="inlineStr">
        <is>
          <t/>
        </is>
      </c>
      <c r="BQ634" t="inlineStr">
        <is>
          <t/>
        </is>
      </c>
      <c r="BR634" t="inlineStr">
        <is>
          <t/>
        </is>
      </c>
      <c r="BS634" t="inlineStr">
        <is>
          <t/>
        </is>
      </c>
      <c r="BT634" t="inlineStr">
        <is>
          <t/>
        </is>
      </c>
      <c r="BU634" t="inlineStr">
        <is>
          <t>avslutning|avveckling|avräkning</t>
        </is>
      </c>
      <c r="BV634" t="inlineStr">
        <is>
          <t>3|3|3</t>
        </is>
      </c>
      <c r="BW634" t="inlineStr">
        <is>
          <t>||</t>
        </is>
      </c>
      <c r="BX634" t="inlineStr">
        <is>
          <t>изпълнението на задълженията по сделка с ценни книжа за тяхното регистриране по сметка за ценни книжа на приобритателя в Централния депозитар и за тяхното заплащане</t>
        </is>
      </c>
      <c r="BY634" t="inlineStr">
        <is>
          <t/>
        </is>
      </c>
      <c r="BZ634" t="inlineStr">
        <is>
          <t/>
        </is>
      </c>
      <c r="CA634" t="inlineStr">
        <is>
          <t/>
        </is>
      </c>
      <c r="CB634" t="inlineStr">
        <is>
          <t/>
        </is>
      </c>
      <c r="CC634" t="inlineStr">
        <is>
          <t/>
        </is>
      </c>
      <c r="CD634" t="inlineStr">
        <is>
          <t/>
        </is>
      </c>
      <c r="CE634" t="inlineStr">
        <is>
          <t/>
        </is>
      </c>
      <c r="CF634" t="inlineStr">
        <is>
          <t>1. arvopapereiden selvityksessä määriteltyjen velvoitteiden toteuttaminen&lt;p&gt;2. määritelmä termille &lt;i&gt;toimitus&lt;/i&gt;:&lt;br&gt; arvopaperitapahtuman loppuun saattaminen, jos se tehdään kyseisen tapahtuman osapuolten velvoitteiden täyttämiseksi siirtämällä varoja tai arvopapereita taikka molempia&lt;/p&gt;</t>
        </is>
      </c>
      <c r="CG634" t="inlineStr">
        <is>
          <t>fait de solder un contrat avant son expiration en effectuant une transaction inverse pour le même montant et sur la même échéance</t>
        </is>
      </c>
      <c r="CH634" t="inlineStr">
        <is>
          <t/>
        </is>
      </c>
      <c r="CI634" t="inlineStr">
        <is>
          <t/>
        </is>
      </c>
      <c r="CJ634" t="inlineStr">
        <is>
          <t/>
        </is>
      </c>
      <c r="CK634" t="inlineStr">
        <is>
          <t>operazione effettuata su una borsa valori che porta alla regolazione dei pagamenti</t>
        </is>
      </c>
      <c r="CL634" t="inlineStr">
        <is>
          <t/>
        </is>
      </c>
      <c r="CM634" t="inlineStr">
        <is>
          <t>Darījuma posms, kurā tiek izdarīts maksājums par līguma priekšmetu un veiktas citas papildu darbības, kas saistītas ar darījuma pabeigšanu.</t>
        </is>
      </c>
      <c r="CN634" t="inlineStr">
        <is>
          <t>att li jwettaq obbligi fir-rigward ta' fondi jew trasferimenti ta' assi bejn żewġ partijiet jew aktar</t>
        </is>
      </c>
      <c r="CO634" t="inlineStr">
        <is>
          <t/>
        </is>
      </c>
      <c r="CP634" t="inlineStr">
        <is>
          <t/>
        </is>
      </c>
      <c r="CQ634" t="inlineStr">
        <is>
          <t/>
        </is>
      </c>
      <c r="CR634" t="inlineStr">
        <is>
          <t/>
        </is>
      </c>
      <c r="CS634" t="inlineStr">
        <is>
          <t/>
        </is>
      </c>
      <c r="CT634" t="inlineStr">
        <is>
          <t/>
        </is>
      </c>
      <c r="CU634" t="inlineStr">
        <is>
          <t>slutlig reglering av skuld, när pengar eller värdepapper överförs från en part till en annan, oftast betalning från ett konto till ett annat konto</t>
        </is>
      </c>
    </row>
    <row r="635">
      <c r="A635" s="1" t="str">
        <f>HYPERLINK("https://iate.europa.eu/entry/result/1464794/all", "1464794")</f>
        <v>1464794</v>
      </c>
      <c r="B635" t="inlineStr">
        <is>
          <t>FINANCE</t>
        </is>
      </c>
      <c r="C635" t="inlineStr">
        <is>
          <t>FINANCE|free movement of capital|financial market</t>
        </is>
      </c>
      <c r="D635" t="inlineStr">
        <is>
          <t>базов актив|базисен актив</t>
        </is>
      </c>
      <c r="E635" t="inlineStr">
        <is>
          <t>3|3</t>
        </is>
      </c>
      <c r="F635" t="inlineStr">
        <is>
          <t>|</t>
        </is>
      </c>
      <c r="G635" t="inlineStr">
        <is>
          <t>podkladové aktivum</t>
        </is>
      </c>
      <c r="H635" t="inlineStr">
        <is>
          <t>3</t>
        </is>
      </c>
      <c r="I635" t="inlineStr">
        <is>
          <t/>
        </is>
      </c>
      <c r="J635" t="inlineStr">
        <is>
          <t>underliggende aktiv|underliggende værdipapir|underliggende instrument</t>
        </is>
      </c>
      <c r="K635" t="inlineStr">
        <is>
          <t>3|3|3</t>
        </is>
      </c>
      <c r="L635" t="inlineStr">
        <is>
          <t>||</t>
        </is>
      </c>
      <c r="M635" t="inlineStr">
        <is>
          <t>Basiswert|unterliegendes Guthaben</t>
        </is>
      </c>
      <c r="N635" t="inlineStr">
        <is>
          <t>1|3</t>
        </is>
      </c>
      <c r="O635" t="inlineStr">
        <is>
          <t>|</t>
        </is>
      </c>
      <c r="P635" t="inlineStr">
        <is>
          <t>υποκείμενο στοιχείο του ενεργητικού|βασικός τίτλος|υπόθεμα</t>
        </is>
      </c>
      <c r="Q635" t="inlineStr">
        <is>
          <t>3|3|3</t>
        </is>
      </c>
      <c r="R635" t="inlineStr">
        <is>
          <t>||</t>
        </is>
      </c>
      <c r="S635" t="inlineStr">
        <is>
          <t>underlying|underlier|underlying stock|underlyer|underlying asset|underlying security</t>
        </is>
      </c>
      <c r="T635" t="inlineStr">
        <is>
          <t>3|3|3|1|3|3</t>
        </is>
      </c>
      <c r="U635" t="inlineStr">
        <is>
          <t>|||||</t>
        </is>
      </c>
      <c r="V635" t="inlineStr">
        <is>
          <t>activo subyacente|AS</t>
        </is>
      </c>
      <c r="W635" t="inlineStr">
        <is>
          <t>3|3</t>
        </is>
      </c>
      <c r="X635" t="inlineStr">
        <is>
          <t>|</t>
        </is>
      </c>
      <c r="Y635" t="inlineStr">
        <is>
          <t>alusvara</t>
        </is>
      </c>
      <c r="Z635" t="inlineStr">
        <is>
          <t>3</t>
        </is>
      </c>
      <c r="AA635" t="inlineStr">
        <is>
          <t/>
        </is>
      </c>
      <c r="AB635" t="inlineStr">
        <is>
          <t>kohde-etuus|perustana olevat varat</t>
        </is>
      </c>
      <c r="AC635" t="inlineStr">
        <is>
          <t>3|3</t>
        </is>
      </c>
      <c r="AD635" t="inlineStr">
        <is>
          <t>preferred|</t>
        </is>
      </c>
      <c r="AE635" t="inlineStr">
        <is>
          <t>actif-support|actif sous-jacent|sous-jacent|titre-support|valeur sous-jacente</t>
        </is>
      </c>
      <c r="AF635" t="inlineStr">
        <is>
          <t>3|3|3|3|3</t>
        </is>
      </c>
      <c r="AG635" t="inlineStr">
        <is>
          <t>||||</t>
        </is>
      </c>
      <c r="AH635" t="inlineStr">
        <is>
          <t>urrús foluiteach|sócmhainn fholuiteach</t>
        </is>
      </c>
      <c r="AI635" t="inlineStr">
        <is>
          <t>3|3</t>
        </is>
      </c>
      <c r="AJ635" t="inlineStr">
        <is>
          <t>|preferred</t>
        </is>
      </c>
      <c r="AK635" t="inlineStr">
        <is>
          <t/>
        </is>
      </c>
      <c r="AL635" t="inlineStr">
        <is>
          <t/>
        </is>
      </c>
      <c r="AM635" t="inlineStr">
        <is>
          <t/>
        </is>
      </c>
      <c r="AN635" t="inlineStr">
        <is>
          <t>alapul szolgáló eszköz|értékpapírügylet alapját képező papír|mögöttes eszköz</t>
        </is>
      </c>
      <c r="AO635" t="inlineStr">
        <is>
          <t>4|4|3</t>
        </is>
      </c>
      <c r="AP635" t="inlineStr">
        <is>
          <t>||preferred</t>
        </is>
      </c>
      <c r="AQ635" t="inlineStr">
        <is>
          <t>attività sottostante|titolo sottostante|sottostante</t>
        </is>
      </c>
      <c r="AR635" t="inlineStr">
        <is>
          <t>3|3|3</t>
        </is>
      </c>
      <c r="AS635" t="inlineStr">
        <is>
          <t>||</t>
        </is>
      </c>
      <c r="AT635" t="inlineStr">
        <is>
          <t>pagrindinis vertybinis popierius|pagrindinis turtas</t>
        </is>
      </c>
      <c r="AU635" t="inlineStr">
        <is>
          <t>3|3</t>
        </is>
      </c>
      <c r="AV635" t="inlineStr">
        <is>
          <t>|</t>
        </is>
      </c>
      <c r="AW635" t="inlineStr">
        <is>
          <t>bāzes aktīvi|pamatā esošie aktīvi</t>
        </is>
      </c>
      <c r="AX635" t="inlineStr">
        <is>
          <t>3|3</t>
        </is>
      </c>
      <c r="AY635" t="inlineStr">
        <is>
          <t>|</t>
        </is>
      </c>
      <c r="AZ635" t="inlineStr">
        <is>
          <t>assi sottostanti|titolu sottostanti</t>
        </is>
      </c>
      <c r="BA635" t="inlineStr">
        <is>
          <t>3|3</t>
        </is>
      </c>
      <c r="BB635" t="inlineStr">
        <is>
          <t>|</t>
        </is>
      </c>
      <c r="BC635" t="inlineStr">
        <is>
          <t>underlying value|onderliggende waarde</t>
        </is>
      </c>
      <c r="BD635" t="inlineStr">
        <is>
          <t>3|3</t>
        </is>
      </c>
      <c r="BE635" t="inlineStr">
        <is>
          <t>|</t>
        </is>
      </c>
      <c r="BF635" t="inlineStr">
        <is>
          <t>aktywa stanowiące bazę instrumentu pochodnego|aktywa stanowiące instrument bazowy|aktywa bazowe</t>
        </is>
      </c>
      <c r="BG635" t="inlineStr">
        <is>
          <t>3|3|3</t>
        </is>
      </c>
      <c r="BH635" t="inlineStr">
        <is>
          <t>||preferred</t>
        </is>
      </c>
      <c r="BI635" t="inlineStr">
        <is>
          <t>ativo subjacente</t>
        </is>
      </c>
      <c r="BJ635" t="inlineStr">
        <is>
          <t>3</t>
        </is>
      </c>
      <c r="BK635" t="inlineStr">
        <is>
          <t/>
        </is>
      </c>
      <c r="BL635" t="inlineStr">
        <is>
          <t>activ suport</t>
        </is>
      </c>
      <c r="BM635" t="inlineStr">
        <is>
          <t>3</t>
        </is>
      </c>
      <c r="BN635" t="inlineStr">
        <is>
          <t/>
        </is>
      </c>
      <c r="BO635" t="inlineStr">
        <is>
          <t>podkladové aktívum</t>
        </is>
      </c>
      <c r="BP635" t="inlineStr">
        <is>
          <t>3</t>
        </is>
      </c>
      <c r="BQ635" t="inlineStr">
        <is>
          <t/>
        </is>
      </c>
      <c r="BR635" t="inlineStr">
        <is>
          <t>temeljno sredstvo</t>
        </is>
      </c>
      <c r="BS635" t="inlineStr">
        <is>
          <t>3</t>
        </is>
      </c>
      <c r="BT635" t="inlineStr">
        <is>
          <t/>
        </is>
      </c>
      <c r="BU635" t="inlineStr">
        <is>
          <t>underliggande tillgång|underliggande tillgångsvärde|underliggande aktie|underliggande värdepapper|underliggande egendom</t>
        </is>
      </c>
      <c r="BV635" t="inlineStr">
        <is>
          <t>3|3|3|3|3</t>
        </is>
      </c>
      <c r="BW635" t="inlineStr">
        <is>
          <t>||||</t>
        </is>
      </c>
      <c r="BX635" t="inlineStr">
        <is>
          <t/>
        </is>
      </c>
      <c r="BY635" t="inlineStr">
        <is>
          <t/>
        </is>
      </c>
      <c r="BZ635" t="inlineStr">
        <is>
          <t/>
        </is>
      </c>
      <c r="CA635" t="inlineStr">
        <is>
          <t/>
        </is>
      </c>
      <c r="CB635" t="inlineStr">
        <is>
          <t>Στα συμβόλαια μελλοντικής εκπλήρωσης, οι δύο συναλλασσόμενοι εισέρχονται σε μία νομική δεσμευτική συμφωνία να αγοράσουν ή να πουλήσουν ένα καθορισμένο αγαθό (το οποίο ονομάζεται "υποκείμενο" "underlying"), υπό τους όρους που συμφωνήθηκαν στο συμβόλαιο προθεσμιακής συναλλαγής.</t>
        </is>
      </c>
      <c r="CC635" t="inlineStr">
        <is>
          <t>security or commodity which is subject to delivery upon exercise of an option contract or convertible security</t>
        </is>
      </c>
      <c r="CD635" t="inlineStr">
        <is>
          <t>bono nocional con fecha de emisión teórica en la fecha de liquidación del contrato de opción</t>
        </is>
      </c>
      <c r="CE635" t="inlineStr">
        <is>
          <t/>
        </is>
      </c>
      <c r="CF635" t="inlineStr">
        <is>
          <t>johdannaisen perustana oleva kohde</t>
        </is>
      </c>
      <c r="CG635" t="inlineStr">
        <is>
          <t>actif financier(titre)ou l'instrument du marché interbancaire qui sert de base au contrat d'option</t>
        </is>
      </c>
      <c r="CH635" t="inlineStr">
        <is>
          <t/>
        </is>
      </c>
      <c r="CI635" t="inlineStr">
        <is>
          <t/>
        </is>
      </c>
      <c r="CJ635" t="inlineStr">
        <is>
          <t/>
        </is>
      </c>
      <c r="CK635" t="inlineStr">
        <is>
          <t>valore mobiliare alla base di un’opzione o di un contratto a termine contratto a termine, consegnato quando il contratto lo richiede</t>
        </is>
      </c>
      <c r="CL635" t="inlineStr">
        <is>
          <t/>
        </is>
      </c>
      <c r="CM635" t="inlineStr">
        <is>
          <t/>
        </is>
      </c>
      <c r="CN635" t="inlineStr">
        <is>
          <t>l-assi fiżiku jew finanzjarju li jagħti d-dritt ta' pretensjoni lit-titolari ta' titoli</t>
        </is>
      </c>
      <c r="CO635" t="inlineStr">
        <is>
          <t>aandeel of ander waardepapier dat verhandeld wordt in een bepaalde hoeveelheid zoals vastgelegd in het optiecontract</t>
        </is>
      </c>
      <c r="CP635" t="inlineStr">
        <is>
          <t>aktywo będące instrumentem bazowym, w oparciu o który zbudowano instrument strukturyzowany</t>
        </is>
      </c>
      <c r="CQ635" t="inlineStr">
        <is>
          <t>Ativo financeiro a partir do qual é concebido um instrumento derivado (futuros, opções, etc.).</t>
        </is>
      </c>
      <c r="CR635" t="inlineStr">
        <is>
          <t>instrument financiar, indice bursier sau valutar, rată a dobânzii, marfă, precum și orice alt activ sau instrument al cărui preț, randament sau unitate de mărime stă la baza valorii unui instrument financiar derivat</t>
        </is>
      </c>
      <c r="CS635" t="inlineStr">
        <is>
          <t>aktívum, od ktorého je odvodená cena derivátov</t>
        </is>
      </c>
      <c r="CT635" t="inlineStr">
        <is>
          <t/>
        </is>
      </c>
      <c r="CU635" t="inlineStr">
        <is>
          <t>den underliggande aktien, värdepapperet, tillgången, egendomen eller indexet till ett derivat, dvs. till en option eller en termin</t>
        </is>
      </c>
    </row>
    <row r="636">
      <c r="A636" s="1" t="str">
        <f>HYPERLINK("https://iate.europa.eu/entry/result/1443419/all", "1443419")</f>
        <v>1443419</v>
      </c>
      <c r="B636" t="inlineStr">
        <is>
          <t>FINANCE</t>
        </is>
      </c>
      <c r="C636" t="inlineStr">
        <is>
          <t>FINANCE;FINANCE|free movement of capital|financial market</t>
        </is>
      </c>
      <c r="D636" t="inlineStr">
        <is>
          <t/>
        </is>
      </c>
      <c r="E636" t="inlineStr">
        <is>
          <t/>
        </is>
      </c>
      <c r="F636" t="inlineStr">
        <is>
          <t/>
        </is>
      </c>
      <c r="G636" t="inlineStr">
        <is>
          <t/>
        </is>
      </c>
      <c r="H636" t="inlineStr">
        <is>
          <t/>
        </is>
      </c>
      <c r="I636" t="inlineStr">
        <is>
          <t/>
        </is>
      </c>
      <c r="J636" t="inlineStr">
        <is>
          <t>konvertibelt værdipapir</t>
        </is>
      </c>
      <c r="K636" t="inlineStr">
        <is>
          <t>2</t>
        </is>
      </c>
      <c r="L636" t="inlineStr">
        <is>
          <t/>
        </is>
      </c>
      <c r="M636" t="inlineStr">
        <is>
          <t>Wandelanleihe</t>
        </is>
      </c>
      <c r="N636" t="inlineStr">
        <is>
          <t>2</t>
        </is>
      </c>
      <c r="O636" t="inlineStr">
        <is>
          <t/>
        </is>
      </c>
      <c r="P636" t="inlineStr">
        <is>
          <t>μετατρέψιμος τίτλος</t>
        </is>
      </c>
      <c r="Q636" t="inlineStr">
        <is>
          <t>2</t>
        </is>
      </c>
      <c r="R636" t="inlineStr">
        <is>
          <t/>
        </is>
      </c>
      <c r="S636" t="inlineStr">
        <is>
          <t>convertible</t>
        </is>
      </c>
      <c r="T636" t="inlineStr">
        <is>
          <t>2</t>
        </is>
      </c>
      <c r="U636" t="inlineStr">
        <is>
          <t/>
        </is>
      </c>
      <c r="V636" t="inlineStr">
        <is>
          <t>valor convertible</t>
        </is>
      </c>
      <c r="W636" t="inlineStr">
        <is>
          <t>2</t>
        </is>
      </c>
      <c r="X636" t="inlineStr">
        <is>
          <t/>
        </is>
      </c>
      <c r="Y636" t="inlineStr">
        <is>
          <t>vahetatav väärtpaber</t>
        </is>
      </c>
      <c r="Z636" t="inlineStr">
        <is>
          <t>3</t>
        </is>
      </c>
      <c r="AA636" t="inlineStr">
        <is>
          <t/>
        </is>
      </c>
      <c r="AB636" t="inlineStr">
        <is>
          <t>vaihdettava arvopaperi</t>
        </is>
      </c>
      <c r="AC636" t="inlineStr">
        <is>
          <t>2</t>
        </is>
      </c>
      <c r="AD636" t="inlineStr">
        <is>
          <t/>
        </is>
      </c>
      <c r="AE636" t="inlineStr">
        <is>
          <t>titre convertible</t>
        </is>
      </c>
      <c r="AF636" t="inlineStr">
        <is>
          <t>2</t>
        </is>
      </c>
      <c r="AG636" t="inlineStr">
        <is>
          <t/>
        </is>
      </c>
      <c r="AH636" t="inlineStr">
        <is>
          <t/>
        </is>
      </c>
      <c r="AI636" t="inlineStr">
        <is>
          <t/>
        </is>
      </c>
      <c r="AJ636" t="inlineStr">
        <is>
          <t/>
        </is>
      </c>
      <c r="AK636" t="inlineStr">
        <is>
          <t/>
        </is>
      </c>
      <c r="AL636" t="inlineStr">
        <is>
          <t/>
        </is>
      </c>
      <c r="AM636" t="inlineStr">
        <is>
          <t/>
        </is>
      </c>
      <c r="AN636" t="inlineStr">
        <is>
          <t/>
        </is>
      </c>
      <c r="AO636" t="inlineStr">
        <is>
          <t/>
        </is>
      </c>
      <c r="AP636" t="inlineStr">
        <is>
          <t/>
        </is>
      </c>
      <c r="AQ636" t="inlineStr">
        <is>
          <t>titolo convertibile</t>
        </is>
      </c>
      <c r="AR636" t="inlineStr">
        <is>
          <t>2</t>
        </is>
      </c>
      <c r="AS636" t="inlineStr">
        <is>
          <t/>
        </is>
      </c>
      <c r="AT636" t="inlineStr">
        <is>
          <t/>
        </is>
      </c>
      <c r="AU636" t="inlineStr">
        <is>
          <t/>
        </is>
      </c>
      <c r="AV636" t="inlineStr">
        <is>
          <t/>
        </is>
      </c>
      <c r="AW636" t="inlineStr">
        <is>
          <t>konvertējams vērtspapīrs</t>
        </is>
      </c>
      <c r="AX636" t="inlineStr">
        <is>
          <t>3</t>
        </is>
      </c>
      <c r="AY636" t="inlineStr">
        <is>
          <t/>
        </is>
      </c>
      <c r="AZ636" t="inlineStr">
        <is>
          <t/>
        </is>
      </c>
      <c r="BA636" t="inlineStr">
        <is>
          <t/>
        </is>
      </c>
      <c r="BB636" t="inlineStr">
        <is>
          <t/>
        </is>
      </c>
      <c r="BC636" t="inlineStr">
        <is>
          <t>converteerbaar waardepapier|konverteerbaar effect</t>
        </is>
      </c>
      <c r="BD636" t="inlineStr">
        <is>
          <t>2|2</t>
        </is>
      </c>
      <c r="BE636" t="inlineStr">
        <is>
          <t>|</t>
        </is>
      </c>
      <c r="BF636" t="inlineStr">
        <is>
          <t/>
        </is>
      </c>
      <c r="BG636" t="inlineStr">
        <is>
          <t/>
        </is>
      </c>
      <c r="BH636" t="inlineStr">
        <is>
          <t/>
        </is>
      </c>
      <c r="BI636" t="inlineStr">
        <is>
          <t>título convertível</t>
        </is>
      </c>
      <c r="BJ636" t="inlineStr">
        <is>
          <t>2</t>
        </is>
      </c>
      <c r="BK636" t="inlineStr">
        <is>
          <t/>
        </is>
      </c>
      <c r="BL636" t="inlineStr">
        <is>
          <t/>
        </is>
      </c>
      <c r="BM636" t="inlineStr">
        <is>
          <t/>
        </is>
      </c>
      <c r="BN636" t="inlineStr">
        <is>
          <t/>
        </is>
      </c>
      <c r="BO636" t="inlineStr">
        <is>
          <t/>
        </is>
      </c>
      <c r="BP636" t="inlineStr">
        <is>
          <t/>
        </is>
      </c>
      <c r="BQ636" t="inlineStr">
        <is>
          <t/>
        </is>
      </c>
      <c r="BR636" t="inlineStr">
        <is>
          <t/>
        </is>
      </c>
      <c r="BS636" t="inlineStr">
        <is>
          <t/>
        </is>
      </c>
      <c r="BT636" t="inlineStr">
        <is>
          <t/>
        </is>
      </c>
      <c r="BU636" t="inlineStr">
        <is>
          <t>konvertibel</t>
        </is>
      </c>
      <c r="BV636" t="inlineStr">
        <is>
          <t>2</t>
        </is>
      </c>
      <c r="BW636" t="inlineStr">
        <is>
          <t/>
        </is>
      </c>
      <c r="BX636" t="inlineStr">
        <is>
          <t/>
        </is>
      </c>
      <c r="BY636" t="inlineStr">
        <is>
          <t/>
        </is>
      </c>
      <c r="BZ636" t="inlineStr">
        <is>
          <t>et værdipapir, som efter ihændehaverens valg kan ombyttes til et andet værdipapir, sædvanligvis aktier i det udstedende selskab</t>
        </is>
      </c>
      <c r="CA636" t="inlineStr">
        <is>
          <t>Wertpapiere, die dem Inhaber das Recht einräumen, diese gegen ein anderes Wertpapier, in der Regel ein Anteilspapier des Ausstellers, umzutauschen</t>
        </is>
      </c>
      <c r="CB636" t="inlineStr">
        <is>
          <t>1) ο τίτλος που μπορεί,κατ επιλογήν του κατόχου,να ανταλλαγεί με άλλο τίτλο,όπως με μετοχές του εκδότη. 2) "μετατρέψιμος τίτλος" : ο τίτλος που μπορεί, κατ'επιλογή του κατόχου, να ανταλλαγεί με άλλο τίτλο, συνήθως με μετοχές του εκδότη</t>
        </is>
      </c>
      <c r="CC636" t="inlineStr">
        <is>
          <t>a security which,at the option of the holder,can be exchanged for another security,usually the equity of the issuer</t>
        </is>
      </c>
      <c r="CD636" t="inlineStr">
        <is>
          <t>un valor que, a voluntad del tenedor, pueda ser canjeado por otro valor, generalmente una acción del emisor</t>
        </is>
      </c>
      <c r="CE636" t="inlineStr">
        <is>
          <t>väärtpaber, mille saab valdaja valikul vahetada teiseks väärtpaberiks</t>
        </is>
      </c>
      <c r="CF636" t="inlineStr">
        <is>
          <t>arvopaperi, joka oikeuttaa sen haltijan vaihtamaan sen toiseen arvopaperiin, joka on useimmin liikkeeseenlaskijan osake</t>
        </is>
      </c>
      <c r="CG636" t="inlineStr">
        <is>
          <t>un titre que son déteneur a la faculté d'échanger contre un autre titre qui est le plus souvent une action de l'émetteur</t>
        </is>
      </c>
      <c r="CH636" t="inlineStr">
        <is>
          <t/>
        </is>
      </c>
      <c r="CI636" t="inlineStr">
        <is>
          <t/>
        </is>
      </c>
      <c r="CJ636" t="inlineStr">
        <is>
          <t/>
        </is>
      </c>
      <c r="CK636" t="inlineStr">
        <is>
          <t>un valore mobiliare che a scelta del detentore può essere convertito in un altro valore mobiliare, di regola il titolo di capitale dell'emittente</t>
        </is>
      </c>
      <c r="CL636" t="inlineStr">
        <is>
          <t/>
        </is>
      </c>
      <c r="CM636" t="inlineStr">
        <is>
          <t>vērtspapīrs, kuru pēc tā turētāja vēlēšanās var apmainīt pret citu vērtspapīru</t>
        </is>
      </c>
      <c r="CN636" t="inlineStr">
        <is>
          <t/>
        </is>
      </c>
      <c r="CO636" t="inlineStr">
        <is>
          <t>een waardepapier dat naar keuze van de houder tegen een ander waardepapier, gewoonlijk een aandeel van de emittent, kan worden ingeruild</t>
        </is>
      </c>
      <c r="CP636" t="inlineStr">
        <is>
          <t/>
        </is>
      </c>
      <c r="CQ636" t="inlineStr">
        <is>
          <t>um valor mobiliário que pode ser trocado,por opção do seu detentor,por outro valor mobiliário,geralmente uma acção da entidade emitente</t>
        </is>
      </c>
      <c r="CR636" t="inlineStr">
        <is>
          <t/>
        </is>
      </c>
      <c r="CS636" t="inlineStr">
        <is>
          <t/>
        </is>
      </c>
      <c r="CT636" t="inlineStr">
        <is>
          <t/>
        </is>
      </c>
      <c r="CU636" t="inlineStr">
        <is>
          <t/>
        </is>
      </c>
    </row>
    <row r="637">
      <c r="A637" s="1" t="str">
        <f>HYPERLINK("https://iate.europa.eu/entry/result/1464892/all", "1464892")</f>
        <v>1464892</v>
      </c>
      <c r="B637" t="inlineStr">
        <is>
          <t>FINANCE</t>
        </is>
      </c>
      <c r="C637" t="inlineStr">
        <is>
          <t>FINANCE|free movement of capital|financial market</t>
        </is>
      </c>
      <c r="D637" t="inlineStr">
        <is>
          <t>лихвена опция “таван”</t>
        </is>
      </c>
      <c r="E637" t="inlineStr">
        <is>
          <t>3</t>
        </is>
      </c>
      <c r="F637" t="inlineStr">
        <is>
          <t/>
        </is>
      </c>
      <c r="G637" t="inlineStr">
        <is>
          <t>strop|cap|úrokový cap|horní limit úrokové míry</t>
        </is>
      </c>
      <c r="H637" t="inlineStr">
        <is>
          <t>3|3|3|3</t>
        </is>
      </c>
      <c r="I637" t="inlineStr">
        <is>
          <t>|||</t>
        </is>
      </c>
      <c r="J637" t="inlineStr">
        <is>
          <t>renteloft|rentecap|cap</t>
        </is>
      </c>
      <c r="K637" t="inlineStr">
        <is>
          <t>3|3|3</t>
        </is>
      </c>
      <c r="L637" t="inlineStr">
        <is>
          <t>||</t>
        </is>
      </c>
      <c r="M637" t="inlineStr">
        <is>
          <t>Zinscap</t>
        </is>
      </c>
      <c r="N637" t="inlineStr">
        <is>
          <t>3</t>
        </is>
      </c>
      <c r="O637" t="inlineStr">
        <is>
          <t/>
        </is>
      </c>
      <c r="P637" t="inlineStr">
        <is>
          <t>ανώτατο όριο επιτοκίου</t>
        </is>
      </c>
      <c r="Q637" t="inlineStr">
        <is>
          <t>3</t>
        </is>
      </c>
      <c r="R637" t="inlineStr">
        <is>
          <t/>
        </is>
      </c>
      <c r="S637" t="inlineStr">
        <is>
          <t>interest rate cap|cap interest rate|cap</t>
        </is>
      </c>
      <c r="T637" t="inlineStr">
        <is>
          <t>3|1|3</t>
        </is>
      </c>
      <c r="U637" t="inlineStr">
        <is>
          <t>||</t>
        </is>
      </c>
      <c r="V637" t="inlineStr">
        <is>
          <t>&lt;i&gt;cap&lt;/i&gt; sobre tipos de interés|opción de tipos de interés máximos|opción &lt;i&gt;cap&lt;/i&gt;|opción techo</t>
        </is>
      </c>
      <c r="W637" t="inlineStr">
        <is>
          <t>3|3|3|3</t>
        </is>
      </c>
      <c r="X637" t="inlineStr">
        <is>
          <t>|||</t>
        </is>
      </c>
      <c r="Y637" t="inlineStr">
        <is>
          <t>ülempiiriga intressioptsioon</t>
        </is>
      </c>
      <c r="Z637" t="inlineStr">
        <is>
          <t>3</t>
        </is>
      </c>
      <c r="AA637" t="inlineStr">
        <is>
          <t/>
        </is>
      </c>
      <c r="AB637" t="inlineStr">
        <is>
          <t>korkokatto|enimmäiskorko</t>
        </is>
      </c>
      <c r="AC637" t="inlineStr">
        <is>
          <t>3|3</t>
        </is>
      </c>
      <c r="AD637" t="inlineStr">
        <is>
          <t>|</t>
        </is>
      </c>
      <c r="AE637" t="inlineStr">
        <is>
          <t>plafond|taux d'intérêt plafonné|taux plafond</t>
        </is>
      </c>
      <c r="AF637" t="inlineStr">
        <is>
          <t>4|4|4</t>
        </is>
      </c>
      <c r="AG637" t="inlineStr">
        <is>
          <t>||</t>
        </is>
      </c>
      <c r="AH637" t="inlineStr">
        <is>
          <t>caidhp ráta úis|caidhp</t>
        </is>
      </c>
      <c r="AI637" t="inlineStr">
        <is>
          <t>3|3</t>
        </is>
      </c>
      <c r="AJ637" t="inlineStr">
        <is>
          <t>|</t>
        </is>
      </c>
      <c r="AK637" t="inlineStr">
        <is>
          <t>gornja granica kamatne stope|gornja granica</t>
        </is>
      </c>
      <c r="AL637" t="inlineStr">
        <is>
          <t>3|3</t>
        </is>
      </c>
      <c r="AM637" t="inlineStr">
        <is>
          <t>|</t>
        </is>
      </c>
      <c r="AN637" t="inlineStr">
        <is>
          <t>kamatplafon|kamatlábplafon|cap opció</t>
        </is>
      </c>
      <c r="AO637" t="inlineStr">
        <is>
          <t>3|3|3</t>
        </is>
      </c>
      <c r="AP637" t="inlineStr">
        <is>
          <t>preferred||</t>
        </is>
      </c>
      <c r="AQ637" t="inlineStr">
        <is>
          <t>cap|interest rate cap</t>
        </is>
      </c>
      <c r="AR637" t="inlineStr">
        <is>
          <t>3|3</t>
        </is>
      </c>
      <c r="AS637" t="inlineStr">
        <is>
          <t>|</t>
        </is>
      </c>
      <c r="AT637" t="inlineStr">
        <is>
          <t>viršutinė palūkanų normos riba</t>
        </is>
      </c>
      <c r="AU637" t="inlineStr">
        <is>
          <t>2</t>
        </is>
      </c>
      <c r="AV637" t="inlineStr">
        <is>
          <t/>
        </is>
      </c>
      <c r="AW637" t="inlineStr">
        <is>
          <t>procentu likmju maksimālās robežvērtības līgums</t>
        </is>
      </c>
      <c r="AX637" t="inlineStr">
        <is>
          <t>3</t>
        </is>
      </c>
      <c r="AY637" t="inlineStr">
        <is>
          <t/>
        </is>
      </c>
      <c r="AZ637" t="inlineStr">
        <is>
          <t>limitu massimu tar-rata tal-imgħax|rata tal-imgħax massima</t>
        </is>
      </c>
      <c r="BA637" t="inlineStr">
        <is>
          <t>3|3</t>
        </is>
      </c>
      <c r="BB637" t="inlineStr">
        <is>
          <t>|</t>
        </is>
      </c>
      <c r="BC637" t="inlineStr">
        <is>
          <t>bovengrens van een rentevoet|rentecap|cap</t>
        </is>
      </c>
      <c r="BD637" t="inlineStr">
        <is>
          <t>2|3|3</t>
        </is>
      </c>
      <c r="BE637" t="inlineStr">
        <is>
          <t>||</t>
        </is>
      </c>
      <c r="BF637" t="inlineStr">
        <is>
          <t/>
        </is>
      </c>
      <c r="BG637" t="inlineStr">
        <is>
          <t/>
        </is>
      </c>
      <c r="BH637" t="inlineStr">
        <is>
          <t/>
        </is>
      </c>
      <c r="BI637" t="inlineStr">
        <is>
          <t>&lt;i&gt;cap&lt;/i&gt;|taxa de juro sujeita a um limite máximo</t>
        </is>
      </c>
      <c r="BJ637" t="inlineStr">
        <is>
          <t>3|3</t>
        </is>
      </c>
      <c r="BK637" t="inlineStr">
        <is>
          <t>|</t>
        </is>
      </c>
      <c r="BL637" t="inlineStr">
        <is>
          <t/>
        </is>
      </c>
      <c r="BM637" t="inlineStr">
        <is>
          <t/>
        </is>
      </c>
      <c r="BN637" t="inlineStr">
        <is>
          <t/>
        </is>
      </c>
      <c r="BO637" t="inlineStr">
        <is>
          <t>cap</t>
        </is>
      </c>
      <c r="BP637" t="inlineStr">
        <is>
          <t>3</t>
        </is>
      </c>
      <c r="BQ637" t="inlineStr">
        <is>
          <t/>
        </is>
      </c>
      <c r="BR637" t="inlineStr">
        <is>
          <t>(obrestna) kapica</t>
        </is>
      </c>
      <c r="BS637" t="inlineStr">
        <is>
          <t>3</t>
        </is>
      </c>
      <c r="BT637" t="inlineStr">
        <is>
          <t/>
        </is>
      </c>
      <c r="BU637" t="inlineStr">
        <is>
          <t>cap|räntetak</t>
        </is>
      </c>
      <c r="BV637" t="inlineStr">
        <is>
          <t>3|3</t>
        </is>
      </c>
      <c r="BW637" t="inlineStr">
        <is>
          <t>|</t>
        </is>
      </c>
      <c r="BX637" t="inlineStr">
        <is>
          <t>опция на извънборсовия пазар, която се изразява в заплащане на разликата между плаващия лихвен процент и определена горна граница</t>
        </is>
      </c>
      <c r="BY637" t="inlineStr">
        <is>
          <t>transakce, kdy prodávající zaplatí kupujícímu, jednorázově nebo ve splátkách, za dohodnuté prémium pohyblivé částky ve stanovené měně vypočtené z nominální částky v takové měně a pohyblivé sazby, je-li taková částka kladnou hodnotou</t>
        </is>
      </c>
      <c r="BZ637" t="inlineStr">
        <is>
          <t>renteoption der betaler forskellen mellem en fastlagt (maksimal) rente og en variabel rente</t>
        </is>
      </c>
      <c r="CA637" t="inlineStr">
        <is>
          <t>vertragliche Vereinbarung über eine Zinsobergrenze bei einem variabel verzinsten Kredit</t>
        </is>
      </c>
      <c r="CB637" t="inlineStr">
        <is>
          <t/>
        </is>
      </c>
      <c r="CC637" t="inlineStr">
        <is>
          <t>type of interest rate derivative in which the buyer receives payments at the end of each period in which the interest rate exceeds the agreed strike price</t>
        </is>
      </c>
      <c r="CD637" t="inlineStr">
        <is>
          <t>Derivado sobre tipos de interés en el que el vendedor se obliga a pagar al comprador el exceso de intereses sobre un determinado principal si el tipo de interés de referencia supera un máximo preestablecido.</t>
        </is>
      </c>
      <c r="CE637" t="inlineStr">
        <is>
          <t>intressimäära tuletisinstrument, mille puhul saab ostja makse iga sellise perioodi lõpus, mil intressimäär ületab kokkulepitud täitmishinda</t>
        </is>
      </c>
      <c r="CF637" t="inlineStr">
        <is>
          <t>tietyn pääoman vaihtuvan koron korkokannan yläraja</t>
        </is>
      </c>
      <c r="CG637" t="inlineStr">
        <is>
          <t>taux d'intérêt maximal préalablement fixé auquel un acteur financier s'assure par contrat le droit d'emprunter un certain montant, pendant une période donnée, moyennant le paiement d'une prime</t>
        </is>
      </c>
      <c r="CH637" t="inlineStr">
        <is>
          <t/>
        </is>
      </c>
      <c r="CI637" t="inlineStr">
        <is>
          <t/>
        </is>
      </c>
      <c r="CJ637" t="inlineStr">
        <is>
          <t>kamatlábra vonatkozó felső határ, illetve ehhez kapcsolódóan a kamatlábra vonatkozó származtatott termék, amelynek vevője az elszámolási napokon akkor kap kifizetést, ha a referencia-kamatláb meghaladja a kötési kamatlábat</t>
        </is>
      </c>
      <c r="CK637" t="inlineStr">
        <is>
          <t>contratto mediante il quale una parte dietro incasso immediato di un premio, assume l'obbligo di corrispondere alla controparte, alla fine di ciascun periodo di riferimento, un importo ottenuto moltiplicando un capitale convenzionale per il differenziale tra il tasso di riferimento variabile prescelto, e il tasso fisso concordato al momento della stipula del contratto, il tutto moltiplicato per il numero dei giorni del periodo di riferimento diviso 360</t>
        </is>
      </c>
      <c r="CL637" t="inlineStr">
        <is>
          <t/>
        </is>
      </c>
      <c r="CM637" t="inlineStr">
        <is>
          <t/>
        </is>
      </c>
      <c r="CN637" t="inlineStr">
        <is>
          <t>tip ta' derivattiv tar-rata tal-imgħax li permezz tiegħu x-xerrej jirċievi l-pagamenti fl-aħħar ta' kull perjodu li matulu r-rata tal-imgħax teċċedi l-prezz eżerċitabbli maqbul</t>
        </is>
      </c>
      <c r="CO637" t="inlineStr">
        <is>
          <t>type rentederivaat waarbij de rentelasten worden vastgesteld op een vooraf bepaald plafond, waardoor de koper kan profiteren van een gegarandeerde maximale rentevoet voor ontlening</t>
        </is>
      </c>
      <c r="CP637" t="inlineStr">
        <is>
          <t/>
        </is>
      </c>
      <c r="CQ637" t="inlineStr">
        <is>
          <t/>
        </is>
      </c>
      <c r="CR637" t="inlineStr">
        <is>
          <t/>
        </is>
      </c>
      <c r="CS637" t="inlineStr">
        <is>
          <t>druh úrokovej opcie, pri ktorej v prípade, že trhová referenčná sadzba (napr. EURIBOR, LIBOR) je vyššia než horná hranica úrokovej sadzby, držiteľ získava rozdiel medzi nimi v deň vysporiadania</t>
        </is>
      </c>
      <c r="CT637" t="inlineStr">
        <is>
          <t>instrument, ki kupca ob plačilu premije zaščiti pred naraščanjem obrestnih mer nad izvršilno ceno kapice</t>
        </is>
      </c>
      <c r="CU637" t="inlineStr">
        <is>
          <t>metod för begränsning av ränterisk vanligen genom förvärv av en ränteoption som skyddar placeraren mot en ofördelaktig räntestegring</t>
        </is>
      </c>
    </row>
    <row r="638">
      <c r="A638" s="1" t="str">
        <f>HYPERLINK("https://iate.europa.eu/entry/result/1549885/all", "1549885")</f>
        <v>1549885</v>
      </c>
      <c r="B638" t="inlineStr">
        <is>
          <t>SCIENCE;FINANCE</t>
        </is>
      </c>
      <c r="C638" t="inlineStr">
        <is>
          <t>SCIENCE|humanities|social sciences;FINANCE|insurance</t>
        </is>
      </c>
      <c r="D638" t="inlineStr">
        <is>
          <t/>
        </is>
      </c>
      <c r="E638" t="inlineStr">
        <is>
          <t/>
        </is>
      </c>
      <c r="F638" t="inlineStr">
        <is>
          <t/>
        </is>
      </c>
      <c r="G638" t="inlineStr">
        <is>
          <t/>
        </is>
      </c>
      <c r="H638" t="inlineStr">
        <is>
          <t/>
        </is>
      </c>
      <c r="I638" t="inlineStr">
        <is>
          <t/>
        </is>
      </c>
      <c r="J638" t="inlineStr">
        <is>
          <t/>
        </is>
      </c>
      <c r="K638" t="inlineStr">
        <is>
          <t/>
        </is>
      </c>
      <c r="L638" t="inlineStr">
        <is>
          <t/>
        </is>
      </c>
      <c r="M638" t="inlineStr">
        <is>
          <t>Leistung</t>
        </is>
      </c>
      <c r="N638" t="inlineStr">
        <is>
          <t>3</t>
        </is>
      </c>
      <c r="O638" t="inlineStr">
        <is>
          <t/>
        </is>
      </c>
      <c r="P638" t="inlineStr">
        <is>
          <t>παροχή</t>
        </is>
      </c>
      <c r="Q638" t="inlineStr">
        <is>
          <t>3</t>
        </is>
      </c>
      <c r="R638" t="inlineStr">
        <is>
          <t/>
        </is>
      </c>
      <c r="S638" t="inlineStr">
        <is>
          <t>benefit</t>
        </is>
      </c>
      <c r="T638" t="inlineStr">
        <is>
          <t>3</t>
        </is>
      </c>
      <c r="U638" t="inlineStr">
        <is>
          <t/>
        </is>
      </c>
      <c r="V638" t="inlineStr">
        <is>
          <t>prestación</t>
        </is>
      </c>
      <c r="W638" t="inlineStr">
        <is>
          <t>3</t>
        </is>
      </c>
      <c r="X638" t="inlineStr">
        <is>
          <t/>
        </is>
      </c>
      <c r="Y638" t="inlineStr">
        <is>
          <t/>
        </is>
      </c>
      <c r="Z638" t="inlineStr">
        <is>
          <t/>
        </is>
      </c>
      <c r="AA638" t="inlineStr">
        <is>
          <t/>
        </is>
      </c>
      <c r="AB638" t="inlineStr">
        <is>
          <t>etuus</t>
        </is>
      </c>
      <c r="AC638" t="inlineStr">
        <is>
          <t>3</t>
        </is>
      </c>
      <c r="AD638" t="inlineStr">
        <is>
          <t/>
        </is>
      </c>
      <c r="AE638" t="inlineStr">
        <is>
          <t>prestation</t>
        </is>
      </c>
      <c r="AF638" t="inlineStr">
        <is>
          <t>3</t>
        </is>
      </c>
      <c r="AG638" t="inlineStr">
        <is>
          <t/>
        </is>
      </c>
      <c r="AH638" t="inlineStr">
        <is>
          <t/>
        </is>
      </c>
      <c r="AI638" t="inlineStr">
        <is>
          <t/>
        </is>
      </c>
      <c r="AJ638" t="inlineStr">
        <is>
          <t/>
        </is>
      </c>
      <c r="AK638" t="inlineStr">
        <is>
          <t/>
        </is>
      </c>
      <c r="AL638" t="inlineStr">
        <is>
          <t/>
        </is>
      </c>
      <c r="AM638" t="inlineStr">
        <is>
          <t/>
        </is>
      </c>
      <c r="AN638" t="inlineStr">
        <is>
          <t/>
        </is>
      </c>
      <c r="AO638" t="inlineStr">
        <is>
          <t/>
        </is>
      </c>
      <c r="AP638" t="inlineStr">
        <is>
          <t/>
        </is>
      </c>
      <c r="AQ638" t="inlineStr">
        <is>
          <t>prestazione</t>
        </is>
      </c>
      <c r="AR638" t="inlineStr">
        <is>
          <t>3</t>
        </is>
      </c>
      <c r="AS638" t="inlineStr">
        <is>
          <t/>
        </is>
      </c>
      <c r="AT638" t="inlineStr">
        <is>
          <t/>
        </is>
      </c>
      <c r="AU638" t="inlineStr">
        <is>
          <t/>
        </is>
      </c>
      <c r="AV638" t="inlineStr">
        <is>
          <t/>
        </is>
      </c>
      <c r="AW638" t="inlineStr">
        <is>
          <t/>
        </is>
      </c>
      <c r="AX638" t="inlineStr">
        <is>
          <t/>
        </is>
      </c>
      <c r="AY638" t="inlineStr">
        <is>
          <t/>
        </is>
      </c>
      <c r="AZ638" t="inlineStr">
        <is>
          <t/>
        </is>
      </c>
      <c r="BA638" t="inlineStr">
        <is>
          <t/>
        </is>
      </c>
      <c r="BB638" t="inlineStr">
        <is>
          <t/>
        </is>
      </c>
      <c r="BC638" t="inlineStr">
        <is>
          <t>prestatie|verstrekking|uitkering</t>
        </is>
      </c>
      <c r="BD638" t="inlineStr">
        <is>
          <t>3|3|3</t>
        </is>
      </c>
      <c r="BE638" t="inlineStr">
        <is>
          <t>||</t>
        </is>
      </c>
      <c r="BF638" t="inlineStr">
        <is>
          <t/>
        </is>
      </c>
      <c r="BG638" t="inlineStr">
        <is>
          <t/>
        </is>
      </c>
      <c r="BH638" t="inlineStr">
        <is>
          <t/>
        </is>
      </c>
      <c r="BI638" t="inlineStr">
        <is>
          <t>prestação</t>
        </is>
      </c>
      <c r="BJ638" t="inlineStr">
        <is>
          <t>3</t>
        </is>
      </c>
      <c r="BK638" t="inlineStr">
        <is>
          <t/>
        </is>
      </c>
      <c r="BL638" t="inlineStr">
        <is>
          <t>prestație</t>
        </is>
      </c>
      <c r="BM638" t="inlineStr">
        <is>
          <t>3</t>
        </is>
      </c>
      <c r="BN638" t="inlineStr">
        <is>
          <t/>
        </is>
      </c>
      <c r="BO638" t="inlineStr">
        <is>
          <t/>
        </is>
      </c>
      <c r="BP638" t="inlineStr">
        <is>
          <t/>
        </is>
      </c>
      <c r="BQ638" t="inlineStr">
        <is>
          <t/>
        </is>
      </c>
      <c r="BR638" t="inlineStr">
        <is>
          <t/>
        </is>
      </c>
      <c r="BS638" t="inlineStr">
        <is>
          <t/>
        </is>
      </c>
      <c r="BT638" t="inlineStr">
        <is>
          <t/>
        </is>
      </c>
      <c r="BU638" t="inlineStr">
        <is>
          <t/>
        </is>
      </c>
      <c r="BV638" t="inlineStr">
        <is>
          <t/>
        </is>
      </c>
      <c r="BW638" t="inlineStr">
        <is>
          <t/>
        </is>
      </c>
      <c r="BX638" t="inlineStr">
        <is>
          <t/>
        </is>
      </c>
      <c r="BY638" t="inlineStr">
        <is>
          <t/>
        </is>
      </c>
      <c r="BZ638" t="inlineStr">
        <is>
          <t/>
        </is>
      </c>
      <c r="CA638" t="inlineStr">
        <is>
          <t/>
        </is>
      </c>
      <c r="CB638" t="inlineStr">
        <is>
          <t/>
        </is>
      </c>
      <c r="CC638" t="inlineStr">
        <is>
          <t>money, usually an allowance, paid under an insurance policy for some kind of losses, or given by the government to people who cannot earn by working</t>
        </is>
      </c>
      <c r="CD638" t="inlineStr">
        <is>
          <t/>
        </is>
      </c>
      <c r="CE638" t="inlineStr">
        <is>
          <t/>
        </is>
      </c>
      <c r="CF638" t="inlineStr">
        <is>
          <t>saajan aseman tai elämäntilanteen perusteella myönnettävä etu</t>
        </is>
      </c>
      <c r="CG638" t="inlineStr">
        <is>
          <t/>
        </is>
      </c>
      <c r="CH638" t="inlineStr">
        <is>
          <t/>
        </is>
      </c>
      <c r="CI638" t="inlineStr">
        <is>
          <t/>
        </is>
      </c>
      <c r="CJ638" t="inlineStr">
        <is>
          <t/>
        </is>
      </c>
      <c r="CK638" t="inlineStr">
        <is>
          <t/>
        </is>
      </c>
      <c r="CL638" t="inlineStr">
        <is>
          <t/>
        </is>
      </c>
      <c r="CM638" t="inlineStr">
        <is>
          <t/>
        </is>
      </c>
      <c r="CN638" t="inlineStr">
        <is>
          <t/>
        </is>
      </c>
      <c r="CO638" t="inlineStr">
        <is>
          <t/>
        </is>
      </c>
      <c r="CP638" t="inlineStr">
        <is>
          <t/>
        </is>
      </c>
      <c r="CQ638" t="inlineStr">
        <is>
          <t/>
        </is>
      </c>
      <c r="CR638" t="inlineStr">
        <is>
          <t/>
        </is>
      </c>
      <c r="CS638" t="inlineStr">
        <is>
          <t/>
        </is>
      </c>
      <c r="CT638" t="inlineStr">
        <is>
          <t/>
        </is>
      </c>
      <c r="CU638" t="inlineStr">
        <is>
          <t/>
        </is>
      </c>
    </row>
    <row r="639">
      <c r="A639" s="1" t="str">
        <f>HYPERLINK("https://iate.europa.eu/entry/result/1556961/all", "1556961")</f>
        <v>1556961</v>
      </c>
      <c r="B639" t="inlineStr">
        <is>
          <t>FINANCE</t>
        </is>
      </c>
      <c r="C639" t="inlineStr">
        <is>
          <t>FINANCE|free movement of capital;FINANCE</t>
        </is>
      </c>
      <c r="D639" t="inlineStr">
        <is>
          <t>контрагент|насрещна страна</t>
        </is>
      </c>
      <c r="E639" t="inlineStr">
        <is>
          <t>3|4</t>
        </is>
      </c>
      <c r="F639" t="inlineStr">
        <is>
          <t>|</t>
        </is>
      </c>
      <c r="G639" t="inlineStr">
        <is>
          <t>protistrana</t>
        </is>
      </c>
      <c r="H639" t="inlineStr">
        <is>
          <t>3</t>
        </is>
      </c>
      <c r="I639" t="inlineStr">
        <is>
          <t/>
        </is>
      </c>
      <c r="J639" t="inlineStr">
        <is>
          <t>modpart</t>
        </is>
      </c>
      <c r="K639" t="inlineStr">
        <is>
          <t>3</t>
        </is>
      </c>
      <c r="L639" t="inlineStr">
        <is>
          <t/>
        </is>
      </c>
      <c r="M639" t="inlineStr">
        <is>
          <t>Gegenpartei|Vertragspartner|Geschäftspartner</t>
        </is>
      </c>
      <c r="N639" t="inlineStr">
        <is>
          <t>3|3|3</t>
        </is>
      </c>
      <c r="O639" t="inlineStr">
        <is>
          <t>||</t>
        </is>
      </c>
      <c r="P639" t="inlineStr">
        <is>
          <t>αντισυμβαλλόμενος</t>
        </is>
      </c>
      <c r="Q639" t="inlineStr">
        <is>
          <t>3</t>
        </is>
      </c>
      <c r="R639" t="inlineStr">
        <is>
          <t/>
        </is>
      </c>
      <c r="S639" t="inlineStr">
        <is>
          <t>counterparty</t>
        </is>
      </c>
      <c r="T639" t="inlineStr">
        <is>
          <t>3</t>
        </is>
      </c>
      <c r="U639" t="inlineStr">
        <is>
          <t/>
        </is>
      </c>
      <c r="V639" t="inlineStr">
        <is>
          <t>contraparte</t>
        </is>
      </c>
      <c r="W639" t="inlineStr">
        <is>
          <t>3</t>
        </is>
      </c>
      <c r="X639" t="inlineStr">
        <is>
          <t/>
        </is>
      </c>
      <c r="Y639" t="inlineStr">
        <is>
          <t>vastaspool</t>
        </is>
      </c>
      <c r="Z639" t="inlineStr">
        <is>
          <t>3</t>
        </is>
      </c>
      <c r="AA639" t="inlineStr">
        <is>
          <t/>
        </is>
      </c>
      <c r="AB639" t="inlineStr">
        <is>
          <t>vastapuoli</t>
        </is>
      </c>
      <c r="AC639" t="inlineStr">
        <is>
          <t>3</t>
        </is>
      </c>
      <c r="AD639" t="inlineStr">
        <is>
          <t/>
        </is>
      </c>
      <c r="AE639" t="inlineStr">
        <is>
          <t>contrepartie</t>
        </is>
      </c>
      <c r="AF639" t="inlineStr">
        <is>
          <t>3</t>
        </is>
      </c>
      <c r="AG639" t="inlineStr">
        <is>
          <t/>
        </is>
      </c>
      <c r="AH639" t="inlineStr">
        <is>
          <t>contrapháirtí</t>
        </is>
      </c>
      <c r="AI639" t="inlineStr">
        <is>
          <t>3</t>
        </is>
      </c>
      <c r="AJ639" t="inlineStr">
        <is>
          <t/>
        </is>
      </c>
      <c r="AK639" t="inlineStr">
        <is>
          <t>druga ugovorna strana</t>
        </is>
      </c>
      <c r="AL639" t="inlineStr">
        <is>
          <t>3</t>
        </is>
      </c>
      <c r="AM639" t="inlineStr">
        <is>
          <t/>
        </is>
      </c>
      <c r="AN639" t="inlineStr">
        <is>
          <t>partner|üzleti partner</t>
        </is>
      </c>
      <c r="AO639" t="inlineStr">
        <is>
          <t>4|3</t>
        </is>
      </c>
      <c r="AP639" t="inlineStr">
        <is>
          <t>|</t>
        </is>
      </c>
      <c r="AQ639" t="inlineStr">
        <is>
          <t>controparte</t>
        </is>
      </c>
      <c r="AR639" t="inlineStr">
        <is>
          <t>3</t>
        </is>
      </c>
      <c r="AS639" t="inlineStr">
        <is>
          <t/>
        </is>
      </c>
      <c r="AT639" t="inlineStr">
        <is>
          <t>sandorio šalis</t>
        </is>
      </c>
      <c r="AU639" t="inlineStr">
        <is>
          <t>3</t>
        </is>
      </c>
      <c r="AV639" t="inlineStr">
        <is>
          <t/>
        </is>
      </c>
      <c r="AW639" t="inlineStr">
        <is>
          <t>darījumu partneris</t>
        </is>
      </c>
      <c r="AX639" t="inlineStr">
        <is>
          <t>3</t>
        </is>
      </c>
      <c r="AY639" t="inlineStr">
        <is>
          <t/>
        </is>
      </c>
      <c r="AZ639" t="inlineStr">
        <is>
          <t>kontroparti</t>
        </is>
      </c>
      <c r="BA639" t="inlineStr">
        <is>
          <t>3</t>
        </is>
      </c>
      <c r="BB639" t="inlineStr">
        <is>
          <t/>
        </is>
      </c>
      <c r="BC639" t="inlineStr">
        <is>
          <t>tegenpartij</t>
        </is>
      </c>
      <c r="BD639" t="inlineStr">
        <is>
          <t>3</t>
        </is>
      </c>
      <c r="BE639" t="inlineStr">
        <is>
          <t/>
        </is>
      </c>
      <c r="BF639" t="inlineStr">
        <is>
          <t>kontrahent</t>
        </is>
      </c>
      <c r="BG639" t="inlineStr">
        <is>
          <t>3</t>
        </is>
      </c>
      <c r="BH639" t="inlineStr">
        <is>
          <t/>
        </is>
      </c>
      <c r="BI639" t="inlineStr">
        <is>
          <t>contraparte</t>
        </is>
      </c>
      <c r="BJ639" t="inlineStr">
        <is>
          <t>3</t>
        </is>
      </c>
      <c r="BK639" t="inlineStr">
        <is>
          <t/>
        </is>
      </c>
      <c r="BL639" t="inlineStr">
        <is>
          <t>contraparte</t>
        </is>
      </c>
      <c r="BM639" t="inlineStr">
        <is>
          <t>3</t>
        </is>
      </c>
      <c r="BN639" t="inlineStr">
        <is>
          <t/>
        </is>
      </c>
      <c r="BO639" t="inlineStr">
        <is>
          <t>protistrana</t>
        </is>
      </c>
      <c r="BP639" t="inlineStr">
        <is>
          <t>3</t>
        </is>
      </c>
      <c r="BQ639" t="inlineStr">
        <is>
          <t/>
        </is>
      </c>
      <c r="BR639" t="inlineStr">
        <is>
          <t>nasprotna stranka</t>
        </is>
      </c>
      <c r="BS639" t="inlineStr">
        <is>
          <t>3</t>
        </is>
      </c>
      <c r="BT639" t="inlineStr">
        <is>
          <t/>
        </is>
      </c>
      <c r="BU639" t="inlineStr">
        <is>
          <t>motpart</t>
        </is>
      </c>
      <c r="BV639" t="inlineStr">
        <is>
          <t>3</t>
        </is>
      </c>
      <c r="BW639" t="inlineStr">
        <is>
          <t/>
        </is>
      </c>
      <c r="BX639" t="inlineStr">
        <is>
          <t/>
        </is>
      </c>
      <c r="BY639" t="inlineStr">
        <is>
          <t>protější strana při finanční transakci</t>
        </is>
      </c>
      <c r="BZ639" t="inlineStr">
        <is>
          <t/>
        </is>
      </c>
      <c r="CA639" t="inlineStr">
        <is>
          <t>Kontrahent bei einem Finanzgeschäft</t>
        </is>
      </c>
      <c r="CB639" t="inlineStr">
        <is>
          <t>ο άλλος συμβαλλόμενος σε μια χρηματοοικονομική συναλλαγή (π.χ. σε μια συναλλαγή με την κεντρική τράπεζα).</t>
        </is>
      </c>
      <c r="CC639" t="inlineStr">
        <is>
          <t>opposite party in a financial transaction</t>
        </is>
      </c>
      <c r="CD639" t="inlineStr">
        <is>
          <t>1) La parte opuesta en una operación financiera, como una operación de valores o un acuerdo de canje o permuta ( 
&lt;i&gt;swap&lt;/i&gt;). 
&lt;br&gt;2) La parte contraria en una transacción financiera (por ejemplo, en cualquier operación con el banco central).</t>
        </is>
      </c>
      <c r="CE639" t="inlineStr">
        <is>
          <t/>
        </is>
      </c>
      <c r="CF639" t="inlineStr">
        <is>
          <t>"Rahoitustransaktion (esimerkiksi keskuspankin kanssa tehtävän minkä tahansa transaktion) vastakkainen osapuoli."</t>
        </is>
      </c>
      <c r="CG639" t="inlineStr">
        <is>
          <t>1. co-contractant à une transaction financière (par exemple dans une transaction avec la banque centrale)</t>
        </is>
      </c>
      <c r="CH639" t="inlineStr">
        <is>
          <t/>
        </is>
      </c>
      <c r="CI639" t="inlineStr">
        <is>
          <t/>
        </is>
      </c>
      <c r="CJ639" t="inlineStr">
        <is>
          <t>olyan gazdasági egység, amely valamely instrumentumban részes fél, vagy valamely instrumentumban részes félhez kapcsolódik</t>
        </is>
      </c>
      <c r="CK639" t="inlineStr">
        <is>
          <t>contraente con cui viene stipulata una transazione ﬁnanziaria</t>
        </is>
      </c>
      <c r="CL639" t="inlineStr">
        <is>
          <t>fizinis ar juridinis asmuo, dalyvaujantis sandoryje kaip atskiras subjektas</t>
        </is>
      </c>
      <c r="CM639" t="inlineStr">
        <is>
          <t/>
        </is>
      </c>
      <c r="CN639" t="inlineStr">
        <is>
          <t>il-parti opposta fi tranżazzjoni finanzjarja</t>
        </is>
      </c>
      <c r="CO639" t="inlineStr">
        <is>
          <t>"andere partij in een financiële transactie"</t>
        </is>
      </c>
      <c r="CP639" t="inlineStr">
        <is>
          <t/>
        </is>
      </c>
      <c r="CQ639" t="inlineStr">
        <is>
          <t>Parte oposta numa transação financeira.</t>
        </is>
      </c>
      <c r="CR639" t="inlineStr">
        <is>
          <t/>
        </is>
      </c>
      <c r="CS639" t="inlineStr">
        <is>
          <t>druhá strana finančnej transakcie</t>
        </is>
      </c>
      <c r="CT639" t="inlineStr">
        <is>
          <t>nasprotna stranka v finančni transakciji (npr. kateri koli transakciji s centralno banko)</t>
        </is>
      </c>
      <c r="CU639" t="inlineStr">
        <is>
          <t>den andra parten i en finansiell transaktion</t>
        </is>
      </c>
    </row>
    <row r="640">
      <c r="A640" s="1" t="str">
        <f>HYPERLINK("https://iate.europa.eu/entry/result/1420446/all", "1420446")</f>
        <v>1420446</v>
      </c>
      <c r="B640" t="inlineStr">
        <is>
          <t>FINANCE</t>
        </is>
      </c>
      <c r="C640" t="inlineStr">
        <is>
          <t>FINANCE</t>
        </is>
      </c>
      <c r="D640" t="inlineStr">
        <is>
          <t>търговия|спекулация</t>
        </is>
      </c>
      <c r="E640" t="inlineStr">
        <is>
          <t>4|3</t>
        </is>
      </c>
      <c r="F640" t="inlineStr">
        <is>
          <t>|</t>
        </is>
      </c>
      <c r="G640" t="inlineStr">
        <is>
          <t/>
        </is>
      </c>
      <c r="H640" t="inlineStr">
        <is>
          <t/>
        </is>
      </c>
      <c r="I640" t="inlineStr">
        <is>
          <t/>
        </is>
      </c>
      <c r="J640" t="inlineStr">
        <is>
          <t>spekulation</t>
        </is>
      </c>
      <c r="K640" t="inlineStr">
        <is>
          <t>3</t>
        </is>
      </c>
      <c r="L640" t="inlineStr">
        <is>
          <t/>
        </is>
      </c>
      <c r="M640" t="inlineStr">
        <is>
          <t>Spekulation|Börsenhandel</t>
        </is>
      </c>
      <c r="N640" t="inlineStr">
        <is>
          <t>3|3</t>
        </is>
      </c>
      <c r="O640" t="inlineStr">
        <is>
          <t>|</t>
        </is>
      </c>
      <c r="P640" t="inlineStr">
        <is>
          <t>κερδοσκοπία</t>
        </is>
      </c>
      <c r="Q640" t="inlineStr">
        <is>
          <t>3</t>
        </is>
      </c>
      <c r="R640" t="inlineStr">
        <is>
          <t/>
        </is>
      </c>
      <c r="S640" t="inlineStr">
        <is>
          <t>speculation|trading</t>
        </is>
      </c>
      <c r="T640" t="inlineStr">
        <is>
          <t>3|3</t>
        </is>
      </c>
      <c r="U640" t="inlineStr">
        <is>
          <t>|</t>
        </is>
      </c>
      <c r="V640" t="inlineStr">
        <is>
          <t>especulación</t>
        </is>
      </c>
      <c r="W640" t="inlineStr">
        <is>
          <t>3</t>
        </is>
      </c>
      <c r="X640" t="inlineStr">
        <is>
          <t/>
        </is>
      </c>
      <c r="Y640" t="inlineStr">
        <is>
          <t>spekuleerimine</t>
        </is>
      </c>
      <c r="Z640" t="inlineStr">
        <is>
          <t>3</t>
        </is>
      </c>
      <c r="AA640" t="inlineStr">
        <is>
          <t/>
        </is>
      </c>
      <c r="AB640" t="inlineStr">
        <is>
          <t>spekulaatio|keinottelu</t>
        </is>
      </c>
      <c r="AC640" t="inlineStr">
        <is>
          <t>3|3</t>
        </is>
      </c>
      <c r="AD640" t="inlineStr">
        <is>
          <t>|preferred</t>
        </is>
      </c>
      <c r="AE640" t="inlineStr">
        <is>
          <t>spéculation</t>
        </is>
      </c>
      <c r="AF640" t="inlineStr">
        <is>
          <t>3</t>
        </is>
      </c>
      <c r="AG640" t="inlineStr">
        <is>
          <t/>
        </is>
      </c>
      <c r="AH640" t="inlineStr">
        <is>
          <t>amhantraíocht|speiciléireacht|spéacláireacht</t>
        </is>
      </c>
      <c r="AI640" t="inlineStr">
        <is>
          <t>3|3|3</t>
        </is>
      </c>
      <c r="AJ640" t="inlineStr">
        <is>
          <t>||admitted</t>
        </is>
      </c>
      <c r="AK640" t="inlineStr">
        <is>
          <t/>
        </is>
      </c>
      <c r="AL640" t="inlineStr">
        <is>
          <t/>
        </is>
      </c>
      <c r="AM640" t="inlineStr">
        <is>
          <t/>
        </is>
      </c>
      <c r="AN640" t="inlineStr">
        <is>
          <t/>
        </is>
      </c>
      <c r="AO640" t="inlineStr">
        <is>
          <t/>
        </is>
      </c>
      <c r="AP640" t="inlineStr">
        <is>
          <t/>
        </is>
      </c>
      <c r="AQ640" t="inlineStr">
        <is>
          <t>speculazione</t>
        </is>
      </c>
      <c r="AR640" t="inlineStr">
        <is>
          <t>3</t>
        </is>
      </c>
      <c r="AS640" t="inlineStr">
        <is>
          <t/>
        </is>
      </c>
      <c r="AT640" t="inlineStr">
        <is>
          <t/>
        </is>
      </c>
      <c r="AU640" t="inlineStr">
        <is>
          <t/>
        </is>
      </c>
      <c r="AV640" t="inlineStr">
        <is>
          <t/>
        </is>
      </c>
      <c r="AW640" t="inlineStr">
        <is>
          <t>spekulācija</t>
        </is>
      </c>
      <c r="AX640" t="inlineStr">
        <is>
          <t>2</t>
        </is>
      </c>
      <c r="AY640" t="inlineStr">
        <is>
          <t/>
        </is>
      </c>
      <c r="AZ640" t="inlineStr">
        <is>
          <t>spekulazzjoni</t>
        </is>
      </c>
      <c r="BA640" t="inlineStr">
        <is>
          <t>3</t>
        </is>
      </c>
      <c r="BB640" t="inlineStr">
        <is>
          <t/>
        </is>
      </c>
      <c r="BC640" t="inlineStr">
        <is>
          <t>speculatie</t>
        </is>
      </c>
      <c r="BD640" t="inlineStr">
        <is>
          <t>3</t>
        </is>
      </c>
      <c r="BE640" t="inlineStr">
        <is>
          <t/>
        </is>
      </c>
      <c r="BF640" t="inlineStr">
        <is>
          <t>spekulacja</t>
        </is>
      </c>
      <c r="BG640" t="inlineStr">
        <is>
          <t>3</t>
        </is>
      </c>
      <c r="BH640" t="inlineStr">
        <is>
          <t/>
        </is>
      </c>
      <c r="BI640" t="inlineStr">
        <is>
          <t>especulação</t>
        </is>
      </c>
      <c r="BJ640" t="inlineStr">
        <is>
          <t>3</t>
        </is>
      </c>
      <c r="BK640" t="inlineStr">
        <is>
          <t/>
        </is>
      </c>
      <c r="BL640" t="inlineStr">
        <is>
          <t/>
        </is>
      </c>
      <c r="BM640" t="inlineStr">
        <is>
          <t/>
        </is>
      </c>
      <c r="BN640" t="inlineStr">
        <is>
          <t/>
        </is>
      </c>
      <c r="BO640" t="inlineStr">
        <is>
          <t/>
        </is>
      </c>
      <c r="BP640" t="inlineStr">
        <is>
          <t/>
        </is>
      </c>
      <c r="BQ640" t="inlineStr">
        <is>
          <t/>
        </is>
      </c>
      <c r="BR640" t="inlineStr">
        <is>
          <t>špekulacija|trgovanje</t>
        </is>
      </c>
      <c r="BS640" t="inlineStr">
        <is>
          <t>3|3</t>
        </is>
      </c>
      <c r="BT640" t="inlineStr">
        <is>
          <t>|</t>
        </is>
      </c>
      <c r="BU640" t="inlineStr">
        <is>
          <t>spekulation</t>
        </is>
      </c>
      <c r="BV640" t="inlineStr">
        <is>
          <t>3</t>
        </is>
      </c>
      <c r="BW640" t="inlineStr">
        <is>
          <t/>
        </is>
      </c>
      <c r="BX640" t="inlineStr">
        <is>
          <t/>
        </is>
      </c>
      <c r="BY640" t="inlineStr">
        <is>
          <t/>
        </is>
      </c>
      <c r="BZ640" t="inlineStr">
        <is>
          <t/>
        </is>
      </c>
      <c r="CA640" t="inlineStr">
        <is>
          <t/>
        </is>
      </c>
      <c r="CB640" t="inlineStr">
        <is>
          <t/>
        </is>
      </c>
      <c r="CC640" t="inlineStr">
        <is>
          <t>dealing in a commodity or financial asset with a view to obtaining a profit on the prospective change in the market value of the item in question</t>
        </is>
      </c>
      <c r="CD640" t="inlineStr">
        <is>
          <t>operación comercial que se practica con mercaderías, valores o efectos públicos, con ánimo de obtener lucro</t>
        </is>
      </c>
      <c r="CE640" t="inlineStr">
        <is>
          <t/>
        </is>
      </c>
      <c r="CF640" t="inlineStr">
        <is>
          <t>yleensä lyhytaikaisiin sijoituksiin perustuva voitontavoittelu, johon sisältyy riskinotto</t>
        </is>
      </c>
      <c r="CG640" t="inlineStr">
        <is>
          <t>activité consistant à tirer profit par anticipation de l'évolution à court, moyen ou long terme du niveau général des prix ou d'un prix particulier, en vue d'en retirer une plus-value ou un bénéfice</t>
        </is>
      </c>
      <c r="CH640" t="inlineStr">
        <is>
          <t/>
        </is>
      </c>
      <c r="CI640" t="inlineStr">
        <is>
          <t/>
        </is>
      </c>
      <c r="CJ640" t="inlineStr">
        <is>
          <t/>
        </is>
      </c>
      <c r="CK640" t="inlineStr">
        <is>
          <t>attività dell'operatore che acquista o vende valori mobiliari, in linea con le proprie aspettative di andamento del mercato, e che provvederà a rivenderli o ricomprarli non appena una modificazione dei prezzi determinerà la possibilità di lucrare profitto derivante dalla differenza di prezzo delle due operazioni</t>
        </is>
      </c>
      <c r="CL640" t="inlineStr">
        <is>
          <t/>
        </is>
      </c>
      <c r="CM640" t="inlineStr">
        <is>
          <t>ienākumu gūšana, pērkot preces vai vērtspapīrus par zemu cenu un pārdodot dārgāk, parasti izmantojot tirgus cenu vai valūtas kursu svārstības</t>
        </is>
      </c>
      <c r="CN640" t="inlineStr">
        <is>
          <t/>
        </is>
      </c>
      <c r="CO640" t="inlineStr">
        <is>
          <t/>
        </is>
      </c>
      <c r="CP640" t="inlineStr">
        <is>
          <t/>
        </is>
      </c>
      <c r="CQ640" t="inlineStr">
        <is>
          <t/>
        </is>
      </c>
      <c r="CR640" t="inlineStr">
        <is>
          <t/>
        </is>
      </c>
      <c r="CS640" t="inlineStr">
        <is>
          <t/>
        </is>
      </c>
      <c r="CT640" t="inlineStr">
        <is>
          <t>izkoriščanje padanja in dviganja cen na trgu za hitro pridobivanje velikega dobička</t>
        </is>
      </c>
      <c r="CU640" t="inlineStr">
        <is>
          <t>köp eller försäljning av bl.a. valutor, värdepapper och fastigheter i syfte att tjäna pengar på framtida pris- eller kursförändringar</t>
        </is>
      </c>
    </row>
    <row r="641">
      <c r="A641" s="1" t="str">
        <f>HYPERLINK("https://iate.europa.eu/entry/result/1399133/all", "1399133")</f>
        <v>1399133</v>
      </c>
      <c r="B641" t="inlineStr">
        <is>
          <t>FINANCE;LAW</t>
        </is>
      </c>
      <c r="C641" t="inlineStr">
        <is>
          <t>FINANCE|insurance;LAW</t>
        </is>
      </c>
      <c r="D641" t="inlineStr">
        <is>
          <t>надзорен орган</t>
        </is>
      </c>
      <c r="E641" t="inlineStr">
        <is>
          <t>3</t>
        </is>
      </c>
      <c r="F641" t="inlineStr">
        <is>
          <t/>
        </is>
      </c>
      <c r="G641" t="inlineStr">
        <is>
          <t>orgán dohledu</t>
        </is>
      </c>
      <c r="H641" t="inlineStr">
        <is>
          <t>3</t>
        </is>
      </c>
      <c r="I641" t="inlineStr">
        <is>
          <t/>
        </is>
      </c>
      <c r="J641" t="inlineStr">
        <is>
          <t>tilsynsmyndighed</t>
        </is>
      </c>
      <c r="K641" t="inlineStr">
        <is>
          <t>3</t>
        </is>
      </c>
      <c r="L641" t="inlineStr">
        <is>
          <t/>
        </is>
      </c>
      <c r="M641" t="inlineStr">
        <is>
          <t>Aufsichtsbehörde</t>
        </is>
      </c>
      <c r="N641" t="inlineStr">
        <is>
          <t>3</t>
        </is>
      </c>
      <c r="O641" t="inlineStr">
        <is>
          <t/>
        </is>
      </c>
      <c r="P641" t="inlineStr">
        <is>
          <t>υπηρεσία επίβλεψης|εποπτική αρχή</t>
        </is>
      </c>
      <c r="Q641" t="inlineStr">
        <is>
          <t>3|3</t>
        </is>
      </c>
      <c r="R641" t="inlineStr">
        <is>
          <t>|</t>
        </is>
      </c>
      <c r="S641" t="inlineStr">
        <is>
          <t>supervising authority|supervisory authority</t>
        </is>
      </c>
      <c r="T641" t="inlineStr">
        <is>
          <t>1|3</t>
        </is>
      </c>
      <c r="U641" t="inlineStr">
        <is>
          <t>|</t>
        </is>
      </c>
      <c r="V641" t="inlineStr">
        <is>
          <t>autoridad de supervisión</t>
        </is>
      </c>
      <c r="W641" t="inlineStr">
        <is>
          <t>3</t>
        </is>
      </c>
      <c r="X641" t="inlineStr">
        <is>
          <t/>
        </is>
      </c>
      <c r="Y641" t="inlineStr">
        <is>
          <t>järelevalveasutus</t>
        </is>
      </c>
      <c r="Z641" t="inlineStr">
        <is>
          <t>3</t>
        </is>
      </c>
      <c r="AA641" t="inlineStr">
        <is>
          <t/>
        </is>
      </c>
      <c r="AB641" t="inlineStr">
        <is>
          <t>valvontaviranomainen</t>
        </is>
      </c>
      <c r="AC641" t="inlineStr">
        <is>
          <t>3</t>
        </is>
      </c>
      <c r="AD641" t="inlineStr">
        <is>
          <t/>
        </is>
      </c>
      <c r="AE641" t="inlineStr">
        <is>
          <t>autorité de supervision|autorité de surveillance</t>
        </is>
      </c>
      <c r="AF641" t="inlineStr">
        <is>
          <t>3|3</t>
        </is>
      </c>
      <c r="AG641" t="inlineStr">
        <is>
          <t>|</t>
        </is>
      </c>
      <c r="AH641" t="inlineStr">
        <is>
          <t>údarás maoirseachta</t>
        </is>
      </c>
      <c r="AI641" t="inlineStr">
        <is>
          <t>3</t>
        </is>
      </c>
      <c r="AJ641" t="inlineStr">
        <is>
          <t/>
        </is>
      </c>
      <c r="AK641" t="inlineStr">
        <is>
          <t>nadzorno tijelo</t>
        </is>
      </c>
      <c r="AL641" t="inlineStr">
        <is>
          <t>3</t>
        </is>
      </c>
      <c r="AM641" t="inlineStr">
        <is>
          <t/>
        </is>
      </c>
      <c r="AN641" t="inlineStr">
        <is>
          <t>felügyeleti hatóság</t>
        </is>
      </c>
      <c r="AO641" t="inlineStr">
        <is>
          <t>4</t>
        </is>
      </c>
      <c r="AP641" t="inlineStr">
        <is>
          <t/>
        </is>
      </c>
      <c r="AQ641" t="inlineStr">
        <is>
          <t>autorità di vigilanza</t>
        </is>
      </c>
      <c r="AR641" t="inlineStr">
        <is>
          <t>3</t>
        </is>
      </c>
      <c r="AS641" t="inlineStr">
        <is>
          <t/>
        </is>
      </c>
      <c r="AT641" t="inlineStr">
        <is>
          <t>priežiūros institucija</t>
        </is>
      </c>
      <c r="AU641" t="inlineStr">
        <is>
          <t>3</t>
        </is>
      </c>
      <c r="AV641" t="inlineStr">
        <is>
          <t/>
        </is>
      </c>
      <c r="AW641" t="inlineStr">
        <is>
          <t>uzraudzības iestāde</t>
        </is>
      </c>
      <c r="AX641" t="inlineStr">
        <is>
          <t>3</t>
        </is>
      </c>
      <c r="AY641" t="inlineStr">
        <is>
          <t/>
        </is>
      </c>
      <c r="AZ641" t="inlineStr">
        <is>
          <t>awtorità superviżorja</t>
        </is>
      </c>
      <c r="BA641" t="inlineStr">
        <is>
          <t>3</t>
        </is>
      </c>
      <c r="BB641" t="inlineStr">
        <is>
          <t/>
        </is>
      </c>
      <c r="BC641" t="inlineStr">
        <is>
          <t>toezichthoudende autoriteit</t>
        </is>
      </c>
      <c r="BD641" t="inlineStr">
        <is>
          <t>3</t>
        </is>
      </c>
      <c r="BE641" t="inlineStr">
        <is>
          <t/>
        </is>
      </c>
      <c r="BF641" t="inlineStr">
        <is>
          <t>organ nadzoru</t>
        </is>
      </c>
      <c r="BG641" t="inlineStr">
        <is>
          <t>3</t>
        </is>
      </c>
      <c r="BH641" t="inlineStr">
        <is>
          <t/>
        </is>
      </c>
      <c r="BI641" t="inlineStr">
        <is>
          <t>autoridade de supervisão</t>
        </is>
      </c>
      <c r="BJ641" t="inlineStr">
        <is>
          <t>3</t>
        </is>
      </c>
      <c r="BK641" t="inlineStr">
        <is>
          <t/>
        </is>
      </c>
      <c r="BL641" t="inlineStr">
        <is>
          <t>autoritate de supraveghere</t>
        </is>
      </c>
      <c r="BM641" t="inlineStr">
        <is>
          <t>3</t>
        </is>
      </c>
      <c r="BN641" t="inlineStr">
        <is>
          <t/>
        </is>
      </c>
      <c r="BO641" t="inlineStr">
        <is>
          <t>orgán dohľadu</t>
        </is>
      </c>
      <c r="BP641" t="inlineStr">
        <is>
          <t>3</t>
        </is>
      </c>
      <c r="BQ641" t="inlineStr">
        <is>
          <t/>
        </is>
      </c>
      <c r="BR641" t="inlineStr">
        <is>
          <t>nadzorni organ</t>
        </is>
      </c>
      <c r="BS641" t="inlineStr">
        <is>
          <t>3</t>
        </is>
      </c>
      <c r="BT641" t="inlineStr">
        <is>
          <t/>
        </is>
      </c>
      <c r="BU641" t="inlineStr">
        <is>
          <t>tillsynsmyndighet</t>
        </is>
      </c>
      <c r="BV641" t="inlineStr">
        <is>
          <t>3</t>
        </is>
      </c>
      <c r="BW641" t="inlineStr">
        <is>
          <t/>
        </is>
      </c>
      <c r="BX641" t="inlineStr">
        <is>
          <t>национален орган или национални органи, които имат правомощия по силата на законов или подзаконов акт да извършват надзор върху застрахователни или презастрахователни предприятия</t>
        </is>
      </c>
      <c r="BY641" t="inlineStr">
        <is>
          <t>vnitrostátní orgán nebo orgány, které jsou právním předpisem pověřeny dohledem nad pojišťovnami nebo zajišťovnami</t>
        </is>
      </c>
      <c r="BZ641" t="inlineStr">
        <is>
          <t>den eller de nationale myndigheder, der ved lov eller anden forskrift er bemyndiget til at føre tilsyn med forsikrings- eller genforsikringsselskaber</t>
        </is>
      </c>
      <c r="CA641" t="inlineStr">
        <is>
          <t>diejenige einzelstaatliche Behörde oder diejenigen einzelstaatlichen Behörden, die aufgrund von Rechts- oder Verwaltungsvorschriften für die Beaufsichtigung von Versicherungs- oder Rückversicherungsunternehmen zuständig sind</t>
        </is>
      </c>
      <c r="CB641" t="inlineStr">
        <is>
          <t/>
        </is>
      </c>
      <c r="CC641" t="inlineStr">
        <is>
          <t>national authority or the national authorities empowered by law or regulation to supervise insurance or reinsurance undertakings</t>
        </is>
      </c>
      <c r="CD641" t="inlineStr">
        <is>
          <t>La autoridad nacional o las autoridades nacionales facultadas, en virtud de una ley o de una norma reglamentaria, para supervisar a las empresas de seguros o de reaseguros.</t>
        </is>
      </c>
      <c r="CE641" t="inlineStr">
        <is>
          <t/>
        </is>
      </c>
      <c r="CF641" t="inlineStr">
        <is>
          <t>kansallinen viranomainen tai kansalliset viranomaiset, joilla on lain tai asetuksen nojalla toimivalta valvoa vakuutus- tai jälleenvakuutusyrityksiä</t>
        </is>
      </c>
      <c r="CG641" t="inlineStr">
        <is>
          <t/>
        </is>
      </c>
      <c r="CH641" t="inlineStr">
        <is>
          <t/>
        </is>
      </c>
      <c r="CI641" t="inlineStr">
        <is>
          <t>nacionalno tijelo ili nacionalna tijela koja su zakonom ili drugim propisom ovlaštena za nadzor društava za osiguranje ili društava za reosiguranje</t>
        </is>
      </c>
      <c r="CJ641" t="inlineStr">
        <is>
          <t>nemzeti hatóság vagy nemzeti hatóságok, amelyet vagy amelyeket törvény vagy rendelet biztosítók vagy viszontbiztosítók felügyeletére hatalmaz fel</t>
        </is>
      </c>
      <c r="CK641" t="inlineStr">
        <is>
          <t>autorità nazionale o autorità nazionali preposte, per legge o regolamento, alla vigilanza sulle imprese di assicurazione o di riassicurazione</t>
        </is>
      </c>
      <c r="CL641" t="inlineStr">
        <is>
          <t>nacionalinė valdžios institucija ar nacionalinės valdžios institucijos, pagal įstatymus ar kitus teisės aktus įgaliotos prižiūrėti draudimo ar perdraudimo įmones</t>
        </is>
      </c>
      <c r="CM641" t="inlineStr">
        <is>
          <t>valsts iestāde vai valsts iestādes, kuras ar likumu vai citu normatīvu aktu pilnvarotas uzraudzīt apdrošināšanas vai pārapdrošināšanas sabiedrības</t>
        </is>
      </c>
      <c r="CN641" t="inlineStr">
        <is>
          <t>l-awtorità nazzjonali jew l-awtoritajiet nazzjonali mogħtija s-setgħa bil-liġi jew b'regolament biex iwettqu s-superviżjoni tal-impriżi tal-assigurazzjoni jew tar-riassigurazzjoni</t>
        </is>
      </c>
      <c r="CO641" t="inlineStr">
        <is>
          <t>nationale autoriteit of autoriteiten die krachtens wettelijke of bestuursrechtelijke bepalingen toezicht uitoefenen op verzekerings- of herverzekeringsondernemingen</t>
        </is>
      </c>
      <c r="CP641" t="inlineStr">
        <is>
          <t>organ lub organy krajowe upoważnione na mocy ustawy lub rozporządzenia do nadzorowania zakładów ubezpieczeń lub zakładów reasekuracji</t>
        </is>
      </c>
      <c r="CQ641" t="inlineStr">
        <is>
          <t>Autoridade ou autoridades nacionais que exercem, por força de lei ou de regulamentação, a supervisão das empresas de seguros ou de resseguros.</t>
        </is>
      </c>
      <c r="CR641" t="inlineStr">
        <is>
          <t/>
        </is>
      </c>
      <c r="CS641" t="inlineStr">
        <is>
          <t>vnútroštátny orgán alebo vnútroštátne orgány, ktoré sú splnomocnené zo zákona alebo iným právnym predpisom vykonávať dohľad nad poisťovňami alebo zaisťovňami</t>
        </is>
      </c>
      <c r="CT641" t="inlineStr">
        <is>
          <t>nacionalni organ, ki je z zakonom ali drugim predpisom pooblaščen za nadzor zavarovalnic ali pozavarovalnic</t>
        </is>
      </c>
      <c r="CU641" t="inlineStr">
        <is>
          <t>den eller de nationella myndigheter som enligt lag eller annan författning har behörighet att utöva tillsyn över försäkrings- eller återförsäkringsföretag</t>
        </is>
      </c>
    </row>
    <row r="642">
      <c r="A642" s="1" t="str">
        <f>HYPERLINK("https://iate.europa.eu/entry/result/1464902/all", "1464902")</f>
        <v>1464902</v>
      </c>
      <c r="B642" t="inlineStr">
        <is>
          <t>FINANCE</t>
        </is>
      </c>
      <c r="C642" t="inlineStr">
        <is>
          <t>FINANCE</t>
        </is>
      </c>
      <c r="D642" t="inlineStr">
        <is>
          <t>дюрация</t>
        </is>
      </c>
      <c r="E642" t="inlineStr">
        <is>
          <t>3</t>
        </is>
      </c>
      <c r="F642" t="inlineStr">
        <is>
          <t/>
        </is>
      </c>
      <c r="G642" t="inlineStr">
        <is>
          <t>durace</t>
        </is>
      </c>
      <c r="H642" t="inlineStr">
        <is>
          <t>3</t>
        </is>
      </c>
      <c r="I642" t="inlineStr">
        <is>
          <t/>
        </is>
      </c>
      <c r="J642" t="inlineStr">
        <is>
          <t>varighed</t>
        </is>
      </c>
      <c r="K642" t="inlineStr">
        <is>
          <t>3</t>
        </is>
      </c>
      <c r="L642" t="inlineStr">
        <is>
          <t/>
        </is>
      </c>
      <c r="M642" t="inlineStr">
        <is>
          <t>Duration</t>
        </is>
      </c>
      <c r="N642" t="inlineStr">
        <is>
          <t>3</t>
        </is>
      </c>
      <c r="O642" t="inlineStr">
        <is>
          <t/>
        </is>
      </c>
      <c r="P642" t="inlineStr">
        <is>
          <t>σταθμισμένη χρονική διάρκεια|µέση σταθµική διάρκεια</t>
        </is>
      </c>
      <c r="Q642" t="inlineStr">
        <is>
          <t>3|3</t>
        </is>
      </c>
      <c r="R642" t="inlineStr">
        <is>
          <t>|</t>
        </is>
      </c>
      <c r="S642" t="inlineStr">
        <is>
          <t>duration</t>
        </is>
      </c>
      <c r="T642" t="inlineStr">
        <is>
          <t>3</t>
        </is>
      </c>
      <c r="U642" t="inlineStr">
        <is>
          <t/>
        </is>
      </c>
      <c r="V642" t="inlineStr">
        <is>
          <t>duración</t>
        </is>
      </c>
      <c r="W642" t="inlineStr">
        <is>
          <t>3</t>
        </is>
      </c>
      <c r="X642" t="inlineStr">
        <is>
          <t/>
        </is>
      </c>
      <c r="Y642" t="inlineStr">
        <is>
          <t>kestus</t>
        </is>
      </c>
      <c r="Z642" t="inlineStr">
        <is>
          <t>3</t>
        </is>
      </c>
      <c r="AA642" t="inlineStr">
        <is>
          <t/>
        </is>
      </c>
      <c r="AB642" t="inlineStr">
        <is>
          <t>duraatio</t>
        </is>
      </c>
      <c r="AC642" t="inlineStr">
        <is>
          <t>3</t>
        </is>
      </c>
      <c r="AD642" t="inlineStr">
        <is>
          <t/>
        </is>
      </c>
      <c r="AE642" t="inlineStr">
        <is>
          <t>duration</t>
        </is>
      </c>
      <c r="AF642" t="inlineStr">
        <is>
          <t>3</t>
        </is>
      </c>
      <c r="AG642" t="inlineStr">
        <is>
          <t/>
        </is>
      </c>
      <c r="AH642" t="inlineStr">
        <is>
          <t>fad tréimhse|ré</t>
        </is>
      </c>
      <c r="AI642" t="inlineStr">
        <is>
          <t>3|3</t>
        </is>
      </c>
      <c r="AJ642" t="inlineStr">
        <is>
          <t>|</t>
        </is>
      </c>
      <c r="AK642" t="inlineStr">
        <is>
          <t>trajanje</t>
        </is>
      </c>
      <c r="AL642" t="inlineStr">
        <is>
          <t>3</t>
        </is>
      </c>
      <c r="AM642" t="inlineStr">
        <is>
          <t/>
        </is>
      </c>
      <c r="AN642" t="inlineStr">
        <is>
          <t>átlagidő|átlagos hátralévő futamidő</t>
        </is>
      </c>
      <c r="AO642" t="inlineStr">
        <is>
          <t>4|4</t>
        </is>
      </c>
      <c r="AP642" t="inlineStr">
        <is>
          <t>|preferred</t>
        </is>
      </c>
      <c r="AQ642" t="inlineStr">
        <is>
          <t>duration|durata finanziaria</t>
        </is>
      </c>
      <c r="AR642" t="inlineStr">
        <is>
          <t>3|3</t>
        </is>
      </c>
      <c r="AS642" t="inlineStr">
        <is>
          <t>|</t>
        </is>
      </c>
      <c r="AT642" t="inlineStr">
        <is>
          <t>trukmė</t>
        </is>
      </c>
      <c r="AU642" t="inlineStr">
        <is>
          <t>3</t>
        </is>
      </c>
      <c r="AV642" t="inlineStr">
        <is>
          <t/>
        </is>
      </c>
      <c r="AW642" t="inlineStr">
        <is>
          <t>ilgums</t>
        </is>
      </c>
      <c r="AX642" t="inlineStr">
        <is>
          <t>3</t>
        </is>
      </c>
      <c r="AY642" t="inlineStr">
        <is>
          <t/>
        </is>
      </c>
      <c r="AZ642" t="inlineStr">
        <is>
          <t>durata</t>
        </is>
      </c>
      <c r="BA642" t="inlineStr">
        <is>
          <t>3</t>
        </is>
      </c>
      <c r="BB642" t="inlineStr">
        <is>
          <t/>
        </is>
      </c>
      <c r="BC642" t="inlineStr">
        <is>
          <t>gemiddelde duur|duration</t>
        </is>
      </c>
      <c r="BD642" t="inlineStr">
        <is>
          <t>2|3</t>
        </is>
      </c>
      <c r="BE642" t="inlineStr">
        <is>
          <t>|</t>
        </is>
      </c>
      <c r="BF642" t="inlineStr">
        <is>
          <t>duracja</t>
        </is>
      </c>
      <c r="BG642" t="inlineStr">
        <is>
          <t>3</t>
        </is>
      </c>
      <c r="BH642" t="inlineStr">
        <is>
          <t/>
        </is>
      </c>
      <c r="BI642" t="inlineStr">
        <is>
          <t>duração</t>
        </is>
      </c>
      <c r="BJ642" t="inlineStr">
        <is>
          <t>3</t>
        </is>
      </c>
      <c r="BK642" t="inlineStr">
        <is>
          <t/>
        </is>
      </c>
      <c r="BL642" t="inlineStr">
        <is>
          <t>durată</t>
        </is>
      </c>
      <c r="BM642" t="inlineStr">
        <is>
          <t>3</t>
        </is>
      </c>
      <c r="BN642" t="inlineStr">
        <is>
          <t/>
        </is>
      </c>
      <c r="BO642" t="inlineStr">
        <is>
          <t>durácia</t>
        </is>
      </c>
      <c r="BP642" t="inlineStr">
        <is>
          <t>3</t>
        </is>
      </c>
      <c r="BQ642" t="inlineStr">
        <is>
          <t/>
        </is>
      </c>
      <c r="BR642" t="inlineStr">
        <is>
          <t>trajanje</t>
        </is>
      </c>
      <c r="BS642" t="inlineStr">
        <is>
          <t>3</t>
        </is>
      </c>
      <c r="BT642" t="inlineStr">
        <is>
          <t/>
        </is>
      </c>
      <c r="BU642" t="inlineStr">
        <is>
          <t>duration</t>
        </is>
      </c>
      <c r="BV642" t="inlineStr">
        <is>
          <t>3</t>
        </is>
      </c>
      <c r="BW642" t="inlineStr">
        <is>
          <t/>
        </is>
      </c>
      <c r="BX642" t="inlineStr">
        <is>
          <t/>
        </is>
      </c>
      <c r="BY642" t="inlineStr">
        <is>
          <t/>
        </is>
      </c>
      <c r="BZ642" t="inlineStr">
        <is>
          <t>udtryk, der dækker både:&lt;br&gt;1) det vægtede gennemsnit af tiden til hver enkelt betaling&lt;br&gt;og&lt;br&gt;2) en fordrings (eller en porteføljes) kursfølsomhed over for (små) renteændringer</t>
        </is>
      </c>
      <c r="CA642" t="inlineStr">
        <is>
          <t>Kennzahl der mittleren Bindungsdauer einer Festzinsposition, mit deren Hilfe die Zinsreagibilität bzw. das Zinsänderungsrisiko eines festverzinslichen Wertpapiers oder eines aus festverzinslichen Positionen zusammengesetzten Portefeuilles ermittelt werden kann</t>
        </is>
      </c>
      <c r="CB642" t="inlineStr">
        <is>
          <t/>
        </is>
      </c>
      <c r="CC642" t="inlineStr">
        <is>
          <t>term used for both the weighted average time until repayment &lt;sup&gt;1&lt;/sup&gt; and as the percentage change in price &lt;sup&gt;2&lt;/sup&gt; &lt;p&gt;&lt;sup&gt;1&lt;/sup&gt;[&lt;a href="/entry/result/1682445/all" id="ENTRY_TO_ENTRY_CONVERTER" target="_blank"&gt;IATE:1682445&lt;/a&gt; ]&lt;/p&gt;&lt;p&gt;&lt;sup&gt;2&lt;/sup&gt;[ &lt;a href="/entry/result/1125406/all" id="ENTRY_TO_ENTRY_CONVERTER" target="_blank"&gt;IATE:1125406&lt;/a&gt; ]&lt;/p&gt;</t>
        </is>
      </c>
      <c r="CD642" t="inlineStr">
        <is>
          <t>Plazo promedio ponderado de los flujos de caja de un activo financiero.</t>
        </is>
      </c>
      <c r="CE642" t="inlineStr">
        <is>
          <t>termin, mida kasutatakse kuni tagasimakseni kaalutud keskmise ajavahe, samuti ka hinna protsentuaalse muutuse puhul</t>
        </is>
      </c>
      <c r="CF642" t="inlineStr">
        <is>
          <t>tunnusluku, joka kuvaa kassavirtojen nykyarvolla painotettua keskimääräistä takaisinmaksuaikaa&lt;sup&gt;1&lt;/sup&gt; sekä arvon herkkyyttä korkotason muutoksille&lt;sup&gt;2&lt;/sup&gt;&lt;p&gt; &lt;sup&gt;1&lt;/sup&gt; [ &lt;a href="/entry/result/1682445/all" id="ENTRY_TO_ENTRY_CONVERTER" target="_blank"&gt;IATE:1682445&lt;/a&gt; ]&lt;br&gt;&lt;sup&gt;2&lt;/sup&gt;[ &lt;a href="/entry/result/1125406/all" id="ENTRY_TO_ENTRY_CONVERTER" target="_blank"&gt;IATE:1125406&lt;/a&gt; ]&lt;/p&gt;</t>
        </is>
      </c>
      <c r="CG642" t="inlineStr">
        <is>
          <t>à strictement parler, mesure du risque de taux d'intérêt d'un instrument financier correspondant à la vie moyenne pondérée, exprimée en années, des flux dégagés par cet instrument (intérêts et capital), actualisés au taux en vigueur sur le marché à la date des calculs (&lt;i&gt;duration de Macaulay&lt;/i&gt;, [ &lt;a href="/entry/result/1682445/all" id="ENTRY_TO_ENTRY_CONVERTER" target="_blank"&gt;IATE:1682445&lt;/a&gt; ];&lt;br&gt;peut aussi désigner la &lt;i&gt;duration modifiée&lt;/i&gt; [ &lt;a href="/entry/result/1125406/all" id="ENTRY_TO_ENTRY_CONVERTER" target="_blank"&gt;IATE:1125406&lt;/a&gt; ].</t>
        </is>
      </c>
      <c r="CH642" t="inlineStr">
        <is>
          <t/>
        </is>
      </c>
      <c r="CI642" t="inlineStr">
        <is>
          <t>jezični izraz kojim se označuje ponderirani prosjek vremena za isplate kamata i glavnice kao i elastičnost cijene obveznice s obzirom na promjenu kamatnog faktora</t>
        </is>
      </c>
      <c r="CJ642" t="inlineStr">
        <is>
          <t>a kötvények és a kötvényekkel súlyozott befektetési portfóliók esetében azok kockázatának jellemzésére használt mutató; fix kamatozású kötvényk esetében az egyes kifizetésekig visszalévő időtartamok súlyozott átlaga, változó kamatozású kötvényeknél pedig a következő kamatmegállapításig hátralevő időtartam súlyozott átlaga</t>
        </is>
      </c>
      <c r="CK642" t="inlineStr">
        <is>
          <t>valore espresso in anni e giorni che indica la vita residua di un titolo, ponderata con il flusso di cedole che il titolo pagherà in futuro, e che si utilizza per valutare gli investimenti obbligazionari poiché riesce a sintetizzare in un'unica cifra una serie di informazioni di estrema importanza: frequenza delle cedole, tipo di rimborso e di ammortamento, rendimenti</t>
        </is>
      </c>
      <c r="CL642" t="inlineStr">
        <is>
          <t/>
        </is>
      </c>
      <c r="CM642" t="inlineStr">
        <is>
          <t/>
        </is>
      </c>
      <c r="CN642" t="inlineStr">
        <is>
          <t>numru, espress fi snin, li jindika kif bond jew portafolli sensittivi għal bidliet fil-prezzijiet jinbidlu f'termini ta' rati tal-imgħax</t>
        </is>
      </c>
      <c r="CO642" t="inlineStr">
        <is>
          <t>"gewogen gemiddelde looptijd van een obligatie of een portefeuille van leningen. Hierbij fungeren de contante waardes van de diverse kasstromen als wegingsfactoren"</t>
        </is>
      </c>
      <c r="CP642" t="inlineStr">
        <is>
          <t>stosowana przez instytucje finansowe metoda pomiaru ryzyka stopy procentowej, dzięki której można określić stopień zagrożenia (wrażliwość) na zmiany stóp procentowych oraz wpływ tych zmian na cenę instrumentu</t>
        </is>
      </c>
      <c r="CQ642" t="inlineStr">
        <is>
          <t/>
        </is>
      </c>
      <c r="CR642" t="inlineStr">
        <is>
          <t>mărime ponderată a vieții unei obligațiuni, care ia în considerare mărimea și scadența fiecărui flux cash; medie a scadențelor fiecărui flux ponderat cu ceea ce reprezintă fluxul respectiv în valoarea obligațiunii</t>
        </is>
      </c>
      <c r="CS642" t="inlineStr">
        <is>
          <t/>
        </is>
      </c>
      <c r="CT642" t="inlineStr">
        <is>
          <t>uteženo povprečje kuponskih datumov, v katerem so uteži enake deležem cene obveznice, ki pripadajo ustreznim denarnim tokovom</t>
        </is>
      </c>
      <c r="CU642" t="inlineStr">
        <is>
          <t>inom ekonomi ett tidsmått som visar den genomsnittliga räntebindningstiden för en obligation eller den genomsnittliga löptiden i en räntefond</t>
        </is>
      </c>
    </row>
    <row r="643">
      <c r="A643" s="1" t="str">
        <f>HYPERLINK("https://iate.europa.eu/entry/result/1239520/all", "1239520")</f>
        <v>1239520</v>
      </c>
      <c r="B643" t="inlineStr">
        <is>
          <t>FINANCE</t>
        </is>
      </c>
      <c r="C643" t="inlineStr">
        <is>
          <t>FINANCE</t>
        </is>
      </c>
      <c r="D643" t="inlineStr">
        <is>
          <t/>
        </is>
      </c>
      <c r="E643" t="inlineStr">
        <is>
          <t/>
        </is>
      </c>
      <c r="F643" t="inlineStr">
        <is>
          <t/>
        </is>
      </c>
      <c r="G643" t="inlineStr">
        <is>
          <t/>
        </is>
      </c>
      <c r="H643" t="inlineStr">
        <is>
          <t/>
        </is>
      </c>
      <c r="I643" t="inlineStr">
        <is>
          <t/>
        </is>
      </c>
      <c r="J643" t="inlineStr">
        <is>
          <t>stempelafgifter|registreringsafgifter</t>
        </is>
      </c>
      <c r="K643" t="inlineStr">
        <is>
          <t>3|3</t>
        </is>
      </c>
      <c r="L643" t="inlineStr">
        <is>
          <t>|</t>
        </is>
      </c>
      <c r="M643" t="inlineStr">
        <is>
          <t>Verkehrssteuer|Eintragungssteuern</t>
        </is>
      </c>
      <c r="N643" t="inlineStr">
        <is>
          <t>3|3</t>
        </is>
      </c>
      <c r="O643" t="inlineStr">
        <is>
          <t>|</t>
        </is>
      </c>
      <c r="P643" t="inlineStr">
        <is>
          <t>τέλη και φόροι μεταβιβάσεως|τέλος πρωτοκόλλου|δικαιώματα εγγραφής</t>
        </is>
      </c>
      <c r="Q643" t="inlineStr">
        <is>
          <t>3|3|3</t>
        </is>
      </c>
      <c r="R643" t="inlineStr">
        <is>
          <t>||</t>
        </is>
      </c>
      <c r="S643" t="inlineStr">
        <is>
          <t>transfer fee|registration fee|registration duties|duties</t>
        </is>
      </c>
      <c r="T643" t="inlineStr">
        <is>
          <t>3|3|3|3</t>
        </is>
      </c>
      <c r="U643" t="inlineStr">
        <is>
          <t>|||</t>
        </is>
      </c>
      <c r="V643" t="inlineStr">
        <is>
          <t/>
        </is>
      </c>
      <c r="W643" t="inlineStr">
        <is>
          <t/>
        </is>
      </c>
      <c r="X643" t="inlineStr">
        <is>
          <t/>
        </is>
      </c>
      <c r="Y643" t="inlineStr">
        <is>
          <t/>
        </is>
      </c>
      <c r="Z643" t="inlineStr">
        <is>
          <t/>
        </is>
      </c>
      <c r="AA643" t="inlineStr">
        <is>
          <t/>
        </is>
      </c>
      <c r="AB643" t="inlineStr">
        <is>
          <t>siirtoleimavero</t>
        </is>
      </c>
      <c r="AC643" t="inlineStr">
        <is>
          <t>3</t>
        </is>
      </c>
      <c r="AD643" t="inlineStr">
        <is>
          <t/>
        </is>
      </c>
      <c r="AE643" t="inlineStr">
        <is>
          <t>droit d'enregistrement</t>
        </is>
      </c>
      <c r="AF643" t="inlineStr">
        <is>
          <t>3</t>
        </is>
      </c>
      <c r="AG643" t="inlineStr">
        <is>
          <t/>
        </is>
      </c>
      <c r="AH643" t="inlineStr">
        <is>
          <t/>
        </is>
      </c>
      <c r="AI643" t="inlineStr">
        <is>
          <t/>
        </is>
      </c>
      <c r="AJ643" t="inlineStr">
        <is>
          <t/>
        </is>
      </c>
      <c r="AK643" t="inlineStr">
        <is>
          <t/>
        </is>
      </c>
      <c r="AL643" t="inlineStr">
        <is>
          <t/>
        </is>
      </c>
      <c r="AM643" t="inlineStr">
        <is>
          <t/>
        </is>
      </c>
      <c r="AN643" t="inlineStr">
        <is>
          <t/>
        </is>
      </c>
      <c r="AO643" t="inlineStr">
        <is>
          <t/>
        </is>
      </c>
      <c r="AP643" t="inlineStr">
        <is>
          <t/>
        </is>
      </c>
      <c r="AQ643" t="inlineStr">
        <is>
          <t>diritti di registrazione|imposta di registro</t>
        </is>
      </c>
      <c r="AR643" t="inlineStr">
        <is>
          <t>3|3</t>
        </is>
      </c>
      <c r="AS643" t="inlineStr">
        <is>
          <t>|</t>
        </is>
      </c>
      <c r="AT643" t="inlineStr">
        <is>
          <t/>
        </is>
      </c>
      <c r="AU643" t="inlineStr">
        <is>
          <t/>
        </is>
      </c>
      <c r="AV643" t="inlineStr">
        <is>
          <t/>
        </is>
      </c>
      <c r="AW643" t="inlineStr">
        <is>
          <t/>
        </is>
      </c>
      <c r="AX643" t="inlineStr">
        <is>
          <t/>
        </is>
      </c>
      <c r="AY643" t="inlineStr">
        <is>
          <t/>
        </is>
      </c>
      <c r="AZ643" t="inlineStr">
        <is>
          <t/>
        </is>
      </c>
      <c r="BA643" t="inlineStr">
        <is>
          <t/>
        </is>
      </c>
      <c r="BB643" t="inlineStr">
        <is>
          <t/>
        </is>
      </c>
      <c r="BC643" t="inlineStr">
        <is>
          <t>registratierecht</t>
        </is>
      </c>
      <c r="BD643" t="inlineStr">
        <is>
          <t>3</t>
        </is>
      </c>
      <c r="BE643" t="inlineStr">
        <is>
          <t/>
        </is>
      </c>
      <c r="BF643" t="inlineStr">
        <is>
          <t/>
        </is>
      </c>
      <c r="BG643" t="inlineStr">
        <is>
          <t/>
        </is>
      </c>
      <c r="BH643" t="inlineStr">
        <is>
          <t/>
        </is>
      </c>
      <c r="BI643" t="inlineStr">
        <is>
          <t>taxas de registo|direitos de registo|imposto de registo</t>
        </is>
      </c>
      <c r="BJ643" t="inlineStr">
        <is>
          <t>3|3|3</t>
        </is>
      </c>
      <c r="BK643" t="inlineStr">
        <is>
          <t>||</t>
        </is>
      </c>
      <c r="BL643" t="inlineStr">
        <is>
          <t/>
        </is>
      </c>
      <c r="BM643" t="inlineStr">
        <is>
          <t/>
        </is>
      </c>
      <c r="BN643" t="inlineStr">
        <is>
          <t/>
        </is>
      </c>
      <c r="BO643" t="inlineStr">
        <is>
          <t/>
        </is>
      </c>
      <c r="BP643" t="inlineStr">
        <is>
          <t/>
        </is>
      </c>
      <c r="BQ643" t="inlineStr">
        <is>
          <t/>
        </is>
      </c>
      <c r="BR643" t="inlineStr">
        <is>
          <t/>
        </is>
      </c>
      <c r="BS643" t="inlineStr">
        <is>
          <t/>
        </is>
      </c>
      <c r="BT643" t="inlineStr">
        <is>
          <t/>
        </is>
      </c>
      <c r="BU643" t="inlineStr">
        <is>
          <t>registreringsavgifter</t>
        </is>
      </c>
      <c r="BV643" t="inlineStr">
        <is>
          <t>3</t>
        </is>
      </c>
      <c r="BW643" t="inlineStr">
        <is>
          <t/>
        </is>
      </c>
      <c r="BX643" t="inlineStr">
        <is>
          <t/>
        </is>
      </c>
      <c r="BY643" t="inlineStr">
        <is>
          <t/>
        </is>
      </c>
      <c r="BZ643" t="inlineStr">
        <is>
          <t>skatter, der i nogle lande pålignes ved visse registreringspligtige transaktioner</t>
        </is>
      </c>
      <c r="CA643" t="inlineStr">
        <is>
          <t>in einigen Ländern Steuern, die bei bestimmten registrierungspflichtigen Verkehrsvorgängen erhoben werden</t>
        </is>
      </c>
      <c r="CB643" t="inlineStr">
        <is>
          <t/>
        </is>
      </c>
      <c r="CC643" t="inlineStr">
        <is>
          <t>in certain countries,taxes levied on certain transactions which are officially recorded</t>
        </is>
      </c>
      <c r="CD643" t="inlineStr">
        <is>
          <t/>
        </is>
      </c>
      <c r="CE643" t="inlineStr">
        <is>
          <t/>
        </is>
      </c>
      <c r="CF643" t="inlineStr">
        <is>
          <t>joissakin maissa kannettava vero, joka maksetaan tiettyjen kauppojen rekisteröinnin yhteydessä</t>
        </is>
      </c>
      <c r="CG643" t="inlineStr">
        <is>
          <t>impôt prélevé dans certains pays lors de certaines opérations assujetties à la formalité de l'enregistrement</t>
        </is>
      </c>
      <c r="CH643" t="inlineStr">
        <is>
          <t/>
        </is>
      </c>
      <c r="CI643" t="inlineStr">
        <is>
          <t/>
        </is>
      </c>
      <c r="CJ643" t="inlineStr">
        <is>
          <t/>
        </is>
      </c>
      <c r="CK643" t="inlineStr">
        <is>
          <t>in certi paesi è l'imposta corrisposta per certe operazioni assogettate a registrazione</t>
        </is>
      </c>
      <c r="CL643" t="inlineStr">
        <is>
          <t/>
        </is>
      </c>
      <c r="CM643" t="inlineStr">
        <is>
          <t/>
        </is>
      </c>
      <c r="CN643" t="inlineStr">
        <is>
          <t/>
        </is>
      </c>
      <c r="CO643" t="inlineStr">
        <is>
          <t>in enkele landen belasting geheven bij bepaalde transacties die geregistreerd moeten worden</t>
        </is>
      </c>
      <c r="CP643" t="inlineStr">
        <is>
          <t/>
        </is>
      </c>
      <c r="CQ643" t="inlineStr">
        <is>
          <t>imposto cobrado em certos países sobre determinadas operações sujeitas a registo</t>
        </is>
      </c>
      <c r="CR643" t="inlineStr">
        <is>
          <t/>
        </is>
      </c>
      <c r="CS643" t="inlineStr">
        <is>
          <t/>
        </is>
      </c>
      <c r="CT643" t="inlineStr">
        <is>
          <t/>
        </is>
      </c>
      <c r="CU643" t="inlineStr">
        <is>
          <t/>
        </is>
      </c>
    </row>
    <row r="644">
      <c r="A644" s="1" t="str">
        <f>HYPERLINK("https://iate.europa.eu/entry/result/1253197/all", "1253197")</f>
        <v>1253197</v>
      </c>
      <c r="B644" t="inlineStr">
        <is>
          <t>FINANCE;LAW;AGRICULTURE, FORESTRY AND FISHERIES</t>
        </is>
      </c>
      <c r="C644" t="inlineStr">
        <is>
          <t>FINANCE|taxation;LAW;AGRICULTURE, FORESTRY AND FISHERIES|agricultural policy|agricultural policy|agrarian law</t>
        </is>
      </c>
      <c r="D644" t="inlineStr">
        <is>
          <t/>
        </is>
      </c>
      <c r="E644" t="inlineStr">
        <is>
          <t/>
        </is>
      </c>
      <c r="F644" t="inlineStr">
        <is>
          <t/>
        </is>
      </c>
      <c r="G644" t="inlineStr">
        <is>
          <t/>
        </is>
      </c>
      <c r="H644" t="inlineStr">
        <is>
          <t/>
        </is>
      </c>
      <c r="I644" t="inlineStr">
        <is>
          <t/>
        </is>
      </c>
      <c r="J644" t="inlineStr">
        <is>
          <t>jordskat|afgivelse af jord</t>
        </is>
      </c>
      <c r="K644" t="inlineStr">
        <is>
          <t>3|3</t>
        </is>
      </c>
      <c r="L644" t="inlineStr">
        <is>
          <t>|</t>
        </is>
      </c>
      <c r="M644" t="inlineStr">
        <is>
          <t>Landabgabe</t>
        </is>
      </c>
      <c r="N644" t="inlineStr">
        <is>
          <t>3</t>
        </is>
      </c>
      <c r="O644" t="inlineStr">
        <is>
          <t/>
        </is>
      </c>
      <c r="P644" t="inlineStr">
        <is>
          <t/>
        </is>
      </c>
      <c r="Q644" t="inlineStr">
        <is>
          <t/>
        </is>
      </c>
      <c r="R644" t="inlineStr">
        <is>
          <t/>
        </is>
      </c>
      <c r="S644" t="inlineStr">
        <is>
          <t>cession of land|rates</t>
        </is>
      </c>
      <c r="T644" t="inlineStr">
        <is>
          <t>3|3</t>
        </is>
      </c>
      <c r="U644" t="inlineStr">
        <is>
          <t>|</t>
        </is>
      </c>
      <c r="V644" t="inlineStr">
        <is>
          <t>contribución territorial|cesión de tierras</t>
        </is>
      </c>
      <c r="W644" t="inlineStr">
        <is>
          <t>3|3</t>
        </is>
      </c>
      <c r="X644" t="inlineStr">
        <is>
          <t>|</t>
        </is>
      </c>
      <c r="Y644" t="inlineStr">
        <is>
          <t/>
        </is>
      </c>
      <c r="Z644" t="inlineStr">
        <is>
          <t/>
        </is>
      </c>
      <c r="AA644" t="inlineStr">
        <is>
          <t/>
        </is>
      </c>
      <c r="AB644" t="inlineStr">
        <is>
          <t>maaverot|maan luovuttaminen</t>
        </is>
      </c>
      <c r="AC644" t="inlineStr">
        <is>
          <t>3|3</t>
        </is>
      </c>
      <c r="AD644" t="inlineStr">
        <is>
          <t>|</t>
        </is>
      </c>
      <c r="AE644" t="inlineStr">
        <is>
          <t>impôt foncier</t>
        </is>
      </c>
      <c r="AF644" t="inlineStr">
        <is>
          <t>3</t>
        </is>
      </c>
      <c r="AG644" t="inlineStr">
        <is>
          <t/>
        </is>
      </c>
      <c r="AH644" t="inlineStr">
        <is>
          <t/>
        </is>
      </c>
      <c r="AI644" t="inlineStr">
        <is>
          <t/>
        </is>
      </c>
      <c r="AJ644" t="inlineStr">
        <is>
          <t/>
        </is>
      </c>
      <c r="AK644" t="inlineStr">
        <is>
          <t/>
        </is>
      </c>
      <c r="AL644" t="inlineStr">
        <is>
          <t/>
        </is>
      </c>
      <c r="AM644" t="inlineStr">
        <is>
          <t/>
        </is>
      </c>
      <c r="AN644" t="inlineStr">
        <is>
          <t/>
        </is>
      </c>
      <c r="AO644" t="inlineStr">
        <is>
          <t/>
        </is>
      </c>
      <c r="AP644" t="inlineStr">
        <is>
          <t/>
        </is>
      </c>
      <c r="AQ644" t="inlineStr">
        <is>
          <t>imposta fondiaria|cessione di terre</t>
        </is>
      </c>
      <c r="AR644" t="inlineStr">
        <is>
          <t>3|3</t>
        </is>
      </c>
      <c r="AS644" t="inlineStr">
        <is>
          <t>|</t>
        </is>
      </c>
      <c r="AT644" t="inlineStr">
        <is>
          <t/>
        </is>
      </c>
      <c r="AU644" t="inlineStr">
        <is>
          <t/>
        </is>
      </c>
      <c r="AV644" t="inlineStr">
        <is>
          <t/>
        </is>
      </c>
      <c r="AW644" t="inlineStr">
        <is>
          <t/>
        </is>
      </c>
      <c r="AX644" t="inlineStr">
        <is>
          <t/>
        </is>
      </c>
      <c r="AY644" t="inlineStr">
        <is>
          <t/>
        </is>
      </c>
      <c r="AZ644" t="inlineStr">
        <is>
          <t/>
        </is>
      </c>
      <c r="BA644" t="inlineStr">
        <is>
          <t/>
        </is>
      </c>
      <c r="BB644" t="inlineStr">
        <is>
          <t/>
        </is>
      </c>
      <c r="BC644" t="inlineStr">
        <is>
          <t>overdracht van land|cessie van land</t>
        </is>
      </c>
      <c r="BD644" t="inlineStr">
        <is>
          <t>3|3</t>
        </is>
      </c>
      <c r="BE644" t="inlineStr">
        <is>
          <t>|</t>
        </is>
      </c>
      <c r="BF644" t="inlineStr">
        <is>
          <t/>
        </is>
      </c>
      <c r="BG644" t="inlineStr">
        <is>
          <t/>
        </is>
      </c>
      <c r="BH644" t="inlineStr">
        <is>
          <t/>
        </is>
      </c>
      <c r="BI644" t="inlineStr">
        <is>
          <t>contribuição predial</t>
        </is>
      </c>
      <c r="BJ644" t="inlineStr">
        <is>
          <t>3</t>
        </is>
      </c>
      <c r="BK644" t="inlineStr">
        <is>
          <t/>
        </is>
      </c>
      <c r="BL644" t="inlineStr">
        <is>
          <t/>
        </is>
      </c>
      <c r="BM644" t="inlineStr">
        <is>
          <t/>
        </is>
      </c>
      <c r="BN644" t="inlineStr">
        <is>
          <t/>
        </is>
      </c>
      <c r="BO644" t="inlineStr">
        <is>
          <t/>
        </is>
      </c>
      <c r="BP644" t="inlineStr">
        <is>
          <t/>
        </is>
      </c>
      <c r="BQ644" t="inlineStr">
        <is>
          <t/>
        </is>
      </c>
      <c r="BR644" t="inlineStr">
        <is>
          <t/>
        </is>
      </c>
      <c r="BS644" t="inlineStr">
        <is>
          <t/>
        </is>
      </c>
      <c r="BT644" t="inlineStr">
        <is>
          <t/>
        </is>
      </c>
      <c r="BU644" t="inlineStr">
        <is>
          <t>grundskatt</t>
        </is>
      </c>
      <c r="BV644" t="inlineStr">
        <is>
          <t>3</t>
        </is>
      </c>
      <c r="BW644" t="inlineStr">
        <is>
          <t/>
        </is>
      </c>
      <c r="BX644" t="inlineStr">
        <is>
          <t/>
        </is>
      </c>
      <c r="BY644" t="inlineStr">
        <is>
          <t/>
        </is>
      </c>
      <c r="BZ644" t="inlineStr">
        <is>
          <t/>
        </is>
      </c>
      <c r="CA644" t="inlineStr">
        <is>
          <t/>
        </is>
      </c>
      <c r="CB644" t="inlineStr">
        <is>
          <t/>
        </is>
      </c>
      <c r="CC644" t="inlineStr">
        <is>
          <t/>
        </is>
      </c>
      <c r="CD644" t="inlineStr">
        <is>
          <t/>
        </is>
      </c>
      <c r="CE644" t="inlineStr">
        <is>
          <t/>
        </is>
      </c>
      <c r="CF644" t="inlineStr">
        <is>
          <t/>
        </is>
      </c>
      <c r="CG644" t="inlineStr">
        <is>
          <t/>
        </is>
      </c>
      <c r="CH644" t="inlineStr">
        <is>
          <t/>
        </is>
      </c>
      <c r="CI644" t="inlineStr">
        <is>
          <t/>
        </is>
      </c>
      <c r="CJ644" t="inlineStr">
        <is>
          <t/>
        </is>
      </c>
      <c r="CK644" t="inlineStr">
        <is>
          <t/>
        </is>
      </c>
      <c r="CL644" t="inlineStr">
        <is>
          <t/>
        </is>
      </c>
      <c r="CM644" t="inlineStr">
        <is>
          <t/>
        </is>
      </c>
      <c r="CN644" t="inlineStr">
        <is>
          <t/>
        </is>
      </c>
      <c r="CO644" t="inlineStr">
        <is>
          <t/>
        </is>
      </c>
      <c r="CP644" t="inlineStr">
        <is>
          <t/>
        </is>
      </c>
      <c r="CQ644" t="inlineStr">
        <is>
          <t/>
        </is>
      </c>
      <c r="CR644" t="inlineStr">
        <is>
          <t/>
        </is>
      </c>
      <c r="CS644" t="inlineStr">
        <is>
          <t/>
        </is>
      </c>
      <c r="CT644" t="inlineStr">
        <is>
          <t/>
        </is>
      </c>
      <c r="CU644" t="inlineStr">
        <is>
          <t>en sammanfattande benämning på de ordinarie skatter som från medeltiden till 1903 åvilade en jordegenom</t>
        </is>
      </c>
    </row>
    <row r="645">
      <c r="A645" s="1" t="str">
        <f>HYPERLINK("https://iate.europa.eu/entry/result/1239160/all", "1239160")</f>
        <v>1239160</v>
      </c>
      <c r="B645" t="inlineStr">
        <is>
          <t>BUSINESS AND COMPETITION;FINANCE</t>
        </is>
      </c>
      <c r="C645" t="inlineStr">
        <is>
          <t>BUSINESS AND COMPETITION|business organisation|economic concentration;FINANCE|financing and investment</t>
        </is>
      </c>
      <c r="D645" t="inlineStr">
        <is>
          <t>поглъщане|придобиване</t>
        </is>
      </c>
      <c r="E645" t="inlineStr">
        <is>
          <t>4|4</t>
        </is>
      </c>
      <c r="F645" t="inlineStr">
        <is>
          <t>|</t>
        </is>
      </c>
      <c r="G645" t="inlineStr">
        <is>
          <t/>
        </is>
      </c>
      <c r="H645" t="inlineStr">
        <is>
          <t/>
        </is>
      </c>
      <c r="I645" t="inlineStr">
        <is>
          <t/>
        </is>
      </c>
      <c r="J645" t="inlineStr">
        <is>
          <t>opkøb</t>
        </is>
      </c>
      <c r="K645" t="inlineStr">
        <is>
          <t>3</t>
        </is>
      </c>
      <c r="L645" t="inlineStr">
        <is>
          <t/>
        </is>
      </c>
      <c r="M645" t="inlineStr">
        <is>
          <t/>
        </is>
      </c>
      <c r="N645" t="inlineStr">
        <is>
          <t/>
        </is>
      </c>
      <c r="O645" t="inlineStr">
        <is>
          <t/>
        </is>
      </c>
      <c r="P645" t="inlineStr">
        <is>
          <t>εξαγορά</t>
        </is>
      </c>
      <c r="Q645" t="inlineStr">
        <is>
          <t>3</t>
        </is>
      </c>
      <c r="R645" t="inlineStr">
        <is>
          <t/>
        </is>
      </c>
      <c r="S645" t="inlineStr">
        <is>
          <t>take-over|acquisition</t>
        </is>
      </c>
      <c r="T645" t="inlineStr">
        <is>
          <t>3|3</t>
        </is>
      </c>
      <c r="U645" t="inlineStr">
        <is>
          <t>|</t>
        </is>
      </c>
      <c r="V645" t="inlineStr">
        <is>
          <t/>
        </is>
      </c>
      <c r="W645" t="inlineStr">
        <is>
          <t/>
        </is>
      </c>
      <c r="X645" t="inlineStr">
        <is>
          <t/>
        </is>
      </c>
      <c r="Y645" t="inlineStr">
        <is>
          <t/>
        </is>
      </c>
      <c r="Z645" t="inlineStr">
        <is>
          <t/>
        </is>
      </c>
      <c r="AA645" t="inlineStr">
        <is>
          <t/>
        </is>
      </c>
      <c r="AB645" t="inlineStr">
        <is>
          <t>yritysosto</t>
        </is>
      </c>
      <c r="AC645" t="inlineStr">
        <is>
          <t>3</t>
        </is>
      </c>
      <c r="AD645" t="inlineStr">
        <is>
          <t/>
        </is>
      </c>
      <c r="AE645" t="inlineStr">
        <is>
          <t>prise de contrôle</t>
        </is>
      </c>
      <c r="AF645" t="inlineStr">
        <is>
          <t>3</t>
        </is>
      </c>
      <c r="AG645" t="inlineStr">
        <is>
          <t/>
        </is>
      </c>
      <c r="AH645" t="inlineStr">
        <is>
          <t>táthcheangal</t>
        </is>
      </c>
      <c r="AI645" t="inlineStr">
        <is>
          <t>3</t>
        </is>
      </c>
      <c r="AJ645" t="inlineStr">
        <is>
          <t/>
        </is>
      </c>
      <c r="AK645" t="inlineStr">
        <is>
          <t>pripajanje</t>
        </is>
      </c>
      <c r="AL645" t="inlineStr">
        <is>
          <t>3</t>
        </is>
      </c>
      <c r="AM645" t="inlineStr">
        <is>
          <t/>
        </is>
      </c>
      <c r="AN645" t="inlineStr">
        <is>
          <t>felvásárlás</t>
        </is>
      </c>
      <c r="AO645" t="inlineStr">
        <is>
          <t>3</t>
        </is>
      </c>
      <c r="AP645" t="inlineStr">
        <is>
          <t/>
        </is>
      </c>
      <c r="AQ645" t="inlineStr">
        <is>
          <t/>
        </is>
      </c>
      <c r="AR645" t="inlineStr">
        <is>
          <t/>
        </is>
      </c>
      <c r="AS645" t="inlineStr">
        <is>
          <t/>
        </is>
      </c>
      <c r="AT645" t="inlineStr">
        <is>
          <t/>
        </is>
      </c>
      <c r="AU645" t="inlineStr">
        <is>
          <t/>
        </is>
      </c>
      <c r="AV645" t="inlineStr">
        <is>
          <t/>
        </is>
      </c>
      <c r="AW645" t="inlineStr">
        <is>
          <t/>
        </is>
      </c>
      <c r="AX645" t="inlineStr">
        <is>
          <t/>
        </is>
      </c>
      <c r="AY645" t="inlineStr">
        <is>
          <t/>
        </is>
      </c>
      <c r="AZ645" t="inlineStr">
        <is>
          <t>akkwiżizzjoni</t>
        </is>
      </c>
      <c r="BA645" t="inlineStr">
        <is>
          <t>3</t>
        </is>
      </c>
      <c r="BB645" t="inlineStr">
        <is>
          <t/>
        </is>
      </c>
      <c r="BC645" t="inlineStr">
        <is>
          <t>overname|acquisitie</t>
        </is>
      </c>
      <c r="BD645" t="inlineStr">
        <is>
          <t>3|3</t>
        </is>
      </c>
      <c r="BE645" t="inlineStr">
        <is>
          <t>|</t>
        </is>
      </c>
      <c r="BF645" t="inlineStr">
        <is>
          <t>przejęcie</t>
        </is>
      </c>
      <c r="BG645" t="inlineStr">
        <is>
          <t>4</t>
        </is>
      </c>
      <c r="BH645" t="inlineStr">
        <is>
          <t/>
        </is>
      </c>
      <c r="BI645" t="inlineStr">
        <is>
          <t>aquisição|aquisição maioritária</t>
        </is>
      </c>
      <c r="BJ645" t="inlineStr">
        <is>
          <t>3|3</t>
        </is>
      </c>
      <c r="BK645" t="inlineStr">
        <is>
          <t>|</t>
        </is>
      </c>
      <c r="BL645" t="inlineStr">
        <is>
          <t>preluare|achiziție</t>
        </is>
      </c>
      <c r="BM645" t="inlineStr">
        <is>
          <t>3|3</t>
        </is>
      </c>
      <c r="BN645" t="inlineStr">
        <is>
          <t>|</t>
        </is>
      </c>
      <c r="BO645" t="inlineStr">
        <is>
          <t/>
        </is>
      </c>
      <c r="BP645" t="inlineStr">
        <is>
          <t/>
        </is>
      </c>
      <c r="BQ645" t="inlineStr">
        <is>
          <t/>
        </is>
      </c>
      <c r="BR645" t="inlineStr">
        <is>
          <t>odkup|prevzem</t>
        </is>
      </c>
      <c r="BS645" t="inlineStr">
        <is>
          <t>3|3</t>
        </is>
      </c>
      <c r="BT645" t="inlineStr">
        <is>
          <t>|</t>
        </is>
      </c>
      <c r="BU645" t="inlineStr">
        <is>
          <t>företagsförvärv</t>
        </is>
      </c>
      <c r="BV645" t="inlineStr">
        <is>
          <t>3</t>
        </is>
      </c>
      <c r="BW645" t="inlineStr">
        <is>
          <t/>
        </is>
      </c>
      <c r="BX645" t="inlineStr">
        <is>
          <t>1. В общ юридически смисъл - фактът, при който някой става собственик по един или друг начин. 2. В областта на икономиката се уточнява, че придобиване е "получаването на собствеността и контрола от едно предприятие над друга стопанска организация."</t>
        </is>
      </c>
      <c r="BY645" t="inlineStr">
        <is>
          <t/>
        </is>
      </c>
      <c r="BZ645" t="inlineStr">
        <is>
          <t/>
        </is>
      </c>
      <c r="CA645" t="inlineStr">
        <is>
          <t/>
        </is>
      </c>
      <c r="CB645" t="inlineStr">
        <is>
          <t/>
        </is>
      </c>
      <c r="CC645" t="inlineStr">
        <is>
          <t>the taking over by one business of control of another through the acquisition of the whole or the major part of its equity capital</t>
        </is>
      </c>
      <c r="CD645" t="inlineStr">
        <is>
          <t/>
        </is>
      </c>
      <c r="CE645" t="inlineStr">
        <is>
          <t/>
        </is>
      </c>
      <c r="CF645" t="inlineStr">
        <is>
          <t>kohdeyhtiön määräysvallan hankkiminen kokonaan tai osittain</t>
        </is>
      </c>
      <c r="CG645" t="inlineStr">
        <is>
          <t>obtention du contrôle d'une société par acquisition de la totalité ou d'une majorité des actions</t>
        </is>
      </c>
      <c r="CH645" t="inlineStr">
        <is>
          <t/>
        </is>
      </c>
      <c r="CI645" t="inlineStr">
        <is>
          <t/>
        </is>
      </c>
      <c r="CJ645" t="inlineStr">
        <is>
          <t>többségi tuljdon megszerzése egy másik társaságban</t>
        </is>
      </c>
      <c r="CK645" t="inlineStr">
        <is>
          <t/>
        </is>
      </c>
      <c r="CL645" t="inlineStr">
        <is>
          <t/>
        </is>
      </c>
      <c r="CM645" t="inlineStr">
        <is>
          <t/>
        </is>
      </c>
      <c r="CN645" t="inlineStr">
        <is>
          <t/>
        </is>
      </c>
      <c r="CO645" t="inlineStr">
        <is>
          <t>verwerven van een meerderheidsdeelneming in een andere onderneming door verkrijging van het gehele dan wel het grootste deel van de uitgegeven aandelen</t>
        </is>
      </c>
      <c r="CP645" t="inlineStr">
        <is>
          <t/>
        </is>
      </c>
      <c r="CQ645" t="inlineStr">
        <is>
          <t>obtenção do domínio numa sociedada, pela aquisição da totalidade ou da maioria das accões</t>
        </is>
      </c>
      <c r="CR645" t="inlineStr">
        <is>
          <t/>
        </is>
      </c>
      <c r="CS645" t="inlineStr">
        <is>
          <t/>
        </is>
      </c>
      <c r="CT645" t="inlineStr">
        <is>
          <t>poslovna združitev, po kateri prevzemno podjetje pridobi oblast nad čistim premoženjem in delovanjem prevzetega podjetja; sestoji iz nakupa tolikšnega dela delnic z glasovalno pravico ali deležev v kapitalu izbranega podjetja, da lahko prevzemno podjetje preglasuje ostale lastnike kapitala in pomembno vpliva na odločitve v prevzetem podjetju, čeprav ni nujno, da se prevzeto podjetje pripoji prevzemnemu</t>
        </is>
      </c>
      <c r="CU645" t="inlineStr">
        <is>
          <t/>
        </is>
      </c>
    </row>
    <row r="646">
      <c r="A646" s="1" t="str">
        <f>HYPERLINK("https://iate.europa.eu/entry/result/1239786/all", "1239786")</f>
        <v>1239786</v>
      </c>
      <c r="B646" t="inlineStr">
        <is>
          <t>TRADE;FINANCE</t>
        </is>
      </c>
      <c r="C646" t="inlineStr">
        <is>
          <t>TRADE|marketing|preparation for market;FINANCE;FINANCE|free movement of capital|financial market</t>
        </is>
      </c>
      <c r="D646" t="inlineStr">
        <is>
          <t>портфейл</t>
        </is>
      </c>
      <c r="E646" t="inlineStr">
        <is>
          <t>3</t>
        </is>
      </c>
      <c r="F646" t="inlineStr">
        <is>
          <t/>
        </is>
      </c>
      <c r="G646" t="inlineStr">
        <is>
          <t>portfolio cenných papírů</t>
        </is>
      </c>
      <c r="H646" t="inlineStr">
        <is>
          <t>3</t>
        </is>
      </c>
      <c r="I646" t="inlineStr">
        <is>
          <t/>
        </is>
      </c>
      <c r="J646" t="inlineStr">
        <is>
          <t>beholdning af værdipapirer|værdipapirportefølje</t>
        </is>
      </c>
      <c r="K646" t="inlineStr">
        <is>
          <t>3|4</t>
        </is>
      </c>
      <c r="L646" t="inlineStr">
        <is>
          <t>|</t>
        </is>
      </c>
      <c r="M646" t="inlineStr">
        <is>
          <t>Portfolio|Wertpapierbestand</t>
        </is>
      </c>
      <c r="N646" t="inlineStr">
        <is>
          <t>3|3</t>
        </is>
      </c>
      <c r="O646" t="inlineStr">
        <is>
          <t>|</t>
        </is>
      </c>
      <c r="P646" t="inlineStr">
        <is>
          <t>αρχείο χρεογράφων|χαρτοφυλάκιο χρεογράφων|αρχείο αξιών|χαρτοφυλάκιο τίτλων</t>
        </is>
      </c>
      <c r="Q646" t="inlineStr">
        <is>
          <t>3|3|3|3</t>
        </is>
      </c>
      <c r="R646" t="inlineStr">
        <is>
          <t>|||</t>
        </is>
      </c>
      <c r="S646" t="inlineStr">
        <is>
          <t>portfolio|investment portfolio|security holding|securities|securities portfolio</t>
        </is>
      </c>
      <c r="T646" t="inlineStr">
        <is>
          <t>3|3|3|3|3</t>
        </is>
      </c>
      <c r="U646" t="inlineStr">
        <is>
          <t>||||</t>
        </is>
      </c>
      <c r="V646" t="inlineStr">
        <is>
          <t>cartera de valores|cartera de inversión</t>
        </is>
      </c>
      <c r="W646" t="inlineStr">
        <is>
          <t>4|4</t>
        </is>
      </c>
      <c r="X646" t="inlineStr">
        <is>
          <t>|</t>
        </is>
      </c>
      <c r="Y646" t="inlineStr">
        <is>
          <t/>
        </is>
      </c>
      <c r="Z646" t="inlineStr">
        <is>
          <t/>
        </is>
      </c>
      <c r="AA646" t="inlineStr">
        <is>
          <t/>
        </is>
      </c>
      <c r="AB646" t="inlineStr">
        <is>
          <t>arvopaperisalkku|osakesalkku</t>
        </is>
      </c>
      <c r="AC646" t="inlineStr">
        <is>
          <t>3|3</t>
        </is>
      </c>
      <c r="AD646" t="inlineStr">
        <is>
          <t>|</t>
        </is>
      </c>
      <c r="AE646" t="inlineStr">
        <is>
          <t>portefeuille-titres|portefeuille de titres</t>
        </is>
      </c>
      <c r="AF646" t="inlineStr">
        <is>
          <t>3|3</t>
        </is>
      </c>
      <c r="AG646" t="inlineStr">
        <is>
          <t>|</t>
        </is>
      </c>
      <c r="AH646" t="inlineStr">
        <is>
          <t>punann infheistíochta</t>
        </is>
      </c>
      <c r="AI646" t="inlineStr">
        <is>
          <t>3</t>
        </is>
      </c>
      <c r="AJ646" t="inlineStr">
        <is>
          <t/>
        </is>
      </c>
      <c r="AK646" t="inlineStr">
        <is>
          <t>vrijednosni papiri</t>
        </is>
      </c>
      <c r="AL646" t="inlineStr">
        <is>
          <t>3</t>
        </is>
      </c>
      <c r="AM646" t="inlineStr">
        <is>
          <t/>
        </is>
      </c>
      <c r="AN646" t="inlineStr">
        <is>
          <t/>
        </is>
      </c>
      <c r="AO646" t="inlineStr">
        <is>
          <t/>
        </is>
      </c>
      <c r="AP646" t="inlineStr">
        <is>
          <t/>
        </is>
      </c>
      <c r="AQ646" t="inlineStr">
        <is>
          <t>portafoglio titoli|composizione del portafoglio|EFT L 375/1985|valori in portafoglio</t>
        </is>
      </c>
      <c r="AR646" t="inlineStr">
        <is>
          <t>3|3|3|3</t>
        </is>
      </c>
      <c r="AS646" t="inlineStr">
        <is>
          <t>|||</t>
        </is>
      </c>
      <c r="AT646" t="inlineStr">
        <is>
          <t/>
        </is>
      </c>
      <c r="AU646" t="inlineStr">
        <is>
          <t/>
        </is>
      </c>
      <c r="AV646" t="inlineStr">
        <is>
          <t/>
        </is>
      </c>
      <c r="AW646" t="inlineStr">
        <is>
          <t>ieguldījumu portfelis</t>
        </is>
      </c>
      <c r="AX646" t="inlineStr">
        <is>
          <t>3</t>
        </is>
      </c>
      <c r="AY646" t="inlineStr">
        <is>
          <t/>
        </is>
      </c>
      <c r="AZ646" t="inlineStr">
        <is>
          <t/>
        </is>
      </c>
      <c r="BA646" t="inlineStr">
        <is>
          <t/>
        </is>
      </c>
      <c r="BB646" t="inlineStr">
        <is>
          <t/>
        </is>
      </c>
      <c r="BC646" t="inlineStr">
        <is>
          <t>effectenportefeuille</t>
        </is>
      </c>
      <c r="BD646" t="inlineStr">
        <is>
          <t>3</t>
        </is>
      </c>
      <c r="BE646" t="inlineStr">
        <is>
          <t/>
        </is>
      </c>
      <c r="BF646" t="inlineStr">
        <is>
          <t/>
        </is>
      </c>
      <c r="BG646" t="inlineStr">
        <is>
          <t/>
        </is>
      </c>
      <c r="BH646" t="inlineStr">
        <is>
          <t/>
        </is>
      </c>
      <c r="BI646" t="inlineStr">
        <is>
          <t>carteira de títulos</t>
        </is>
      </c>
      <c r="BJ646" t="inlineStr">
        <is>
          <t>3</t>
        </is>
      </c>
      <c r="BK646" t="inlineStr">
        <is>
          <t/>
        </is>
      </c>
      <c r="BL646" t="inlineStr">
        <is>
          <t>portofoliu de titluri</t>
        </is>
      </c>
      <c r="BM646" t="inlineStr">
        <is>
          <t>3</t>
        </is>
      </c>
      <c r="BN646" t="inlineStr">
        <is>
          <t/>
        </is>
      </c>
      <c r="BO646" t="inlineStr">
        <is>
          <t/>
        </is>
      </c>
      <c r="BP646" t="inlineStr">
        <is>
          <t/>
        </is>
      </c>
      <c r="BQ646" t="inlineStr">
        <is>
          <t/>
        </is>
      </c>
      <c r="BR646" t="inlineStr">
        <is>
          <t/>
        </is>
      </c>
      <c r="BS646" t="inlineStr">
        <is>
          <t/>
        </is>
      </c>
      <c r="BT646" t="inlineStr">
        <is>
          <t/>
        </is>
      </c>
      <c r="BU646" t="inlineStr">
        <is>
          <t>värdepappersportfölj</t>
        </is>
      </c>
      <c r="BV646" t="inlineStr">
        <is>
          <t>3</t>
        </is>
      </c>
      <c r="BW646" t="inlineStr">
        <is>
          <t/>
        </is>
      </c>
      <c r="BX646" t="inlineStr">
        <is>
          <t>съвкупността от отделните активи, в които са вложени средствата на един инвеститор</t>
        </is>
      </c>
      <c r="BY646" t="inlineStr">
        <is>
          <t>jednotlivé druhy &lt;i&gt;cenných papírů&lt;/i&gt; [ &lt;a href="/entry/result/3560604/all" id="ENTRY_TO_ENTRY_CONVERTER" target="_blank"&gt;IATE:3560604&lt;/a&gt; ] obsažené v majetku</t>
        </is>
      </c>
      <c r="BZ646" t="inlineStr">
        <is>
          <t>det samlede beløb for de af en virksomhed ejede værdipapirer af enhver art; i Italien og Portugal omfatter begrebet kun aktier og obligationer</t>
        </is>
      </c>
      <c r="CA646" t="inlineStr">
        <is>
          <t>gesamter Besitz an Wertpapieren</t>
        </is>
      </c>
      <c r="CB646" t="inlineStr">
        <is>
          <t>Το σύνολο των χρεογράφων που κατέχει ένα πρόσωπο,για λογαριασμό του οποίου έχουν κατατεθεί σε μία τράπεζα</t>
        </is>
      </c>
      <c r="CC646" t="inlineStr">
        <is>
          <t>the portfolio of all securities owned</t>
        </is>
      </c>
      <c r="CD646" t="inlineStr">
        <is>
          <t>1) Conjunto de valores de renta fija &lt;a href="/entry/result/1074111/all" id="ENTRY_TO_ENTRY_CONVERTER" target="_blank"&gt;IATE:1074111&lt;/a&gt; y variable &lt;a href="/entry/result/1104290/all" id="ENTRY_TO_ENTRY_CONVERTER" target="_blank"&gt;IATE:1104290&lt;/a&gt; que integran el patrimonio mobiliario de un sujeto.&lt;br&gt;2) Conjunto de activos financieros que posee una persona física o jurídica (acciones, bonos, fondos de inversión...). Su composición dependerá del perfil de riesgo del inversor y de sus preferencias por determinados mercados, sectores, etc. En general, la diversificación entre productos y sectores puede contribuir a controlar el riesgo asumido.</t>
        </is>
      </c>
      <c r="CE646" t="inlineStr">
        <is>
          <t/>
        </is>
      </c>
      <c r="CF646" t="inlineStr">
        <is>
          <t>kaikki yrityksen omistuksessa olevat arvopaperit</t>
        </is>
      </c>
      <c r="CG646" t="inlineStr">
        <is>
          <t>ensemble des valeurs immobilières appartenant à une personne</t>
        </is>
      </c>
      <c r="CH646" t="inlineStr">
        <is>
          <t/>
        </is>
      </c>
      <c r="CI646" t="inlineStr">
        <is>
          <t/>
        </is>
      </c>
      <c r="CJ646" t="inlineStr">
        <is>
          <t/>
        </is>
      </c>
      <c r="CK646" t="inlineStr">
        <is>
          <t>insieme dei valori mobiliari di un'impresa; in Italia e in Portogallo comprende solamente titoli azionari e obbligazionari privati e pubblici ;l'insieme dei titoli amministrati da una banca. Anche, l'insieme delgi investimenti mobiliari di un singolo cliente</t>
        </is>
      </c>
      <c r="CL646" t="inlineStr">
        <is>
          <t/>
        </is>
      </c>
      <c r="CM646" t="inlineStr">
        <is>
          <t/>
        </is>
      </c>
      <c r="CN646" t="inlineStr">
        <is>
          <t/>
        </is>
      </c>
      <c r="CO646" t="inlineStr">
        <is>
          <t>de gezamenlijke effecten die een onderneming bezit;in Italie en in Portugal betreft deze term slechts het geheel van aandelen van particuliere ondernemingen en obligaties van openbare lichamen</t>
        </is>
      </c>
      <c r="CP646" t="inlineStr">
        <is>
          <t/>
        </is>
      </c>
      <c r="CQ646" t="inlineStr">
        <is>
          <t>Conjunto dos valores mobiliários pertencentes a uma pessoa ou empresa.</t>
        </is>
      </c>
      <c r="CR646" t="inlineStr">
        <is>
          <t/>
        </is>
      </c>
      <c r="CS646" t="inlineStr">
        <is>
          <t/>
        </is>
      </c>
      <c r="CT646" t="inlineStr">
        <is>
          <t/>
        </is>
      </c>
      <c r="CU646" t="inlineStr">
        <is>
          <t/>
        </is>
      </c>
    </row>
    <row r="647">
      <c r="A647" s="1" t="str">
        <f>HYPERLINK("https://iate.europa.eu/entry/result/1334781/all", "1334781")</f>
        <v>1334781</v>
      </c>
      <c r="B647" t="inlineStr">
        <is>
          <t>FINANCE</t>
        </is>
      </c>
      <c r="C647" t="inlineStr">
        <is>
          <t>FINANCE</t>
        </is>
      </c>
      <c r="D647" t="inlineStr">
        <is>
          <t/>
        </is>
      </c>
      <c r="E647" t="inlineStr">
        <is>
          <t/>
        </is>
      </c>
      <c r="F647" t="inlineStr">
        <is>
          <t/>
        </is>
      </c>
      <c r="G647" t="inlineStr">
        <is>
          <t/>
        </is>
      </c>
      <c r="H647" t="inlineStr">
        <is>
          <t/>
        </is>
      </c>
      <c r="I647" t="inlineStr">
        <is>
          <t/>
        </is>
      </c>
      <c r="J647" t="inlineStr">
        <is>
          <t>baissist|baissespekulant</t>
        </is>
      </c>
      <c r="K647" t="inlineStr">
        <is>
          <t>3|3</t>
        </is>
      </c>
      <c r="L647" t="inlineStr">
        <is>
          <t>|</t>
        </is>
      </c>
      <c r="M647" t="inlineStr">
        <is>
          <t>Baissier|Baissespekulant</t>
        </is>
      </c>
      <c r="N647" t="inlineStr">
        <is>
          <t>3|3</t>
        </is>
      </c>
      <c r="O647" t="inlineStr">
        <is>
          <t>|</t>
        </is>
      </c>
      <c r="P647" t="inlineStr">
        <is>
          <t>κερδοσκόπος|κερδοσκόπος που προβλέπει πτώση τιμών|υποτιμητής</t>
        </is>
      </c>
      <c r="Q647" t="inlineStr">
        <is>
          <t>3|3|3</t>
        </is>
      </c>
      <c r="R647" t="inlineStr">
        <is>
          <t>||</t>
        </is>
      </c>
      <c r="S647" t="inlineStr">
        <is>
          <t>bear|bear operator</t>
        </is>
      </c>
      <c r="T647" t="inlineStr">
        <is>
          <t>3|3</t>
        </is>
      </c>
      <c r="U647" t="inlineStr">
        <is>
          <t>|</t>
        </is>
      </c>
      <c r="V647" t="inlineStr">
        <is>
          <t>bajista|especulador a la baja</t>
        </is>
      </c>
      <c r="W647" t="inlineStr">
        <is>
          <t>3|3</t>
        </is>
      </c>
      <c r="X647" t="inlineStr">
        <is>
          <t>|</t>
        </is>
      </c>
      <c r="Y647" t="inlineStr">
        <is>
          <t/>
        </is>
      </c>
      <c r="Z647" t="inlineStr">
        <is>
          <t/>
        </is>
      </c>
      <c r="AA647" t="inlineStr">
        <is>
          <t/>
        </is>
      </c>
      <c r="AB647" t="inlineStr">
        <is>
          <t>laskevilla osakekursseilla keinottelija</t>
        </is>
      </c>
      <c r="AC647" t="inlineStr">
        <is>
          <t>2</t>
        </is>
      </c>
      <c r="AD647" t="inlineStr">
        <is>
          <t/>
        </is>
      </c>
      <c r="AE647" t="inlineStr">
        <is>
          <t>spéculateur à la baisse|baissier</t>
        </is>
      </c>
      <c r="AF647" t="inlineStr">
        <is>
          <t>3|3</t>
        </is>
      </c>
      <c r="AG647" t="inlineStr">
        <is>
          <t>|</t>
        </is>
      </c>
      <c r="AH647" t="inlineStr">
        <is>
          <t/>
        </is>
      </c>
      <c r="AI647" t="inlineStr">
        <is>
          <t/>
        </is>
      </c>
      <c r="AJ647" t="inlineStr">
        <is>
          <t/>
        </is>
      </c>
      <c r="AK647" t="inlineStr">
        <is>
          <t/>
        </is>
      </c>
      <c r="AL647" t="inlineStr">
        <is>
          <t/>
        </is>
      </c>
      <c r="AM647" t="inlineStr">
        <is>
          <t/>
        </is>
      </c>
      <c r="AN647" t="inlineStr">
        <is>
          <t/>
        </is>
      </c>
      <c r="AO647" t="inlineStr">
        <is>
          <t/>
        </is>
      </c>
      <c r="AP647" t="inlineStr">
        <is>
          <t/>
        </is>
      </c>
      <c r="AQ647" t="inlineStr">
        <is>
          <t>speculatore al ribasso|ribassista</t>
        </is>
      </c>
      <c r="AR647" t="inlineStr">
        <is>
          <t>3|3</t>
        </is>
      </c>
      <c r="AS647" t="inlineStr">
        <is>
          <t>|</t>
        </is>
      </c>
      <c r="AT647" t="inlineStr">
        <is>
          <t/>
        </is>
      </c>
      <c r="AU647" t="inlineStr">
        <is>
          <t/>
        </is>
      </c>
      <c r="AV647" t="inlineStr">
        <is>
          <t/>
        </is>
      </c>
      <c r="AW647" t="inlineStr">
        <is>
          <t/>
        </is>
      </c>
      <c r="AX647" t="inlineStr">
        <is>
          <t/>
        </is>
      </c>
      <c r="AY647" t="inlineStr">
        <is>
          <t/>
        </is>
      </c>
      <c r="AZ647" t="inlineStr">
        <is>
          <t/>
        </is>
      </c>
      <c r="BA647" t="inlineStr">
        <is>
          <t/>
        </is>
      </c>
      <c r="BB647" t="inlineStr">
        <is>
          <t/>
        </is>
      </c>
      <c r="BC647" t="inlineStr">
        <is>
          <t>baissier|contramineur|baissespeculant</t>
        </is>
      </c>
      <c r="BD647" t="inlineStr">
        <is>
          <t>3|3|3</t>
        </is>
      </c>
      <c r="BE647" t="inlineStr">
        <is>
          <t>||</t>
        </is>
      </c>
      <c r="BF647" t="inlineStr">
        <is>
          <t/>
        </is>
      </c>
      <c r="BG647" t="inlineStr">
        <is>
          <t/>
        </is>
      </c>
      <c r="BH647" t="inlineStr">
        <is>
          <t/>
        </is>
      </c>
      <c r="BI647" t="inlineStr">
        <is>
          <t>baixista|jogador na baixa|especulador na baixa</t>
        </is>
      </c>
      <c r="BJ647" t="inlineStr">
        <is>
          <t>3|3|3</t>
        </is>
      </c>
      <c r="BK647" t="inlineStr">
        <is>
          <t>||</t>
        </is>
      </c>
      <c r="BL647" t="inlineStr">
        <is>
          <t/>
        </is>
      </c>
      <c r="BM647" t="inlineStr">
        <is>
          <t/>
        </is>
      </c>
      <c r="BN647" t="inlineStr">
        <is>
          <t/>
        </is>
      </c>
      <c r="BO647" t="inlineStr">
        <is>
          <t/>
        </is>
      </c>
      <c r="BP647" t="inlineStr">
        <is>
          <t/>
        </is>
      </c>
      <c r="BQ647" t="inlineStr">
        <is>
          <t/>
        </is>
      </c>
      <c r="BR647" t="inlineStr">
        <is>
          <t/>
        </is>
      </c>
      <c r="BS647" t="inlineStr">
        <is>
          <t/>
        </is>
      </c>
      <c r="BT647" t="inlineStr">
        <is>
          <t/>
        </is>
      </c>
      <c r="BU647" t="inlineStr">
        <is>
          <t/>
        </is>
      </c>
      <c r="BV647" t="inlineStr">
        <is>
          <t/>
        </is>
      </c>
      <c r="BW647" t="inlineStr">
        <is>
          <t/>
        </is>
      </c>
      <c r="BX647" t="inlineStr">
        <is>
          <t/>
        </is>
      </c>
      <c r="BY647" t="inlineStr">
        <is>
          <t/>
        </is>
      </c>
      <c r="BZ647" t="inlineStr">
        <is>
          <t>person, der sælger værdipapirer i det håb senere at kunne indkøbe dem billigere</t>
        </is>
      </c>
      <c r="CA647" t="inlineStr">
        <is>
          <t>Person, die Wertpapiere in der Erwartung verkauft, sie später zu einem niedrigeren Kurz zurückzuerwerben</t>
        </is>
      </c>
      <c r="CB647" t="inlineStr">
        <is>
          <t/>
        </is>
      </c>
      <c r="CC647" t="inlineStr">
        <is>
          <t>someone who sells securities in the hope of buying them back more cheaply</t>
        </is>
      </c>
      <c r="CD647" t="inlineStr">
        <is>
          <t>Inversor en bolsa del mercado accionario que prevé una caída de los precios de las acciones, del valor de las divisas o del precio de los productos.</t>
        </is>
      </c>
      <c r="CE647" t="inlineStr">
        <is>
          <t/>
        </is>
      </c>
      <c r="CF647" t="inlineStr">
        <is>
          <t>henkilö, joka myy arvopapereita toivoen voivansa ostaa ne takaisin halvemmalla</t>
        </is>
      </c>
      <c r="CG647" t="inlineStr">
        <is>
          <t>spéculateur en bourse qui anticipe la baisse d'une valeur et qui vend des actions qu'il ne possède pas, dans l'espoir de les racheter ensuite à un prix inférieur, la différence entre les deux prix constituant son bénéfice</t>
        </is>
      </c>
      <c r="CH647" t="inlineStr">
        <is>
          <t/>
        </is>
      </c>
      <c r="CI647" t="inlineStr">
        <is>
          <t/>
        </is>
      </c>
      <c r="CJ647" t="inlineStr">
        <is>
          <t/>
        </is>
      </c>
      <c r="CK647" t="inlineStr">
        <is>
          <t>espressione indicante colui che vende titoli nella speranza di riacquistarli a un corso inferiore</t>
        </is>
      </c>
      <c r="CL647" t="inlineStr">
        <is>
          <t/>
        </is>
      </c>
      <c r="CM647" t="inlineStr">
        <is>
          <t/>
        </is>
      </c>
      <c r="CN647" t="inlineStr">
        <is>
          <t/>
        </is>
      </c>
      <c r="CO647" t="inlineStr">
        <is>
          <t>iemand die effecten verkoopt in de verwachting deze later tegen een lagere koers te kunnen inkopen</t>
        </is>
      </c>
      <c r="CP647" t="inlineStr">
        <is>
          <t/>
        </is>
      </c>
      <c r="CQ647" t="inlineStr">
        <is>
          <t>pessoa que vende títulos de Bolsa,na expectativa de poder tornar a comprá-los mais tarde a um preço ou cotação mais baixo</t>
        </is>
      </c>
      <c r="CR647" t="inlineStr">
        <is>
          <t/>
        </is>
      </c>
      <c r="CS647" t="inlineStr">
        <is>
          <t/>
        </is>
      </c>
      <c r="CT647" t="inlineStr">
        <is>
          <t/>
        </is>
      </c>
      <c r="CU647" t="inlineStr">
        <is>
          <t/>
        </is>
      </c>
    </row>
    <row r="648">
      <c r="A648" s="1" t="str">
        <f>HYPERLINK("https://iate.europa.eu/entry/result/1239346/all", "1239346")</f>
        <v>1239346</v>
      </c>
      <c r="B648" t="inlineStr">
        <is>
          <t>TRADE;FINANCE</t>
        </is>
      </c>
      <c r="C648" t="inlineStr">
        <is>
          <t>TRADE|marketing|preparation for market;FINANCE</t>
        </is>
      </c>
      <c r="D648" t="inlineStr">
        <is>
          <t>чек</t>
        </is>
      </c>
      <c r="E648" t="inlineStr">
        <is>
          <t>3</t>
        </is>
      </c>
      <c r="F648" t="inlineStr">
        <is>
          <t/>
        </is>
      </c>
      <c r="G648" t="inlineStr">
        <is>
          <t>šek</t>
        </is>
      </c>
      <c r="H648" t="inlineStr">
        <is>
          <t>3</t>
        </is>
      </c>
      <c r="I648" t="inlineStr">
        <is>
          <t/>
        </is>
      </c>
      <c r="J648" t="inlineStr">
        <is>
          <t>check</t>
        </is>
      </c>
      <c r="K648" t="inlineStr">
        <is>
          <t>3</t>
        </is>
      </c>
      <c r="L648" t="inlineStr">
        <is>
          <t/>
        </is>
      </c>
      <c r="M648" t="inlineStr">
        <is>
          <t>Scheck</t>
        </is>
      </c>
      <c r="N648" t="inlineStr">
        <is>
          <t>3</t>
        </is>
      </c>
      <c r="O648" t="inlineStr">
        <is>
          <t/>
        </is>
      </c>
      <c r="P648" t="inlineStr">
        <is>
          <t>επιταγή</t>
        </is>
      </c>
      <c r="Q648" t="inlineStr">
        <is>
          <t>3</t>
        </is>
      </c>
      <c r="R648" t="inlineStr">
        <is>
          <t/>
        </is>
      </c>
      <c r="S648" t="inlineStr">
        <is>
          <t>cheque|check</t>
        </is>
      </c>
      <c r="T648" t="inlineStr">
        <is>
          <t>3|3</t>
        </is>
      </c>
      <c r="U648" t="inlineStr">
        <is>
          <t>|</t>
        </is>
      </c>
      <c r="V648" t="inlineStr">
        <is>
          <t/>
        </is>
      </c>
      <c r="W648" t="inlineStr">
        <is>
          <t/>
        </is>
      </c>
      <c r="X648" t="inlineStr">
        <is>
          <t/>
        </is>
      </c>
      <c r="Y648" t="inlineStr">
        <is>
          <t/>
        </is>
      </c>
      <c r="Z648" t="inlineStr">
        <is>
          <t/>
        </is>
      </c>
      <c r="AA648" t="inlineStr">
        <is>
          <t/>
        </is>
      </c>
      <c r="AB648" t="inlineStr">
        <is>
          <t>sekki</t>
        </is>
      </c>
      <c r="AC648" t="inlineStr">
        <is>
          <t>3</t>
        </is>
      </c>
      <c r="AD648" t="inlineStr">
        <is>
          <t/>
        </is>
      </c>
      <c r="AE648" t="inlineStr">
        <is>
          <t>chèque</t>
        </is>
      </c>
      <c r="AF648" t="inlineStr">
        <is>
          <t>3</t>
        </is>
      </c>
      <c r="AG648" t="inlineStr">
        <is>
          <t/>
        </is>
      </c>
      <c r="AH648" t="inlineStr">
        <is>
          <t>seic</t>
        </is>
      </c>
      <c r="AI648" t="inlineStr">
        <is>
          <t>3</t>
        </is>
      </c>
      <c r="AJ648" t="inlineStr">
        <is>
          <t/>
        </is>
      </c>
      <c r="AK648" t="inlineStr">
        <is>
          <t/>
        </is>
      </c>
      <c r="AL648" t="inlineStr">
        <is>
          <t/>
        </is>
      </c>
      <c r="AM648" t="inlineStr">
        <is>
          <t/>
        </is>
      </c>
      <c r="AN648" t="inlineStr">
        <is>
          <t/>
        </is>
      </c>
      <c r="AO648" t="inlineStr">
        <is>
          <t/>
        </is>
      </c>
      <c r="AP648" t="inlineStr">
        <is>
          <t/>
        </is>
      </c>
      <c r="AQ648" t="inlineStr">
        <is>
          <t>chèque|assegno bancario</t>
        </is>
      </c>
      <c r="AR648" t="inlineStr">
        <is>
          <t>3|3</t>
        </is>
      </c>
      <c r="AS648" t="inlineStr">
        <is>
          <t>|</t>
        </is>
      </c>
      <c r="AT648" t="inlineStr">
        <is>
          <t>čekis</t>
        </is>
      </c>
      <c r="AU648" t="inlineStr">
        <is>
          <t>3</t>
        </is>
      </c>
      <c r="AV648" t="inlineStr">
        <is>
          <t/>
        </is>
      </c>
      <c r="AW648" t="inlineStr">
        <is>
          <t>čeks</t>
        </is>
      </c>
      <c r="AX648" t="inlineStr">
        <is>
          <t>3</t>
        </is>
      </c>
      <c r="AY648" t="inlineStr">
        <is>
          <t/>
        </is>
      </c>
      <c r="AZ648" t="inlineStr">
        <is>
          <t>ċekk</t>
        </is>
      </c>
      <c r="BA648" t="inlineStr">
        <is>
          <t>3</t>
        </is>
      </c>
      <c r="BB648" t="inlineStr">
        <is>
          <t/>
        </is>
      </c>
      <c r="BC648" t="inlineStr">
        <is>
          <t>cheque</t>
        </is>
      </c>
      <c r="BD648" t="inlineStr">
        <is>
          <t>3</t>
        </is>
      </c>
      <c r="BE648" t="inlineStr">
        <is>
          <t/>
        </is>
      </c>
      <c r="BF648" t="inlineStr">
        <is>
          <t/>
        </is>
      </c>
      <c r="BG648" t="inlineStr">
        <is>
          <t/>
        </is>
      </c>
      <c r="BH648" t="inlineStr">
        <is>
          <t/>
        </is>
      </c>
      <c r="BI648" t="inlineStr">
        <is>
          <t>cheque</t>
        </is>
      </c>
      <c r="BJ648" t="inlineStr">
        <is>
          <t>3</t>
        </is>
      </c>
      <c r="BK648" t="inlineStr">
        <is>
          <t/>
        </is>
      </c>
      <c r="BL648" t="inlineStr">
        <is>
          <t>cec</t>
        </is>
      </c>
      <c r="BM648" t="inlineStr">
        <is>
          <t>3</t>
        </is>
      </c>
      <c r="BN648" t="inlineStr">
        <is>
          <t/>
        </is>
      </c>
      <c r="BO648" t="inlineStr">
        <is>
          <t>šek</t>
        </is>
      </c>
      <c r="BP648" t="inlineStr">
        <is>
          <t>3</t>
        </is>
      </c>
      <c r="BQ648" t="inlineStr">
        <is>
          <t/>
        </is>
      </c>
      <c r="BR648" t="inlineStr">
        <is>
          <t>ček</t>
        </is>
      </c>
      <c r="BS648" t="inlineStr">
        <is>
          <t>3</t>
        </is>
      </c>
      <c r="BT648" t="inlineStr">
        <is>
          <t/>
        </is>
      </c>
      <c r="BU648" t="inlineStr">
        <is>
          <t>check</t>
        </is>
      </c>
      <c r="BV648" t="inlineStr">
        <is>
          <t>3</t>
        </is>
      </c>
      <c r="BW648" t="inlineStr">
        <is>
          <t/>
        </is>
      </c>
      <c r="BX648" t="inlineStr">
        <is>
          <t/>
        </is>
      </c>
      <c r="BY648" t="inlineStr">
        <is>
          <t>Písemný příkaz jedné strany jiné straně (obvykle bance) zaplatit určitou částku na požádání jinému věřiteli.</t>
        </is>
      </c>
      <c r="BZ648" t="inlineStr">
        <is>
          <t>skriftlig instruktion i lovbunden form til en bank om at betale en angiven sum til debet for udstederens konto</t>
        </is>
      </c>
      <c r="CA648" t="inlineStr">
        <is>
          <t>formgebundene Anweisung an eine Bank, eine bestimmte Summe aus dem Guthaben des Ausstellers zu zahlen</t>
        </is>
      </c>
      <c r="CB648" t="inlineStr">
        <is>
          <t>γραπτή εντολή εκ μέρους ορισμένου προσώπου (εκδότης) προς ένα άλλο (πληρωτής — συνήθως πιστωτικό ίδρυμα), με την οποία ζητείται από τον πληρωτή να καταβάλει συγκεκριμένο ποσό επί τη εμφανίσει στον εκδότη ή σε τρίτο που υποδεικνύεται από τον εκδότη</t>
        </is>
      </c>
      <c r="CC648" t="inlineStr">
        <is>
          <t>a written instruction by a customer in a prescribed form to a bank to make payment of a specified sum out of his account</t>
        </is>
      </c>
      <c r="CD648" t="inlineStr">
        <is>
          <t/>
        </is>
      </c>
      <c r="CE648" t="inlineStr">
        <is>
          <t/>
        </is>
      </c>
      <c r="CF648" t="inlineStr">
        <is>
          <t>asiakkaan pankille antama määrämuotoinen kirjallinen kehotus maksaa määrätty summa asiakkaan tililtä</t>
        </is>
      </c>
      <c r="CG648" t="inlineStr">
        <is>
          <t>mandat donné dans les formes légales à une banque de payer une somme déterminée prélevée sur un avoir du tireur</t>
        </is>
      </c>
      <c r="CH648" t="inlineStr">
        <is>
          <t/>
        </is>
      </c>
      <c r="CI648" t="inlineStr">
        <is>
          <t/>
        </is>
      </c>
      <c r="CJ648" t="inlineStr">
        <is>
          <t/>
        </is>
      </c>
      <c r="CK648" t="inlineStr">
        <is>
          <t>ordine dato ad una banca, nelle forme di legge, di pagare una somma determinata addebitando il conto del traente</t>
        </is>
      </c>
      <c r="CL648" t="inlineStr">
        <is>
          <t>rašytinis vienos šalies nurodymas kitai šaliai, kuri paprastai yra kredito įstaiga, kuriuo reikalaujama, kad pirmoji šalis sumokėtų pareikalautą sumą kitai šaliai ar tos kitos šalies nurodytai trečiajai šaliai</t>
        </is>
      </c>
      <c r="CM648" t="inlineStr">
        <is>
          <t>rakstisks vienas puses (izrakstītāja) rīkojums citai (izpildītājam, parasti kredītiestādei), kas liek izpildītājam samaksāt norādīto summu izrakstītājam vai izrakstītāja norādītai trešai personai</t>
        </is>
      </c>
      <c r="CN648" t="inlineStr">
        <is>
          <t/>
        </is>
      </c>
      <c r="CO648" t="inlineStr">
        <is>
          <t>aan wettelijke vormen gebonden opdracht aan een bank tot betaling van een bepaald bedrag ten laste van het tegoed van de emittent</t>
        </is>
      </c>
      <c r="CP648" t="inlineStr">
        <is>
          <t/>
        </is>
      </c>
      <c r="CQ648" t="inlineStr">
        <is>
          <t>título de crédito, pelo qual uma pessoa com disponibilidades numa instituição de crédito dá ordem para ser paga a si ou a quem indicar determinada quantia</t>
        </is>
      </c>
      <c r="CR648" t="inlineStr">
        <is>
          <t>instrument de plată, scris și subscris, prin care titularul dă o instructiune băncii sale de a pune la dispoziție o anumită sumă de bani unei alte entități/persoane nominalizate</t>
        </is>
      </c>
      <c r="CS648" t="inlineStr">
        <is>
          <t>bezpodmienečný príkaz, ktorým vystaviteľ šeku dáva príkaz banke (šekovníkovi), aby zaplatila určitú peňažnú sumu majiteľovi šeku alebo osobe menovite uvedenej na šeku</t>
        </is>
      </c>
      <c r="CT648" t="inlineStr">
        <is>
          <t>&lt;b&gt;vrednostnica &lt;/b&gt;[ &lt;a href="/entry/result/754316/all" id="ENTRY_TO_ENTRY_CONVERTER" target="_blank"&gt;IATE:754316&lt;/a&gt; ], s katero daje čekovni izdajatelj (trasant) svoji banki
(trasatu) nalog, da izplača določen znesek denarja na določenem mestu
označenemu upravičencu ali osebi, ki jo ta odredi (remitentu); je plačilno
sredstvo</t>
        </is>
      </c>
      <c r="CU648" t="inlineStr">
        <is>
          <t/>
        </is>
      </c>
    </row>
    <row r="649">
      <c r="A649" s="1" t="str">
        <f>HYPERLINK("https://iate.europa.eu/entry/result/1200883/all", "1200883")</f>
        <v>1200883</v>
      </c>
      <c r="B649" t="inlineStr">
        <is>
          <t>FINANCE;ECONOMICS</t>
        </is>
      </c>
      <c r="C649" t="inlineStr">
        <is>
          <t>FINANCE|free movement of capital;ECONOMICS|economic conditions|economic cycle</t>
        </is>
      </c>
      <c r="D649" t="inlineStr">
        <is>
          <t>спекулативен балон</t>
        </is>
      </c>
      <c r="E649" t="inlineStr">
        <is>
          <t>3</t>
        </is>
      </c>
      <c r="F649" t="inlineStr">
        <is>
          <t/>
        </is>
      </c>
      <c r="G649" t="inlineStr">
        <is>
          <t>spekulativní bublina</t>
        </is>
      </c>
      <c r="H649" t="inlineStr">
        <is>
          <t>3</t>
        </is>
      </c>
      <c r="I649" t="inlineStr">
        <is>
          <t/>
        </is>
      </c>
      <c r="J649" t="inlineStr">
        <is>
          <t>økonomisk boble|finansboble|boble|spekulationsbølge</t>
        </is>
      </c>
      <c r="K649" t="inlineStr">
        <is>
          <t>4|4|4|3</t>
        </is>
      </c>
      <c r="L649" t="inlineStr">
        <is>
          <t>|||</t>
        </is>
      </c>
      <c r="M649" t="inlineStr">
        <is>
          <t>Spekulationsblase|spekulative Seifenblase</t>
        </is>
      </c>
      <c r="N649" t="inlineStr">
        <is>
          <t>3|3</t>
        </is>
      </c>
      <c r="O649" t="inlineStr">
        <is>
          <t>preferred|</t>
        </is>
      </c>
      <c r="P649" t="inlineStr">
        <is>
          <t>οικονομική φούσκα|έκρηξη κερδoσκoπίας</t>
        </is>
      </c>
      <c r="Q649" t="inlineStr">
        <is>
          <t>3|3</t>
        </is>
      </c>
      <c r="R649" t="inlineStr">
        <is>
          <t>|</t>
        </is>
      </c>
      <c r="S649" t="inlineStr">
        <is>
          <t>economic bubble|financial bubble|bubble|speculative bubble</t>
        </is>
      </c>
      <c r="T649" t="inlineStr">
        <is>
          <t>3|3|3|3</t>
        </is>
      </c>
      <c r="U649" t="inlineStr">
        <is>
          <t>|||</t>
        </is>
      </c>
      <c r="V649" t="inlineStr">
        <is>
          <t>burbuja especulativa|burbuja financiera|burbuja económica</t>
        </is>
      </c>
      <c r="W649" t="inlineStr">
        <is>
          <t>3|3|3</t>
        </is>
      </c>
      <c r="X649" t="inlineStr">
        <is>
          <t>preferred||</t>
        </is>
      </c>
      <c r="Y649" t="inlineStr">
        <is>
          <t>spekulatiivne mull|finantsmull</t>
        </is>
      </c>
      <c r="Z649" t="inlineStr">
        <is>
          <t>2|3</t>
        </is>
      </c>
      <c r="AA649" t="inlineStr">
        <is>
          <t>|</t>
        </is>
      </c>
      <c r="AB649" t="inlineStr">
        <is>
          <t>keinottelukupla|taloudellinen kupla|kupla|finanssikupla</t>
        </is>
      </c>
      <c r="AC649" t="inlineStr">
        <is>
          <t>2|2|2|3</t>
        </is>
      </c>
      <c r="AD649" t="inlineStr">
        <is>
          <t>|||</t>
        </is>
      </c>
      <c r="AE649" t="inlineStr">
        <is>
          <t>bulle économique|bulle financière|bulle spéculative</t>
        </is>
      </c>
      <c r="AF649" t="inlineStr">
        <is>
          <t>3|3|3</t>
        </is>
      </c>
      <c r="AG649" t="inlineStr">
        <is>
          <t>||</t>
        </is>
      </c>
      <c r="AH649" t="inlineStr">
        <is>
          <t>bolgán airgeadais</t>
        </is>
      </c>
      <c r="AI649" t="inlineStr">
        <is>
          <t>3</t>
        </is>
      </c>
      <c r="AJ649" t="inlineStr">
        <is>
          <t/>
        </is>
      </c>
      <c r="AK649" t="inlineStr">
        <is>
          <t/>
        </is>
      </c>
      <c r="AL649" t="inlineStr">
        <is>
          <t/>
        </is>
      </c>
      <c r="AM649" t="inlineStr">
        <is>
          <t/>
        </is>
      </c>
      <c r="AN649" t="inlineStr">
        <is>
          <t>spekulatív buborék|gazdasági buborék|pénzügyi buborék</t>
        </is>
      </c>
      <c r="AO649" t="inlineStr">
        <is>
          <t>3|3|3</t>
        </is>
      </c>
      <c r="AP649" t="inlineStr">
        <is>
          <t>||</t>
        </is>
      </c>
      <c r="AQ649" t="inlineStr">
        <is>
          <t>bolla speculativa</t>
        </is>
      </c>
      <c r="AR649" t="inlineStr">
        <is>
          <t>3</t>
        </is>
      </c>
      <c r="AS649" t="inlineStr">
        <is>
          <t/>
        </is>
      </c>
      <c r="AT649" t="inlineStr">
        <is>
          <t>ekonomikos burbulas</t>
        </is>
      </c>
      <c r="AU649" t="inlineStr">
        <is>
          <t>3</t>
        </is>
      </c>
      <c r="AV649" t="inlineStr">
        <is>
          <t/>
        </is>
      </c>
      <c r="AW649" t="inlineStr">
        <is>
          <t>spekulatīvs cenu burbulis</t>
        </is>
      </c>
      <c r="AX649" t="inlineStr">
        <is>
          <t>2</t>
        </is>
      </c>
      <c r="AY649" t="inlineStr">
        <is>
          <t/>
        </is>
      </c>
      <c r="AZ649" t="inlineStr">
        <is>
          <t>bużżieqa finanzjarja</t>
        </is>
      </c>
      <c r="BA649" t="inlineStr">
        <is>
          <t>3</t>
        </is>
      </c>
      <c r="BB649" t="inlineStr">
        <is>
          <t/>
        </is>
      </c>
      <c r="BC649" t="inlineStr">
        <is>
          <t>economische zeepbel|speculatieve zeepbel|zeepbel|financiële zeepbel</t>
        </is>
      </c>
      <c r="BD649" t="inlineStr">
        <is>
          <t>3|3|3|3</t>
        </is>
      </c>
      <c r="BE649" t="inlineStr">
        <is>
          <t>|||</t>
        </is>
      </c>
      <c r="BF649" t="inlineStr">
        <is>
          <t>bańka finansowa</t>
        </is>
      </c>
      <c r="BG649" t="inlineStr">
        <is>
          <t>3</t>
        </is>
      </c>
      <c r="BH649" t="inlineStr">
        <is>
          <t/>
        </is>
      </c>
      <c r="BI649" t="inlineStr">
        <is>
          <t>euforia especulativa|bolha financeira</t>
        </is>
      </c>
      <c r="BJ649" t="inlineStr">
        <is>
          <t>3|3</t>
        </is>
      </c>
      <c r="BK649" t="inlineStr">
        <is>
          <t>|</t>
        </is>
      </c>
      <c r="BL649" t="inlineStr">
        <is>
          <t>bulă speculativă|supraevaluarea activelor|creștere speculativă</t>
        </is>
      </c>
      <c r="BM649" t="inlineStr">
        <is>
          <t>3|3|3</t>
        </is>
      </c>
      <c r="BN649" t="inlineStr">
        <is>
          <t>||</t>
        </is>
      </c>
      <c r="BO649" t="inlineStr">
        <is>
          <t>bublina</t>
        </is>
      </c>
      <c r="BP649" t="inlineStr">
        <is>
          <t>3</t>
        </is>
      </c>
      <c r="BQ649" t="inlineStr">
        <is>
          <t/>
        </is>
      </c>
      <c r="BR649" t="inlineStr">
        <is>
          <t>balon</t>
        </is>
      </c>
      <c r="BS649" t="inlineStr">
        <is>
          <t>3</t>
        </is>
      </c>
      <c r="BT649" t="inlineStr">
        <is>
          <t/>
        </is>
      </c>
      <c r="BU649" t="inlineStr">
        <is>
          <t>finansiell bubbla|finansbubbla</t>
        </is>
      </c>
      <c r="BV649" t="inlineStr">
        <is>
          <t>3|2</t>
        </is>
      </c>
      <c r="BW649" t="inlineStr">
        <is>
          <t>|</t>
        </is>
      </c>
      <c r="BX649" t="inlineStr">
        <is>
          <t/>
        </is>
      </c>
      <c r="BY649" t="inlineStr">
        <is>
          <t/>
        </is>
      </c>
      <c r="BZ649" t="inlineStr">
        <is>
          <t>"bobler: inden for økonomi betegnelse for, at prisdannelsen ikke alene er afhængig af de grundlæggende markedsforhold, men også knyttet til andre forhold ... Store prisbevægelser kan forekomme som et udslag af spekulative forventninger om prisen. Hvis alle venter, at prisen i morgen vil være høj, kan priserne pludselig stige; man siger, at prisen indeholder en boble. Omvendt kan der forekomme pludselige og store prisfald — boblen brister — hvis tiltroen til fortsatte prisstigninger forsvinder."</t>
        </is>
      </c>
      <c r="CA649" t="inlineStr">
        <is>
          <t>Phänomen eines Marktes (für Immobilien, Rohstoffe, Aktien), an dem die Preise infolge spekulativer Käufe künstlich in die Höhe getrieben wurden und keinen Bezug mehr zum tatsächlichen wirtschaftlichen Wert des gehandelten Gutes haben</t>
        </is>
      </c>
      <c r="CB649" t="inlineStr">
        <is>
          <t/>
        </is>
      </c>
      <c r="CC649" t="inlineStr">
        <is>
          <t>sharp rise in the price of an asset or a group of assets that cannot be fully explained by economic fundamentals</t>
        </is>
      </c>
      <c r="CD649" t="inlineStr">
        <is>
          <t>"Una burbuja económica se presenta cuando se produce una subida, fuera de lo normal y durante un tiempo prolongado, del precio de algún producto (o acción), de manera que ese precio está bastante alejado de su valor real. Esta alza en el precio se debe normalmente a la especulación. 
&lt;br&gt;Esos precios alcanzan niveles absurdamente altos, y ya que son especulativos, en el momento que la gente desea vender esos productos para tomar utilidades, el precio sufre una presión hacía la baja que hace explotar la burbuja."</t>
        </is>
      </c>
      <c r="CE649" t="inlineStr">
        <is>
          <t/>
        </is>
      </c>
      <c r="CF649" t="inlineStr">
        <is>
          <t/>
        </is>
      </c>
      <c r="CG649" t="inlineStr">
        <is>
          <t>Hausse rapide et continue du cours de sociétés cotées qui ne semble pas refléter la valeur économique ou les perspectives de croissance réelles de ces sociétés, mais résultant bien plus de l'engouement, souvent irrationnel, des investisseurs.</t>
        </is>
      </c>
      <c r="CH649" t="inlineStr">
        <is>
          <t/>
        </is>
      </c>
      <c r="CI649" t="inlineStr">
        <is>
          <t/>
        </is>
      </c>
      <c r="CJ649" t="inlineStr">
        <is>
          <t>Valamely eszközcsoport árszintjének gyors, nem fenntartható, a gazdasági fundamentumokkal nem magyarázható növekedése.</t>
        </is>
      </c>
      <c r="CK649" t="inlineStr">
        <is>
          <t>rapido rialzo delle quotazioni azionarie verso valori insostenibili per i fondamentali delle società e dell'economia</t>
        </is>
      </c>
      <c r="CL649" t="inlineStr">
        <is>
          <t>situacija, kai fiksuojamas labai žymus ekonomikos augimas, kai ekonomikos vertė (BVP vertė) žymiai viršija fundamentaliai pagrįstas gamybos apimtis</t>
        </is>
      </c>
      <c r="CM649" t="inlineStr">
        <is>
          <t>Straujš cenu pieaugums kādā rūpniecības nozarē, arī kādu izejvielu, materiālu vai aktīvu cenu pieaugums, kas nav izskaidrojams ar objektīvu saimnieciskās vērtības analīzi.</t>
        </is>
      </c>
      <c r="CN649" t="inlineStr">
        <is>
          <t>żieda qawwija fil-prezzijiet tal-assi jew grupp ta' assi li ma tkunx tista' titfisser skont il-prinċipji ekonomiċi</t>
        </is>
      </c>
      <c r="CO649" t="inlineStr">
        <is>
          <t>"krach die het gevolg is van massaal beleefd financieel optimisme waarvoor geen grond aanwezig blijkt."</t>
        </is>
      </c>
      <c r="CP649" t="inlineStr">
        <is>
          <t/>
        </is>
      </c>
      <c r="CQ649" t="inlineStr">
        <is>
          <t/>
        </is>
      </c>
      <c r="CR649" t="inlineStr">
        <is>
          <t>stare temporară a pieței rezultată în urma unor cereri excesive pe piață concomitent cu o creștere nefondată a nivelului prețurilor din piață</t>
        </is>
      </c>
      <c r="CS649" t="inlineStr">
        <is>
          <t>situácia, keď v určitom časovom období po dlhodobom, resp. po veľmi rýchlom raste cien aktív sa začne zdať, že úroveň cien aktív neodráža vývoj fundamentov, ktoré by ich mali ovplyvňovať</t>
        </is>
      </c>
      <c r="CT649" t="inlineStr">
        <is>
          <t>Špekulativno napihnjene cene na določenem trgu (znani so npr. borzni, nepremičninski, surovinski balon, pa tudi finančni in špekulativni balon), ki spodbujajo optimizem, ki nadalje spodbuja k vedno večjim nakupom, zaradi česar cene še naprej naraščajo, dokler ne pride do zloma.</t>
        </is>
      </c>
      <c r="CU649" t="inlineStr">
        <is>
          <t>en situation som uppstår när det pris som marknadsaktörer betalar för en finansiell tillgång, till exempel aktier eller fastigheter, överstiger det värde som tillgången har om man ser till de inkomster som tillgången realistiskt sett kan generera</t>
        </is>
      </c>
    </row>
    <row r="650">
      <c r="A650" s="1" t="str">
        <f>HYPERLINK("https://iate.europa.eu/entry/result/1239882/all", "1239882")</f>
        <v>1239882</v>
      </c>
      <c r="B650" t="inlineStr">
        <is>
          <t>FINANCE;LAW</t>
        </is>
      </c>
      <c r="C650" t="inlineStr">
        <is>
          <t>FINANCE;LAW</t>
        </is>
      </c>
      <c r="D650" t="inlineStr">
        <is>
          <t>законен представител|процесуален представител</t>
        </is>
      </c>
      <c r="E650" t="inlineStr">
        <is>
          <t>3|3</t>
        </is>
      </c>
      <c r="F650" t="inlineStr">
        <is>
          <t>|</t>
        </is>
      </c>
      <c r="G650" t="inlineStr">
        <is>
          <t/>
        </is>
      </c>
      <c r="H650" t="inlineStr">
        <is>
          <t/>
        </is>
      </c>
      <c r="I650" t="inlineStr">
        <is>
          <t/>
        </is>
      </c>
      <c r="J650" t="inlineStr">
        <is>
          <t>befuldmægtiget|lovlig repræsentant|retlig repræsentant</t>
        </is>
      </c>
      <c r="K650" t="inlineStr">
        <is>
          <t>3|3|3</t>
        </is>
      </c>
      <c r="L650" t="inlineStr">
        <is>
          <t>||</t>
        </is>
      </c>
      <c r="M650" t="inlineStr">
        <is>
          <t>gesetzlicher Vertreter</t>
        </is>
      </c>
      <c r="N650" t="inlineStr">
        <is>
          <t>3</t>
        </is>
      </c>
      <c r="O650" t="inlineStr">
        <is>
          <t/>
        </is>
      </c>
      <c r="P650" t="inlineStr">
        <is>
          <t>νόμιμος εκπρόσωπος</t>
        </is>
      </c>
      <c r="Q650" t="inlineStr">
        <is>
          <t>3</t>
        </is>
      </c>
      <c r="R650" t="inlineStr">
        <is>
          <t/>
        </is>
      </c>
      <c r="S650" t="inlineStr">
        <is>
          <t>holder of power|legal representative|attorney</t>
        </is>
      </c>
      <c r="T650" t="inlineStr">
        <is>
          <t>3|3|3</t>
        </is>
      </c>
      <c r="U650" t="inlineStr">
        <is>
          <t>||</t>
        </is>
      </c>
      <c r="V650" t="inlineStr">
        <is>
          <t/>
        </is>
      </c>
      <c r="W650" t="inlineStr">
        <is>
          <t/>
        </is>
      </c>
      <c r="X650" t="inlineStr">
        <is>
          <t/>
        </is>
      </c>
      <c r="Y650" t="inlineStr">
        <is>
          <t>esindaja</t>
        </is>
      </c>
      <c r="Z650" t="inlineStr">
        <is>
          <t>3</t>
        </is>
      </c>
      <c r="AA650" t="inlineStr">
        <is>
          <t/>
        </is>
      </c>
      <c r="AB650" t="inlineStr">
        <is>
          <t>valtuutettu|laillinen edustaja</t>
        </is>
      </c>
      <c r="AC650" t="inlineStr">
        <is>
          <t>3|3</t>
        </is>
      </c>
      <c r="AD650" t="inlineStr">
        <is>
          <t>|</t>
        </is>
      </c>
      <c r="AE650" t="inlineStr">
        <is>
          <t>représentant légal</t>
        </is>
      </c>
      <c r="AF650" t="inlineStr">
        <is>
          <t>3</t>
        </is>
      </c>
      <c r="AG650" t="inlineStr">
        <is>
          <t/>
        </is>
      </c>
      <c r="AH650" t="inlineStr">
        <is>
          <t/>
        </is>
      </c>
      <c r="AI650" t="inlineStr">
        <is>
          <t/>
        </is>
      </c>
      <c r="AJ650" t="inlineStr">
        <is>
          <t/>
        </is>
      </c>
      <c r="AK650" t="inlineStr">
        <is>
          <t/>
        </is>
      </c>
      <c r="AL650" t="inlineStr">
        <is>
          <t/>
        </is>
      </c>
      <c r="AM650" t="inlineStr">
        <is>
          <t/>
        </is>
      </c>
      <c r="AN650" t="inlineStr">
        <is>
          <t>képviselő</t>
        </is>
      </c>
      <c r="AO650" t="inlineStr">
        <is>
          <t>3</t>
        </is>
      </c>
      <c r="AP650" t="inlineStr">
        <is>
          <t/>
        </is>
      </c>
      <c r="AQ650" t="inlineStr">
        <is>
          <t>rappresentante legale</t>
        </is>
      </c>
      <c r="AR650" t="inlineStr">
        <is>
          <t>3</t>
        </is>
      </c>
      <c r="AS650" t="inlineStr">
        <is>
          <t/>
        </is>
      </c>
      <c r="AT650" t="inlineStr">
        <is>
          <t>teisinis atstovas</t>
        </is>
      </c>
      <c r="AU650" t="inlineStr">
        <is>
          <t>1</t>
        </is>
      </c>
      <c r="AV650" t="inlineStr">
        <is>
          <t/>
        </is>
      </c>
      <c r="AW650" t="inlineStr">
        <is>
          <t/>
        </is>
      </c>
      <c r="AX650" t="inlineStr">
        <is>
          <t/>
        </is>
      </c>
      <c r="AY650" t="inlineStr">
        <is>
          <t/>
        </is>
      </c>
      <c r="AZ650" t="inlineStr">
        <is>
          <t/>
        </is>
      </c>
      <c r="BA650" t="inlineStr">
        <is>
          <t/>
        </is>
      </c>
      <c r="BB650" t="inlineStr">
        <is>
          <t/>
        </is>
      </c>
      <c r="BC650" t="inlineStr">
        <is>
          <t>wettelijke vertegenwoordiger</t>
        </is>
      </c>
      <c r="BD650" t="inlineStr">
        <is>
          <t>3</t>
        </is>
      </c>
      <c r="BE650" t="inlineStr">
        <is>
          <t/>
        </is>
      </c>
      <c r="BF650" t="inlineStr">
        <is>
          <t/>
        </is>
      </c>
      <c r="BG650" t="inlineStr">
        <is>
          <t/>
        </is>
      </c>
      <c r="BH650" t="inlineStr">
        <is>
          <t/>
        </is>
      </c>
      <c r="BI650" t="inlineStr">
        <is>
          <t>representante legal</t>
        </is>
      </c>
      <c r="BJ650" t="inlineStr">
        <is>
          <t>3</t>
        </is>
      </c>
      <c r="BK650" t="inlineStr">
        <is>
          <t/>
        </is>
      </c>
      <c r="BL650" t="inlineStr">
        <is>
          <t/>
        </is>
      </c>
      <c r="BM650" t="inlineStr">
        <is>
          <t/>
        </is>
      </c>
      <c r="BN650" t="inlineStr">
        <is>
          <t/>
        </is>
      </c>
      <c r="BO650" t="inlineStr">
        <is>
          <t/>
        </is>
      </c>
      <c r="BP650" t="inlineStr">
        <is>
          <t/>
        </is>
      </c>
      <c r="BQ650" t="inlineStr">
        <is>
          <t/>
        </is>
      </c>
      <c r="BR650" t="inlineStr">
        <is>
          <t>odvetnik|pravni predstavnik</t>
        </is>
      </c>
      <c r="BS650" t="inlineStr">
        <is>
          <t>2|2</t>
        </is>
      </c>
      <c r="BT650" t="inlineStr">
        <is>
          <t>|</t>
        </is>
      </c>
      <c r="BU650" t="inlineStr">
        <is>
          <t>ombud|rättsligt ombud|juridiskt ombud</t>
        </is>
      </c>
      <c r="BV650" t="inlineStr">
        <is>
          <t>3|2|3</t>
        </is>
      </c>
      <c r="BW650" t="inlineStr">
        <is>
          <t>||</t>
        </is>
      </c>
      <c r="BX650" t="inlineStr">
        <is>
          <t>този, който действа чрез представителство от името на, на мястото на и за сметка на представляваното лице (с правомощието да го задължава), по силата на пълномощие, предоставено с договор (представител, упълномощен с договор), въз основа на съдебно решение (съдебно назначен представител) или от закона (законен представител)</t>
        </is>
      </c>
      <c r="BY650" t="inlineStr">
        <is>
          <t/>
        </is>
      </c>
      <c r="BZ650" t="inlineStr">
        <is>
          <t>en fysisk eller juridisk persons repræsentant, som lovligt er berettiget og forpligtet til at optræde for denne person og til at repræsentere denne retligt og udenretligt</t>
        </is>
      </c>
      <c r="CA650" t="inlineStr">
        <is>
          <t>Vertreter einer natürlichen oder juristischen Person, der kraft Gesetzes berechtigt und verpflichtet ist, mit Wirkung für und gegen diese Person zu handeln und sie gerichtlich und außergerichtlich zu vertreten</t>
        </is>
      </c>
      <c r="CB650" t="inlineStr">
        <is>
          <t/>
        </is>
      </c>
      <c r="CC650" t="inlineStr">
        <is>
          <t>the person who is by law authorised,or obliged,to act as representative of a physical or a legal person with all the consequences which such action may have for the latter,such as representing him or it in and out of court</t>
        </is>
      </c>
      <c r="CD650" t="inlineStr">
        <is>
          <t/>
        </is>
      </c>
      <c r="CE650" t="inlineStr">
        <is>
          <t>võõra teovõime teostaja</t>
        </is>
      </c>
      <c r="CF650" t="inlineStr">
        <is>
          <t>henkilö, joka on lain nojalla oikeutettu tai velvollinen edustamaan luonnollista tai juridista henkilöä kaikin seurauksin, joita tästä voi olla jälkimmäiselle</t>
        </is>
      </c>
      <c r="CG650" t="inlineStr">
        <is>
          <t>représentant d'une personne physique ou morale investi par la loi de l'obligation et du pouvoir d'agir pour le compte de cette personne(avec les conséquences en résultant pour elle)et de la représenter en justice et hors justice</t>
        </is>
      </c>
      <c r="CH650" t="inlineStr">
        <is>
          <t/>
        </is>
      </c>
      <c r="CI650" t="inlineStr">
        <is>
          <t/>
        </is>
      </c>
      <c r="CJ650" t="inlineStr">
        <is>
          <t/>
        </is>
      </c>
      <c r="CK650" t="inlineStr">
        <is>
          <t>rappresentante di una persona fisica o giuridica che per legge è autorizzata ed obbligata ad agire per detta persona-con tutti gli obblighi relativi-nonchè a rappresentarla sia davanti l'autorità giudiziaria che altrimenti</t>
        </is>
      </c>
      <c r="CL650" t="inlineStr">
        <is>
          <t/>
        </is>
      </c>
      <c r="CM650" t="inlineStr">
        <is>
          <t/>
        </is>
      </c>
      <c r="CN650" t="inlineStr">
        <is>
          <t/>
        </is>
      </c>
      <c r="CO650" t="inlineStr">
        <is>
          <t>vertegenwoordiger van een natuurlijke persoon of een rechtspersoon die bij de wet gerechtigd en verplicht is voor hem te handelen en hem zowel in als buiten rechte te vertegenwoordigen</t>
        </is>
      </c>
      <c r="CP650" t="inlineStr">
        <is>
          <t/>
        </is>
      </c>
      <c r="CQ650" t="inlineStr">
        <is>
          <t>representante de uma pessoa física ou moral, que por lei está autorizado e até obrigado a agir em nome dessa pessoa, com as consequências que disso resultam, assim como a representá-la em juízo e fora dele</t>
        </is>
      </c>
      <c r="CR650" t="inlineStr">
        <is>
          <t/>
        </is>
      </c>
      <c r="CS650" t="inlineStr">
        <is>
          <t/>
        </is>
      </c>
      <c r="CT650" t="inlineStr">
        <is>
          <t/>
        </is>
      </c>
      <c r="CU650" t="inlineStr">
        <is>
          <t>juridiskt utbildad person som för någon annans räkning genomför ett uppdrag</t>
        </is>
      </c>
    </row>
    <row r="651">
      <c r="A651" s="1" t="str">
        <f>HYPERLINK("https://iate.europa.eu/entry/result/1265979/all", "1265979")</f>
        <v>1265979</v>
      </c>
      <c r="B651" t="inlineStr">
        <is>
          <t>FINANCE</t>
        </is>
      </c>
      <c r="C651" t="inlineStr">
        <is>
          <t>FINANCE</t>
        </is>
      </c>
      <c r="D651" t="inlineStr">
        <is>
          <t/>
        </is>
      </c>
      <c r="E651" t="inlineStr">
        <is>
          <t/>
        </is>
      </c>
      <c r="F651" t="inlineStr">
        <is>
          <t/>
        </is>
      </c>
      <c r="G651" t="inlineStr">
        <is>
          <t/>
        </is>
      </c>
      <c r="H651" t="inlineStr">
        <is>
          <t/>
        </is>
      </c>
      <c r="I651" t="inlineStr">
        <is>
          <t/>
        </is>
      </c>
      <c r="J651" t="inlineStr">
        <is>
          <t/>
        </is>
      </c>
      <c r="K651" t="inlineStr">
        <is>
          <t/>
        </is>
      </c>
      <c r="L651" t="inlineStr">
        <is>
          <t/>
        </is>
      </c>
      <c r="M651" t="inlineStr">
        <is>
          <t/>
        </is>
      </c>
      <c r="N651" t="inlineStr">
        <is>
          <t/>
        </is>
      </c>
      <c r="O651" t="inlineStr">
        <is>
          <t/>
        </is>
      </c>
      <c r="P651" t="inlineStr">
        <is>
          <t/>
        </is>
      </c>
      <c r="Q651" t="inlineStr">
        <is>
          <t/>
        </is>
      </c>
      <c r="R651" t="inlineStr">
        <is>
          <t/>
        </is>
      </c>
      <c r="S651" t="inlineStr">
        <is>
          <t>section</t>
        </is>
      </c>
      <c r="T651" t="inlineStr">
        <is>
          <t>3</t>
        </is>
      </c>
      <c r="U651" t="inlineStr">
        <is>
          <t/>
        </is>
      </c>
      <c r="V651" t="inlineStr">
        <is>
          <t/>
        </is>
      </c>
      <c r="W651" t="inlineStr">
        <is>
          <t/>
        </is>
      </c>
      <c r="X651" t="inlineStr">
        <is>
          <t/>
        </is>
      </c>
      <c r="Y651" t="inlineStr">
        <is>
          <t/>
        </is>
      </c>
      <c r="Z651" t="inlineStr">
        <is>
          <t/>
        </is>
      </c>
      <c r="AA651" t="inlineStr">
        <is>
          <t/>
        </is>
      </c>
      <c r="AB651" t="inlineStr">
        <is>
          <t>pääluokka</t>
        </is>
      </c>
      <c r="AC651" t="inlineStr">
        <is>
          <t>3</t>
        </is>
      </c>
      <c r="AD651" t="inlineStr">
        <is>
          <t/>
        </is>
      </c>
      <c r="AE651" t="inlineStr">
        <is>
          <t>section</t>
        </is>
      </c>
      <c r="AF651" t="inlineStr">
        <is>
          <t>3</t>
        </is>
      </c>
      <c r="AG651" t="inlineStr">
        <is>
          <t/>
        </is>
      </c>
      <c r="AH651" t="inlineStr">
        <is>
          <t/>
        </is>
      </c>
      <c r="AI651" t="inlineStr">
        <is>
          <t/>
        </is>
      </c>
      <c r="AJ651" t="inlineStr">
        <is>
          <t/>
        </is>
      </c>
      <c r="AK651" t="inlineStr">
        <is>
          <t/>
        </is>
      </c>
      <c r="AL651" t="inlineStr">
        <is>
          <t/>
        </is>
      </c>
      <c r="AM651" t="inlineStr">
        <is>
          <t/>
        </is>
      </c>
      <c r="AN651" t="inlineStr">
        <is>
          <t/>
        </is>
      </c>
      <c r="AO651" t="inlineStr">
        <is>
          <t/>
        </is>
      </c>
      <c r="AP651" t="inlineStr">
        <is>
          <t/>
        </is>
      </c>
      <c r="AQ651" t="inlineStr">
        <is>
          <t/>
        </is>
      </c>
      <c r="AR651" t="inlineStr">
        <is>
          <t/>
        </is>
      </c>
      <c r="AS651" t="inlineStr">
        <is>
          <t/>
        </is>
      </c>
      <c r="AT651" t="inlineStr">
        <is>
          <t/>
        </is>
      </c>
      <c r="AU651" t="inlineStr">
        <is>
          <t/>
        </is>
      </c>
      <c r="AV651" t="inlineStr">
        <is>
          <t/>
        </is>
      </c>
      <c r="AW651" t="inlineStr">
        <is>
          <t/>
        </is>
      </c>
      <c r="AX651" t="inlineStr">
        <is>
          <t/>
        </is>
      </c>
      <c r="AY651" t="inlineStr">
        <is>
          <t/>
        </is>
      </c>
      <c r="AZ651" t="inlineStr">
        <is>
          <t/>
        </is>
      </c>
      <c r="BA651" t="inlineStr">
        <is>
          <t/>
        </is>
      </c>
      <c r="BB651" t="inlineStr">
        <is>
          <t/>
        </is>
      </c>
      <c r="BC651" t="inlineStr">
        <is>
          <t/>
        </is>
      </c>
      <c r="BD651" t="inlineStr">
        <is>
          <t/>
        </is>
      </c>
      <c r="BE651" t="inlineStr">
        <is>
          <t/>
        </is>
      </c>
      <c r="BF651" t="inlineStr">
        <is>
          <t/>
        </is>
      </c>
      <c r="BG651" t="inlineStr">
        <is>
          <t/>
        </is>
      </c>
      <c r="BH651" t="inlineStr">
        <is>
          <t/>
        </is>
      </c>
      <c r="BI651" t="inlineStr">
        <is>
          <t/>
        </is>
      </c>
      <c r="BJ651" t="inlineStr">
        <is>
          <t/>
        </is>
      </c>
      <c r="BK651" t="inlineStr">
        <is>
          <t/>
        </is>
      </c>
      <c r="BL651" t="inlineStr">
        <is>
          <t/>
        </is>
      </c>
      <c r="BM651" t="inlineStr">
        <is>
          <t/>
        </is>
      </c>
      <c r="BN651" t="inlineStr">
        <is>
          <t/>
        </is>
      </c>
      <c r="BO651" t="inlineStr">
        <is>
          <t/>
        </is>
      </c>
      <c r="BP651" t="inlineStr">
        <is>
          <t/>
        </is>
      </c>
      <c r="BQ651" t="inlineStr">
        <is>
          <t/>
        </is>
      </c>
      <c r="BR651" t="inlineStr">
        <is>
          <t/>
        </is>
      </c>
      <c r="BS651" t="inlineStr">
        <is>
          <t/>
        </is>
      </c>
      <c r="BT651" t="inlineStr">
        <is>
          <t/>
        </is>
      </c>
      <c r="BU651" t="inlineStr">
        <is>
          <t/>
        </is>
      </c>
      <c r="BV651" t="inlineStr">
        <is>
          <t/>
        </is>
      </c>
      <c r="BW651" t="inlineStr">
        <is>
          <t/>
        </is>
      </c>
      <c r="BX651" t="inlineStr">
        <is>
          <t/>
        </is>
      </c>
      <c r="BY651" t="inlineStr">
        <is>
          <t/>
        </is>
      </c>
      <c r="BZ651" t="inlineStr">
        <is>
          <t/>
        </is>
      </c>
      <c r="CA651" t="inlineStr">
        <is>
          <t/>
        </is>
      </c>
      <c r="CB651" t="inlineStr">
        <is>
          <t/>
        </is>
      </c>
      <c r="CC651" t="inlineStr">
        <is>
          <t/>
        </is>
      </c>
      <c r="CD651" t="inlineStr">
        <is>
          <t/>
        </is>
      </c>
      <c r="CE651" t="inlineStr">
        <is>
          <t/>
        </is>
      </c>
      <c r="CF651" t="inlineStr">
        <is>
          <t>EY: n yleinen talousarvio sisältää kuusi pääluokkaa, yhden kutakin toimielintä kohti, esim. komissiota koskee pääluokka III</t>
        </is>
      </c>
      <c r="CG651" t="inlineStr">
        <is>
          <t/>
        </is>
      </c>
      <c r="CH651" t="inlineStr">
        <is>
          <t/>
        </is>
      </c>
      <c r="CI651" t="inlineStr">
        <is>
          <t/>
        </is>
      </c>
      <c r="CJ651" t="inlineStr">
        <is>
          <t/>
        </is>
      </c>
      <c r="CK651" t="inlineStr">
        <is>
          <t/>
        </is>
      </c>
      <c r="CL651" t="inlineStr">
        <is>
          <t/>
        </is>
      </c>
      <c r="CM651" t="inlineStr">
        <is>
          <t/>
        </is>
      </c>
      <c r="CN651" t="inlineStr">
        <is>
          <t/>
        </is>
      </c>
      <c r="CO651" t="inlineStr">
        <is>
          <t/>
        </is>
      </c>
      <c r="CP651" t="inlineStr">
        <is>
          <t/>
        </is>
      </c>
      <c r="CQ651" t="inlineStr">
        <is>
          <t/>
        </is>
      </c>
      <c r="CR651" t="inlineStr">
        <is>
          <t/>
        </is>
      </c>
      <c r="CS651" t="inlineStr">
        <is>
          <t/>
        </is>
      </c>
      <c r="CT651" t="inlineStr">
        <is>
          <t/>
        </is>
      </c>
      <c r="CU651" t="inlineStr">
        <is>
          <t/>
        </is>
      </c>
    </row>
    <row r="652">
      <c r="A652" s="1" t="str">
        <f>HYPERLINK("https://iate.europa.eu/entry/result/1235322/all", "1235322")</f>
        <v>1235322</v>
      </c>
      <c r="B652" t="inlineStr">
        <is>
          <t>FINANCE</t>
        </is>
      </c>
      <c r="C652" t="inlineStr">
        <is>
          <t>FINANCE|insurance</t>
        </is>
      </c>
      <c r="D652" t="inlineStr">
        <is>
          <t>лице, което управлява инвестициите</t>
        </is>
      </c>
      <c r="E652" t="inlineStr">
        <is>
          <t>3</t>
        </is>
      </c>
      <c r="F652" t="inlineStr">
        <is>
          <t/>
        </is>
      </c>
      <c r="G652" t="inlineStr">
        <is>
          <t>investiční správce</t>
        </is>
      </c>
      <c r="H652" t="inlineStr">
        <is>
          <t>3</t>
        </is>
      </c>
      <c r="I652" t="inlineStr">
        <is>
          <t/>
        </is>
      </c>
      <c r="J652" t="inlineStr">
        <is>
          <t>portefølgeforvaltere|investeringsadministrator</t>
        </is>
      </c>
      <c r="K652" t="inlineStr">
        <is>
          <t>3|3</t>
        </is>
      </c>
      <c r="L652" t="inlineStr">
        <is>
          <t>|</t>
        </is>
      </c>
      <c r="M652" t="inlineStr">
        <is>
          <t>Anlageverwalter</t>
        </is>
      </c>
      <c r="N652" t="inlineStr">
        <is>
          <t>3</t>
        </is>
      </c>
      <c r="O652" t="inlineStr">
        <is>
          <t/>
        </is>
      </c>
      <c r="P652" t="inlineStr">
        <is>
          <t>διαχειριστής επενδύσεων</t>
        </is>
      </c>
      <c r="Q652" t="inlineStr">
        <is>
          <t>3</t>
        </is>
      </c>
      <c r="R652" t="inlineStr">
        <is>
          <t/>
        </is>
      </c>
      <c r="S652" t="inlineStr">
        <is>
          <t>investment manager</t>
        </is>
      </c>
      <c r="T652" t="inlineStr">
        <is>
          <t>3</t>
        </is>
      </c>
      <c r="U652" t="inlineStr">
        <is>
          <t/>
        </is>
      </c>
      <c r="V652" t="inlineStr">
        <is>
          <t>gestor de inversiones</t>
        </is>
      </c>
      <c r="W652" t="inlineStr">
        <is>
          <t>3</t>
        </is>
      </c>
      <c r="X652" t="inlineStr">
        <is>
          <t/>
        </is>
      </c>
      <c r="Y652" t="inlineStr">
        <is>
          <t>investeerimisjuht</t>
        </is>
      </c>
      <c r="Z652" t="inlineStr">
        <is>
          <t>3</t>
        </is>
      </c>
      <c r="AA652" t="inlineStr">
        <is>
          <t/>
        </is>
      </c>
      <c r="AB652" t="inlineStr">
        <is>
          <t>omaisuudenhoitaja</t>
        </is>
      </c>
      <c r="AC652" t="inlineStr">
        <is>
          <t>3</t>
        </is>
      </c>
      <c r="AD652" t="inlineStr">
        <is>
          <t/>
        </is>
      </c>
      <c r="AE652" t="inlineStr">
        <is>
          <t>gestionnaire des placements|directeur du service des investissements|gestionnaire de portefeuille|gestionnaire de patrimoine</t>
        </is>
      </c>
      <c r="AF652" t="inlineStr">
        <is>
          <t>3|3|3|3</t>
        </is>
      </c>
      <c r="AG652" t="inlineStr">
        <is>
          <t>|||</t>
        </is>
      </c>
      <c r="AH652" t="inlineStr">
        <is>
          <t>bainisteoir infheistíochta</t>
        </is>
      </c>
      <c r="AI652" t="inlineStr">
        <is>
          <t>3</t>
        </is>
      </c>
      <c r="AJ652" t="inlineStr">
        <is>
          <t/>
        </is>
      </c>
      <c r="AK652" t="inlineStr">
        <is>
          <t/>
        </is>
      </c>
      <c r="AL652" t="inlineStr">
        <is>
          <t/>
        </is>
      </c>
      <c r="AM652" t="inlineStr">
        <is>
          <t/>
        </is>
      </c>
      <c r="AN652" t="inlineStr">
        <is>
          <t>befektetéskezelő|vagyonkezelő</t>
        </is>
      </c>
      <c r="AO652" t="inlineStr">
        <is>
          <t>3|4</t>
        </is>
      </c>
      <c r="AP652" t="inlineStr">
        <is>
          <t>|preferred</t>
        </is>
      </c>
      <c r="AQ652" t="inlineStr">
        <is>
          <t>gestore degli investimenti</t>
        </is>
      </c>
      <c r="AR652" t="inlineStr">
        <is>
          <t>3</t>
        </is>
      </c>
      <c r="AS652" t="inlineStr">
        <is>
          <t/>
        </is>
      </c>
      <c r="AT652" t="inlineStr">
        <is>
          <t>investicijų valdytojas</t>
        </is>
      </c>
      <c r="AU652" t="inlineStr">
        <is>
          <t>3</t>
        </is>
      </c>
      <c r="AV652" t="inlineStr">
        <is>
          <t/>
        </is>
      </c>
      <c r="AW652" t="inlineStr">
        <is>
          <t>ieguldījumu pārvaldnieks</t>
        </is>
      </c>
      <c r="AX652" t="inlineStr">
        <is>
          <t>3</t>
        </is>
      </c>
      <c r="AY652" t="inlineStr">
        <is>
          <t/>
        </is>
      </c>
      <c r="AZ652" t="inlineStr">
        <is>
          <t>maniġer ta’ investiment</t>
        </is>
      </c>
      <c r="BA652" t="inlineStr">
        <is>
          <t>3</t>
        </is>
      </c>
      <c r="BB652" t="inlineStr">
        <is>
          <t/>
        </is>
      </c>
      <c r="BC652" t="inlineStr">
        <is>
          <t>beleggingsbeheerder|vermogensbeheerder</t>
        </is>
      </c>
      <c r="BD652" t="inlineStr">
        <is>
          <t>3|3</t>
        </is>
      </c>
      <c r="BE652" t="inlineStr">
        <is>
          <t>|</t>
        </is>
      </c>
      <c r="BF652" t="inlineStr">
        <is>
          <t>osoba zarządzająca inwestycjami</t>
        </is>
      </c>
      <c r="BG652" t="inlineStr">
        <is>
          <t>2</t>
        </is>
      </c>
      <c r="BH652" t="inlineStr">
        <is>
          <t/>
        </is>
      </c>
      <c r="BI652" t="inlineStr">
        <is>
          <t>gestor de investimentos|entidade gestora de investimentos</t>
        </is>
      </c>
      <c r="BJ652" t="inlineStr">
        <is>
          <t>3|3</t>
        </is>
      </c>
      <c r="BK652" t="inlineStr">
        <is>
          <t>|</t>
        </is>
      </c>
      <c r="BL652" t="inlineStr">
        <is>
          <t>manager de investiții</t>
        </is>
      </c>
      <c r="BM652" t="inlineStr">
        <is>
          <t>3</t>
        </is>
      </c>
      <c r="BN652" t="inlineStr">
        <is>
          <t/>
        </is>
      </c>
      <c r="BO652" t="inlineStr">
        <is>
          <t>investičný manažér</t>
        </is>
      </c>
      <c r="BP652" t="inlineStr">
        <is>
          <t>3</t>
        </is>
      </c>
      <c r="BQ652" t="inlineStr">
        <is>
          <t/>
        </is>
      </c>
      <c r="BR652" t="inlineStr">
        <is>
          <t>naložbeni upravitelj|upravljavec naložb</t>
        </is>
      </c>
      <c r="BS652" t="inlineStr">
        <is>
          <t>3|3</t>
        </is>
      </c>
      <c r="BT652" t="inlineStr">
        <is>
          <t>|</t>
        </is>
      </c>
      <c r="BU652" t="inlineStr">
        <is>
          <t>placeringsförvaltare|investeringsförvaltare</t>
        </is>
      </c>
      <c r="BV652" t="inlineStr">
        <is>
          <t>2|2</t>
        </is>
      </c>
      <c r="BW652" t="inlineStr">
        <is>
          <t>|</t>
        </is>
      </c>
      <c r="BX652" t="inlineStr">
        <is>
          <t>лице, което влага получени от инвеститор средства в активи за създаване на доход</t>
        </is>
      </c>
      <c r="BY652" t="inlineStr">
        <is>
          <t>osoba nebo organizace, která investuje do &lt;i&gt;portfolií cenných papírů&lt;/i&gt; [ &lt;a href="/entry/result/1239786/all" id="ENTRY_TO_ENTRY_CONVERTER" target="_blank"&gt;IATE:1239786&lt;/a&gt; ] jménem svých klientů v souladu s investičními cíli těchto klientů</t>
        </is>
      </c>
      <c r="BZ652" t="inlineStr">
        <is>
          <t/>
        </is>
      </c>
      <c r="CA652" t="inlineStr">
        <is>
          <t/>
        </is>
      </c>
      <c r="CB652" t="inlineStr">
        <is>
          <t/>
        </is>
      </c>
      <c r="CC652" t="inlineStr">
        <is>
          <t>person or organization that makes investments in portfolios of securities on behalf of clients, in accordance with the investment objectives and parameters defined by these clients</t>
        </is>
      </c>
      <c r="CD652" t="inlineStr">
        <is>
          <t/>
        </is>
      </c>
      <c r="CE652" t="inlineStr">
        <is>
          <t/>
        </is>
      </c>
      <c r="CF652" t="inlineStr">
        <is>
          <t/>
        </is>
      </c>
      <c r="CG652" t="inlineStr">
        <is>
          <t/>
        </is>
      </c>
      <c r="CH652" t="inlineStr">
        <is>
          <t/>
        </is>
      </c>
      <c r="CI652" t="inlineStr">
        <is>
          <t/>
        </is>
      </c>
      <c r="CJ652" t="inlineStr">
        <is>
          <t>ügyfelei nevében azok utasításai alapján befektetési portfóliót és értékpapírokat kezelő személy vagy szervezet</t>
        </is>
      </c>
      <c r="CK652" t="inlineStr">
        <is>
          <t>soggetto che gestisce il portafoglio d'investimento (es.: di un ente pensionistico)</t>
        </is>
      </c>
      <c r="CL652" t="inlineStr">
        <is>
          <t/>
        </is>
      </c>
      <c r="CM652" t="inlineStr">
        <is>
          <t>persona vai organizācija, kas klientu vārdā veic ieguldījumus vērtspapīru portfeļos saskaņā ar šo klientu noteiktiem ieguldījumu mērķiem un parametriem</t>
        </is>
      </c>
      <c r="CN652" t="inlineStr">
        <is>
          <t>persuna jew organizzazzjoni li tagħmel investimenti f'portafolji ta’ titoli f'isem il-klijenti tagħha, skont l-objettivi u l-parametri ta' investiment definiti minn dawn il-klijenti</t>
        </is>
      </c>
      <c r="CO652" t="inlineStr">
        <is>
          <t>persoon die of bedrijf dat de financiële instrumenten voor derden individueel beheert en advies geeft op het gebied van beleggingen</t>
        </is>
      </c>
      <c r="CP652" t="inlineStr">
        <is>
          <t/>
        </is>
      </c>
      <c r="CQ652" t="inlineStr">
        <is>
          <t/>
        </is>
      </c>
      <c r="CR652" t="inlineStr">
        <is>
          <t/>
        </is>
      </c>
      <c r="CS652" t="inlineStr">
        <is>
          <t>osoba alebo organizácia, ktorá investuje do portfólií cenných papierov v mene klientov a v súlade s investičnými cieľmi a parametrami stanovenými týmito klientmi</t>
        </is>
      </c>
      <c r="CT652" t="inlineStr">
        <is>
          <t/>
        </is>
      </c>
      <c r="CU652" t="inlineStr">
        <is>
          <t/>
        </is>
      </c>
    </row>
    <row r="653">
      <c r="A653" s="1" t="str">
        <f>HYPERLINK("https://iate.europa.eu/entry/result/1239977/all", "1239977")</f>
        <v>1239977</v>
      </c>
      <c r="B653" t="inlineStr">
        <is>
          <t>TRADE;FINANCE</t>
        </is>
      </c>
      <c r="C653" t="inlineStr">
        <is>
          <t>TRADE|marketing|preparation for market;FINANCE</t>
        </is>
      </c>
      <c r="D653" t="inlineStr">
        <is>
          <t/>
        </is>
      </c>
      <c r="E653" t="inlineStr">
        <is>
          <t/>
        </is>
      </c>
      <c r="F653" t="inlineStr">
        <is>
          <t/>
        </is>
      </c>
      <c r="G653" t="inlineStr">
        <is>
          <t/>
        </is>
      </c>
      <c r="H653" t="inlineStr">
        <is>
          <t/>
        </is>
      </c>
      <c r="I653" t="inlineStr">
        <is>
          <t/>
        </is>
      </c>
      <c r="J653" t="inlineStr">
        <is>
          <t>trække</t>
        </is>
      </c>
      <c r="K653" t="inlineStr">
        <is>
          <t>3</t>
        </is>
      </c>
      <c r="L653" t="inlineStr">
        <is>
          <t/>
        </is>
      </c>
      <c r="M653" t="inlineStr">
        <is>
          <t>ziehen</t>
        </is>
      </c>
      <c r="N653" t="inlineStr">
        <is>
          <t>3</t>
        </is>
      </c>
      <c r="O653" t="inlineStr">
        <is>
          <t/>
        </is>
      </c>
      <c r="P653" t="inlineStr">
        <is>
          <t>εκδίδω συναλλαγματική</t>
        </is>
      </c>
      <c r="Q653" t="inlineStr">
        <is>
          <t>3</t>
        </is>
      </c>
      <c r="R653" t="inlineStr">
        <is>
          <t/>
        </is>
      </c>
      <c r="S653" t="inlineStr">
        <is>
          <t>to draw</t>
        </is>
      </c>
      <c r="T653" t="inlineStr">
        <is>
          <t>3</t>
        </is>
      </c>
      <c r="U653" t="inlineStr">
        <is>
          <t/>
        </is>
      </c>
      <c r="V653" t="inlineStr">
        <is>
          <t/>
        </is>
      </c>
      <c r="W653" t="inlineStr">
        <is>
          <t/>
        </is>
      </c>
      <c r="X653" t="inlineStr">
        <is>
          <t/>
        </is>
      </c>
      <c r="Y653" t="inlineStr">
        <is>
          <t/>
        </is>
      </c>
      <c r="Z653" t="inlineStr">
        <is>
          <t/>
        </is>
      </c>
      <c r="AA653" t="inlineStr">
        <is>
          <t/>
        </is>
      </c>
      <c r="AB653" t="inlineStr">
        <is>
          <t>asettaa|kirjoittaa</t>
        </is>
      </c>
      <c r="AC653" t="inlineStr">
        <is>
          <t>3|3</t>
        </is>
      </c>
      <c r="AD653" t="inlineStr">
        <is>
          <t>|</t>
        </is>
      </c>
      <c r="AE653" t="inlineStr">
        <is>
          <t>tirer</t>
        </is>
      </c>
      <c r="AF653" t="inlineStr">
        <is>
          <t>3</t>
        </is>
      </c>
      <c r="AG653" t="inlineStr">
        <is>
          <t/>
        </is>
      </c>
      <c r="AH653" t="inlineStr">
        <is>
          <t>tarraing</t>
        </is>
      </c>
      <c r="AI653" t="inlineStr">
        <is>
          <t>3</t>
        </is>
      </c>
      <c r="AJ653" t="inlineStr">
        <is>
          <t/>
        </is>
      </c>
      <c r="AK653" t="inlineStr">
        <is>
          <t/>
        </is>
      </c>
      <c r="AL653" t="inlineStr">
        <is>
          <t/>
        </is>
      </c>
      <c r="AM653" t="inlineStr">
        <is>
          <t/>
        </is>
      </c>
      <c r="AN653" t="inlineStr">
        <is>
          <t/>
        </is>
      </c>
      <c r="AO653" t="inlineStr">
        <is>
          <t/>
        </is>
      </c>
      <c r="AP653" t="inlineStr">
        <is>
          <t/>
        </is>
      </c>
      <c r="AQ653" t="inlineStr">
        <is>
          <t>trarre</t>
        </is>
      </c>
      <c r="AR653" t="inlineStr">
        <is>
          <t>3</t>
        </is>
      </c>
      <c r="AS653" t="inlineStr">
        <is>
          <t/>
        </is>
      </c>
      <c r="AT653" t="inlineStr">
        <is>
          <t/>
        </is>
      </c>
      <c r="AU653" t="inlineStr">
        <is>
          <t/>
        </is>
      </c>
      <c r="AV653" t="inlineStr">
        <is>
          <t/>
        </is>
      </c>
      <c r="AW653" t="inlineStr">
        <is>
          <t/>
        </is>
      </c>
      <c r="AX653" t="inlineStr">
        <is>
          <t/>
        </is>
      </c>
      <c r="AY653" t="inlineStr">
        <is>
          <t/>
        </is>
      </c>
      <c r="AZ653" t="inlineStr">
        <is>
          <t/>
        </is>
      </c>
      <c r="BA653" t="inlineStr">
        <is>
          <t/>
        </is>
      </c>
      <c r="BB653" t="inlineStr">
        <is>
          <t/>
        </is>
      </c>
      <c r="BC653" t="inlineStr">
        <is>
          <t>trekken</t>
        </is>
      </c>
      <c r="BD653" t="inlineStr">
        <is>
          <t>3</t>
        </is>
      </c>
      <c r="BE653" t="inlineStr">
        <is>
          <t/>
        </is>
      </c>
      <c r="BF653" t="inlineStr">
        <is>
          <t/>
        </is>
      </c>
      <c r="BG653" t="inlineStr">
        <is>
          <t/>
        </is>
      </c>
      <c r="BH653" t="inlineStr">
        <is>
          <t/>
        </is>
      </c>
      <c r="BI653" t="inlineStr">
        <is>
          <t>sacar</t>
        </is>
      </c>
      <c r="BJ653" t="inlineStr">
        <is>
          <t>3</t>
        </is>
      </c>
      <c r="BK653" t="inlineStr">
        <is>
          <t/>
        </is>
      </c>
      <c r="BL653" t="inlineStr">
        <is>
          <t/>
        </is>
      </c>
      <c r="BM653" t="inlineStr">
        <is>
          <t/>
        </is>
      </c>
      <c r="BN653" t="inlineStr">
        <is>
          <t/>
        </is>
      </c>
      <c r="BO653" t="inlineStr">
        <is>
          <t/>
        </is>
      </c>
      <c r="BP653" t="inlineStr">
        <is>
          <t/>
        </is>
      </c>
      <c r="BQ653" t="inlineStr">
        <is>
          <t/>
        </is>
      </c>
      <c r="BR653" t="inlineStr">
        <is>
          <t/>
        </is>
      </c>
      <c r="BS653" t="inlineStr">
        <is>
          <t/>
        </is>
      </c>
      <c r="BT653" t="inlineStr">
        <is>
          <t/>
        </is>
      </c>
      <c r="BU653" t="inlineStr">
        <is>
          <t>dra</t>
        </is>
      </c>
      <c r="BV653" t="inlineStr">
        <is>
          <t>3</t>
        </is>
      </c>
      <c r="BW653" t="inlineStr">
        <is>
          <t/>
        </is>
      </c>
      <c r="BX653" t="inlineStr">
        <is>
          <t/>
        </is>
      </c>
      <c r="BY653" t="inlineStr">
        <is>
          <t/>
        </is>
      </c>
      <c r="BZ653" t="inlineStr">
        <is>
          <t/>
        </is>
      </c>
      <c r="CA653" t="inlineStr">
        <is>
          <t/>
        </is>
      </c>
      <c r="CB653" t="inlineStr">
        <is>
          <t/>
        </is>
      </c>
      <c r="CC653" t="inlineStr">
        <is>
          <t/>
        </is>
      </c>
      <c r="CD653" t="inlineStr">
        <is>
          <t/>
        </is>
      </c>
      <c r="CE653" t="inlineStr">
        <is>
          <t/>
        </is>
      </c>
      <c r="CF653" t="inlineStr">
        <is>
          <t/>
        </is>
      </c>
      <c r="CG653" t="inlineStr">
        <is>
          <t/>
        </is>
      </c>
      <c r="CH653" t="inlineStr">
        <is>
          <t/>
        </is>
      </c>
      <c r="CI653" t="inlineStr">
        <is>
          <t/>
        </is>
      </c>
      <c r="CJ653" t="inlineStr">
        <is>
          <t/>
        </is>
      </c>
      <c r="CK653" t="inlineStr">
        <is>
          <t/>
        </is>
      </c>
      <c r="CL653" t="inlineStr">
        <is>
          <t/>
        </is>
      </c>
      <c r="CM653" t="inlineStr">
        <is>
          <t/>
        </is>
      </c>
      <c r="CN653" t="inlineStr">
        <is>
          <t/>
        </is>
      </c>
      <c r="CO653" t="inlineStr">
        <is>
          <t/>
        </is>
      </c>
      <c r="CP653" t="inlineStr">
        <is>
          <t/>
        </is>
      </c>
      <c r="CQ653" t="inlineStr">
        <is>
          <t/>
        </is>
      </c>
      <c r="CR653" t="inlineStr">
        <is>
          <t/>
        </is>
      </c>
      <c r="CS653" t="inlineStr">
        <is>
          <t/>
        </is>
      </c>
      <c r="CT653" t="inlineStr">
        <is>
          <t/>
        </is>
      </c>
      <c r="CU653" t="inlineStr">
        <is>
          <t/>
        </is>
      </c>
    </row>
    <row r="654">
      <c r="A654" s="1" t="str">
        <f>HYPERLINK("https://iate.europa.eu/entry/result/1239956/all", "1239956")</f>
        <v>1239956</v>
      </c>
      <c r="B654" t="inlineStr">
        <is>
          <t>FINANCE;BUSINESS AND COMPETITION</t>
        </is>
      </c>
      <c r="C654" t="inlineStr">
        <is>
          <t>FINANCE;BUSINESS AND COMPETITION|accounting</t>
        </is>
      </c>
      <c r="D654" t="inlineStr">
        <is>
          <t/>
        </is>
      </c>
      <c r="E654" t="inlineStr">
        <is>
          <t/>
        </is>
      </c>
      <c r="F654" t="inlineStr">
        <is>
          <t/>
        </is>
      </c>
      <c r="G654" t="inlineStr">
        <is>
          <t/>
        </is>
      </c>
      <c r="H654" t="inlineStr">
        <is>
          <t/>
        </is>
      </c>
      <c r="I654" t="inlineStr">
        <is>
          <t/>
        </is>
      </c>
      <c r="J654" t="inlineStr">
        <is>
          <t>insolvens</t>
        </is>
      </c>
      <c r="K654" t="inlineStr">
        <is>
          <t>3</t>
        </is>
      </c>
      <c r="L654" t="inlineStr">
        <is>
          <t/>
        </is>
      </c>
      <c r="M654" t="inlineStr">
        <is>
          <t>Überschuldung</t>
        </is>
      </c>
      <c r="N654" t="inlineStr">
        <is>
          <t>3</t>
        </is>
      </c>
      <c r="O654" t="inlineStr">
        <is>
          <t/>
        </is>
      </c>
      <c r="P654" t="inlineStr">
        <is>
          <t>υπερχρέωση|ανεπάρκεια ενεργητικού</t>
        </is>
      </c>
      <c r="Q654" t="inlineStr">
        <is>
          <t>3|3</t>
        </is>
      </c>
      <c r="R654" t="inlineStr">
        <is>
          <t>|</t>
        </is>
      </c>
      <c r="S654" t="inlineStr">
        <is>
          <t>insolvency|excess of liabilities over assets|overextension</t>
        </is>
      </c>
      <c r="T654" t="inlineStr">
        <is>
          <t>3|3|3</t>
        </is>
      </c>
      <c r="U654" t="inlineStr">
        <is>
          <t>||</t>
        </is>
      </c>
      <c r="V654" t="inlineStr">
        <is>
          <t/>
        </is>
      </c>
      <c r="W654" t="inlineStr">
        <is>
          <t/>
        </is>
      </c>
      <c r="X654" t="inlineStr">
        <is>
          <t/>
        </is>
      </c>
      <c r="Y654" t="inlineStr">
        <is>
          <t>ülelaenamine</t>
        </is>
      </c>
      <c r="Z654" t="inlineStr">
        <is>
          <t>3</t>
        </is>
      </c>
      <c r="AA654" t="inlineStr">
        <is>
          <t/>
        </is>
      </c>
      <c r="AB654" t="inlineStr">
        <is>
          <t>ylivelkaantuminen|maksukyvyttömyys</t>
        </is>
      </c>
      <c r="AC654" t="inlineStr">
        <is>
          <t>3|3</t>
        </is>
      </c>
      <c r="AD654" t="inlineStr">
        <is>
          <t>|</t>
        </is>
      </c>
      <c r="AE654" t="inlineStr">
        <is>
          <t>insuffisance d'actif|surendettement|excédent de passif</t>
        </is>
      </c>
      <c r="AF654" t="inlineStr">
        <is>
          <t>3|3|3</t>
        </is>
      </c>
      <c r="AG654" t="inlineStr">
        <is>
          <t>||</t>
        </is>
      </c>
      <c r="AH654" t="inlineStr">
        <is>
          <t>dócmhainneacht</t>
        </is>
      </c>
      <c r="AI654" t="inlineStr">
        <is>
          <t>3</t>
        </is>
      </c>
      <c r="AJ654" t="inlineStr">
        <is>
          <t/>
        </is>
      </c>
      <c r="AK654" t="inlineStr">
        <is>
          <t/>
        </is>
      </c>
      <c r="AL654" t="inlineStr">
        <is>
          <t/>
        </is>
      </c>
      <c r="AM654" t="inlineStr">
        <is>
          <t/>
        </is>
      </c>
      <c r="AN654" t="inlineStr">
        <is>
          <t/>
        </is>
      </c>
      <c r="AO654" t="inlineStr">
        <is>
          <t/>
        </is>
      </c>
      <c r="AP654" t="inlineStr">
        <is>
          <t/>
        </is>
      </c>
      <c r="AQ654" t="inlineStr">
        <is>
          <t>sovraindebitamento|indebitamento eccessivo|situazione deficitaria|sovraindebitamento|stato di insolvenza</t>
        </is>
      </c>
      <c r="AR654" t="inlineStr">
        <is>
          <t>3|3|3|3|3</t>
        </is>
      </c>
      <c r="AS654" t="inlineStr">
        <is>
          <t>||||</t>
        </is>
      </c>
      <c r="AT654" t="inlineStr">
        <is>
          <t/>
        </is>
      </c>
      <c r="AU654" t="inlineStr">
        <is>
          <t/>
        </is>
      </c>
      <c r="AV654" t="inlineStr">
        <is>
          <t/>
        </is>
      </c>
      <c r="AW654" t="inlineStr">
        <is>
          <t/>
        </is>
      </c>
      <c r="AX654" t="inlineStr">
        <is>
          <t/>
        </is>
      </c>
      <c r="AY654" t="inlineStr">
        <is>
          <t/>
        </is>
      </c>
      <c r="AZ654" t="inlineStr">
        <is>
          <t>insolvenza</t>
        </is>
      </c>
      <c r="BA654" t="inlineStr">
        <is>
          <t>3</t>
        </is>
      </c>
      <c r="BB654" t="inlineStr">
        <is>
          <t/>
        </is>
      </c>
      <c r="BC654" t="inlineStr">
        <is>
          <t>zeer grote schuldenlast|insolventie|te zware schuldenlast</t>
        </is>
      </c>
      <c r="BD654" t="inlineStr">
        <is>
          <t>3|3|3</t>
        </is>
      </c>
      <c r="BE654" t="inlineStr">
        <is>
          <t>||</t>
        </is>
      </c>
      <c r="BF654" t="inlineStr">
        <is>
          <t>nadmierne zadłużenie</t>
        </is>
      </c>
      <c r="BG654" t="inlineStr">
        <is>
          <t>3</t>
        </is>
      </c>
      <c r="BH654" t="inlineStr">
        <is>
          <t/>
        </is>
      </c>
      <c r="BI654" t="inlineStr">
        <is>
          <t>insolvabilidade|insolvência</t>
        </is>
      </c>
      <c r="BJ654" t="inlineStr">
        <is>
          <t>3|3</t>
        </is>
      </c>
      <c r="BK654" t="inlineStr">
        <is>
          <t>|</t>
        </is>
      </c>
      <c r="BL654" t="inlineStr">
        <is>
          <t/>
        </is>
      </c>
      <c r="BM654" t="inlineStr">
        <is>
          <t/>
        </is>
      </c>
      <c r="BN654" t="inlineStr">
        <is>
          <t/>
        </is>
      </c>
      <c r="BO654" t="inlineStr">
        <is>
          <t/>
        </is>
      </c>
      <c r="BP654" t="inlineStr">
        <is>
          <t/>
        </is>
      </c>
      <c r="BQ654" t="inlineStr">
        <is>
          <t/>
        </is>
      </c>
      <c r="BR654" t="inlineStr">
        <is>
          <t/>
        </is>
      </c>
      <c r="BS654" t="inlineStr">
        <is>
          <t/>
        </is>
      </c>
      <c r="BT654" t="inlineStr">
        <is>
          <t/>
        </is>
      </c>
      <c r="BU654" t="inlineStr">
        <is>
          <t>insolvens|betalningsoförmåga|obestånd</t>
        </is>
      </c>
      <c r="BV654" t="inlineStr">
        <is>
          <t>3|3|3</t>
        </is>
      </c>
      <c r="BW654" t="inlineStr">
        <is>
          <t>||</t>
        </is>
      </c>
      <c r="BX654" t="inlineStr">
        <is>
          <t/>
        </is>
      </c>
      <c r="BY654" t="inlineStr">
        <is>
          <t/>
        </is>
      </c>
      <c r="BZ654" t="inlineStr">
        <is>
          <t>formuetilstand, hvor realisationsværdien af aktiverne ikke dækker gælden</t>
        </is>
      </c>
      <c r="CA654" t="inlineStr">
        <is>
          <t>finanzielle Situation, in der die Schulden durch den Veräußerungswert des Vermögens nicht gedeckt sind ;Finanzlage, in welcher der Veräusserungswert des Vermögens die Schulden nicht mehr deckt</t>
        </is>
      </c>
      <c r="CB654" t="inlineStr">
        <is>
          <t/>
        </is>
      </c>
      <c r="CC654" t="inlineStr">
        <is>
          <t>the financial situation in which the realisable value of the assets is less than the total liabilities; the financial situation in which the total liabilities exceed the realisable value of the available assets</t>
        </is>
      </c>
      <c r="CD654" t="inlineStr">
        <is>
          <t/>
        </is>
      </c>
      <c r="CE654" t="inlineStr">
        <is>
          <t/>
        </is>
      </c>
      <c r="CF654" t="inlineStr">
        <is>
          <t>rahoituksellinen tilanne, jossa rahaksi muutettavissa olevia varoja on vähemmän kuin velkoja yhteensä; taloudellinen tilanne, jossa velkojen kokonaismäärä ylittää käytettävissä olevien varojen realisoitavan arvon</t>
        </is>
      </c>
      <c r="CG654" t="inlineStr">
        <is>
          <t>situation patrimoniale dans laquelle la valeur de liquidation de l'actif est inférieure aux dettes</t>
        </is>
      </c>
      <c r="CH654" t="inlineStr">
        <is>
          <t/>
        </is>
      </c>
      <c r="CI654" t="inlineStr">
        <is>
          <t/>
        </is>
      </c>
      <c r="CJ654" t="inlineStr">
        <is>
          <t/>
        </is>
      </c>
      <c r="CK654" t="inlineStr">
        <is>
          <t>situazione patrimoniale nella quale il valore di liquidazione dell'attivo é inferiore al passivo</t>
        </is>
      </c>
      <c r="CL654" t="inlineStr">
        <is>
          <t/>
        </is>
      </c>
      <c r="CM654" t="inlineStr">
        <is>
          <t/>
        </is>
      </c>
      <c r="CN654" t="inlineStr">
        <is>
          <t>meta individwu jew organizzazzjoni ma jkunux jistgħu jibqgħu jissodisfaw l-obbligi finanzjarji tagħhom ma' min ikun tahom is-self hekk kif id-dejn isir dovut</t>
        </is>
      </c>
      <c r="CO654" t="inlineStr">
        <is>
          <t>financiële positie waarbij de liquidatiewaarde van de activa lager is dan het totaal der schulden</t>
        </is>
      </c>
      <c r="CP654" t="inlineStr">
        <is>
          <t/>
        </is>
      </c>
      <c r="CQ654" t="inlineStr">
        <is>
          <t>Situação patrimonial pela qual o valor de liquidação do ativo é inferior ao passivo.</t>
        </is>
      </c>
      <c r="CR654" t="inlineStr">
        <is>
          <t/>
        </is>
      </c>
      <c r="CS654" t="inlineStr">
        <is>
          <t/>
        </is>
      </c>
      <c r="CT654" t="inlineStr">
        <is>
          <t/>
        </is>
      </c>
      <c r="CU654" t="inlineStr">
        <is>
          <t/>
        </is>
      </c>
    </row>
    <row r="655">
      <c r="A655" s="1" t="str">
        <f>HYPERLINK("https://iate.europa.eu/entry/result/1239601/all", "1239601")</f>
        <v>1239601</v>
      </c>
      <c r="B655" t="inlineStr">
        <is>
          <t>TRADE;FINANCE</t>
        </is>
      </c>
      <c r="C655" t="inlineStr">
        <is>
          <t>TRADE|marketing|preparation for market;FINANCE</t>
        </is>
      </c>
      <c r="D655" t="inlineStr">
        <is>
          <t/>
        </is>
      </c>
      <c r="E655" t="inlineStr">
        <is>
          <t/>
        </is>
      </c>
      <c r="F655" t="inlineStr">
        <is>
          <t/>
        </is>
      </c>
      <c r="G655" t="inlineStr">
        <is>
          <t>fundace</t>
        </is>
      </c>
      <c r="H655" t="inlineStr">
        <is>
          <t>3</t>
        </is>
      </c>
      <c r="I655" t="inlineStr">
        <is>
          <t/>
        </is>
      </c>
      <c r="J655" t="inlineStr">
        <is>
          <t>fond</t>
        </is>
      </c>
      <c r="K655" t="inlineStr">
        <is>
          <t>3</t>
        </is>
      </c>
      <c r="L655" t="inlineStr">
        <is>
          <t/>
        </is>
      </c>
      <c r="M655" t="inlineStr">
        <is>
          <t>Stiftung</t>
        </is>
      </c>
      <c r="N655" t="inlineStr">
        <is>
          <t>3</t>
        </is>
      </c>
      <c r="O655" t="inlineStr">
        <is>
          <t/>
        </is>
      </c>
      <c r="P655" t="inlineStr">
        <is>
          <t>ίδρυμα</t>
        </is>
      </c>
      <c r="Q655" t="inlineStr">
        <is>
          <t>3</t>
        </is>
      </c>
      <c r="R655" t="inlineStr">
        <is>
          <t/>
        </is>
      </c>
      <c r="S655" t="inlineStr">
        <is>
          <t>foundation</t>
        </is>
      </c>
      <c r="T655" t="inlineStr">
        <is>
          <t>3</t>
        </is>
      </c>
      <c r="U655" t="inlineStr">
        <is>
          <t/>
        </is>
      </c>
      <c r="V655" t="inlineStr">
        <is>
          <t/>
        </is>
      </c>
      <c r="W655" t="inlineStr">
        <is>
          <t/>
        </is>
      </c>
      <c r="X655" t="inlineStr">
        <is>
          <t/>
        </is>
      </c>
      <c r="Y655" t="inlineStr">
        <is>
          <t/>
        </is>
      </c>
      <c r="Z655" t="inlineStr">
        <is>
          <t/>
        </is>
      </c>
      <c r="AA655" t="inlineStr">
        <is>
          <t/>
        </is>
      </c>
      <c r="AB655" t="inlineStr">
        <is>
          <t>säätiö</t>
        </is>
      </c>
      <c r="AC655" t="inlineStr">
        <is>
          <t>3</t>
        </is>
      </c>
      <c r="AD655" t="inlineStr">
        <is>
          <t/>
        </is>
      </c>
      <c r="AE655" t="inlineStr">
        <is>
          <t>fondation</t>
        </is>
      </c>
      <c r="AF655" t="inlineStr">
        <is>
          <t>3</t>
        </is>
      </c>
      <c r="AG655" t="inlineStr">
        <is>
          <t/>
        </is>
      </c>
      <c r="AH655" t="inlineStr">
        <is>
          <t/>
        </is>
      </c>
      <c r="AI655" t="inlineStr">
        <is>
          <t/>
        </is>
      </c>
      <c r="AJ655" t="inlineStr">
        <is>
          <t/>
        </is>
      </c>
      <c r="AK655" t="inlineStr">
        <is>
          <t/>
        </is>
      </c>
      <c r="AL655" t="inlineStr">
        <is>
          <t/>
        </is>
      </c>
      <c r="AM655" t="inlineStr">
        <is>
          <t/>
        </is>
      </c>
      <c r="AN655" t="inlineStr">
        <is>
          <t/>
        </is>
      </c>
      <c r="AO655" t="inlineStr">
        <is>
          <t/>
        </is>
      </c>
      <c r="AP655" t="inlineStr">
        <is>
          <t/>
        </is>
      </c>
      <c r="AQ655" t="inlineStr">
        <is>
          <t>fondazione</t>
        </is>
      </c>
      <c r="AR655" t="inlineStr">
        <is>
          <t>3</t>
        </is>
      </c>
      <c r="AS655" t="inlineStr">
        <is>
          <t/>
        </is>
      </c>
      <c r="AT655" t="inlineStr">
        <is>
          <t/>
        </is>
      </c>
      <c r="AU655" t="inlineStr">
        <is>
          <t/>
        </is>
      </c>
      <c r="AV655" t="inlineStr">
        <is>
          <t/>
        </is>
      </c>
      <c r="AW655" t="inlineStr">
        <is>
          <t/>
        </is>
      </c>
      <c r="AX655" t="inlineStr">
        <is>
          <t/>
        </is>
      </c>
      <c r="AY655" t="inlineStr">
        <is>
          <t/>
        </is>
      </c>
      <c r="AZ655" t="inlineStr">
        <is>
          <t/>
        </is>
      </c>
      <c r="BA655" t="inlineStr">
        <is>
          <t/>
        </is>
      </c>
      <c r="BB655" t="inlineStr">
        <is>
          <t/>
        </is>
      </c>
      <c r="BC655" t="inlineStr">
        <is>
          <t>stichting</t>
        </is>
      </c>
      <c r="BD655" t="inlineStr">
        <is>
          <t>3</t>
        </is>
      </c>
      <c r="BE655" t="inlineStr">
        <is>
          <t/>
        </is>
      </c>
      <c r="BF655" t="inlineStr">
        <is>
          <t/>
        </is>
      </c>
      <c r="BG655" t="inlineStr">
        <is>
          <t/>
        </is>
      </c>
      <c r="BH655" t="inlineStr">
        <is>
          <t/>
        </is>
      </c>
      <c r="BI655" t="inlineStr">
        <is>
          <t>fundação</t>
        </is>
      </c>
      <c r="BJ655" t="inlineStr">
        <is>
          <t>3</t>
        </is>
      </c>
      <c r="BK655" t="inlineStr">
        <is>
          <t/>
        </is>
      </c>
      <c r="BL655" t="inlineStr">
        <is>
          <t>fundație</t>
        </is>
      </c>
      <c r="BM655" t="inlineStr">
        <is>
          <t>3</t>
        </is>
      </c>
      <c r="BN655" t="inlineStr">
        <is>
          <t/>
        </is>
      </c>
      <c r="BO655" t="inlineStr">
        <is>
          <t/>
        </is>
      </c>
      <c r="BP655" t="inlineStr">
        <is>
          <t/>
        </is>
      </c>
      <c r="BQ655" t="inlineStr">
        <is>
          <t/>
        </is>
      </c>
      <c r="BR655" t="inlineStr">
        <is>
          <t/>
        </is>
      </c>
      <c r="BS655" t="inlineStr">
        <is>
          <t/>
        </is>
      </c>
      <c r="BT655" t="inlineStr">
        <is>
          <t/>
        </is>
      </c>
      <c r="BU655" t="inlineStr">
        <is>
          <t>stiftelse</t>
        </is>
      </c>
      <c r="BV655" t="inlineStr">
        <is>
          <t>3</t>
        </is>
      </c>
      <c r="BW655" t="inlineStr">
        <is>
          <t/>
        </is>
      </c>
      <c r="BX655" t="inlineStr">
        <is>
          <t/>
        </is>
      </c>
      <c r="BY655" t="inlineStr">
        <is>
          <t>právnická osoba vytvořená majetkem vyčleněným k určitému účelu. Její činnost se váže na účel, k němuž byla zřízena</t>
        </is>
      </c>
      <c r="BZ655" t="inlineStr">
        <is>
          <t>institution som administrerer/ ejer midler til bestemte, ofte almennyttige eller velgørende formål</t>
        </is>
      </c>
      <c r="CA655" t="inlineStr">
        <is>
          <t>Verwendung von Vermögen für bestimmte oft gemeinnützige oder wohltätige Zwecke</t>
        </is>
      </c>
      <c r="CB655" t="inlineStr">
        <is>
          <t/>
        </is>
      </c>
      <c r="CC655" t="inlineStr">
        <is>
          <t>a body administering funds provided for social or philanthropic purposes</t>
        </is>
      </c>
      <c r="CD655" t="inlineStr">
        <is>
          <t/>
        </is>
      </c>
      <c r="CE655" t="inlineStr">
        <is>
          <t/>
        </is>
      </c>
      <c r="CF655" t="inlineStr">
        <is>
          <t>sosiaalisiin tai yleishyödyllisiin tarkoituksiin tarkoitettuja varoja hallinnoiva elin</t>
        </is>
      </c>
      <c r="CG655" t="inlineStr">
        <is>
          <t>biens affectés à un but particulier le plus souvent philanthropique ou d'intérêt public</t>
        </is>
      </c>
      <c r="CH655" t="inlineStr">
        <is>
          <t/>
        </is>
      </c>
      <c r="CI655" t="inlineStr">
        <is>
          <t/>
        </is>
      </c>
      <c r="CJ655" t="inlineStr">
        <is>
          <t/>
        </is>
      </c>
      <c r="CK655" t="inlineStr">
        <is>
          <t>patrimonio destinato al conseguimento di fini di pubblica utilità o beneficenza; normalmente ha personalità giuridica</t>
        </is>
      </c>
      <c r="CL655" t="inlineStr">
        <is>
          <t/>
        </is>
      </c>
      <c r="CM655" t="inlineStr">
        <is>
          <t/>
        </is>
      </c>
      <c r="CN655" t="inlineStr">
        <is>
          <t/>
        </is>
      </c>
      <c r="CO655" t="inlineStr">
        <is>
          <t>een door een rechtshandeling afgezonderd vermogen om daarmee een bepaald, veelal niet-commercieel, doel te bereiken</t>
        </is>
      </c>
      <c r="CP655" t="inlineStr">
        <is>
          <t/>
        </is>
      </c>
      <c r="CQ655" t="inlineStr">
        <is>
          <t>bens destinados a um fim particular, geralmente de carácter filantrópico ou de interesse público</t>
        </is>
      </c>
      <c r="CR655" t="inlineStr">
        <is>
          <t/>
        </is>
      </c>
      <c r="CS655" t="inlineStr">
        <is>
          <t/>
        </is>
      </c>
      <c r="CT655" t="inlineStr">
        <is>
          <t/>
        </is>
      </c>
      <c r="CU655" t="inlineStr">
        <is>
          <t/>
        </is>
      </c>
    </row>
    <row r="656">
      <c r="A656" s="1" t="str">
        <f>HYPERLINK("https://iate.europa.eu/entry/result/1236592/all", "1236592")</f>
        <v>1236592</v>
      </c>
      <c r="B656" t="inlineStr">
        <is>
          <t>FINANCE;LAW</t>
        </is>
      </c>
      <c r="C656" t="inlineStr">
        <is>
          <t>FINANCE;LAW</t>
        </is>
      </c>
      <c r="D656" t="inlineStr">
        <is>
          <t/>
        </is>
      </c>
      <c r="E656" t="inlineStr">
        <is>
          <t/>
        </is>
      </c>
      <c r="F656" t="inlineStr">
        <is>
          <t/>
        </is>
      </c>
      <c r="G656" t="inlineStr">
        <is>
          <t/>
        </is>
      </c>
      <c r="H656" t="inlineStr">
        <is>
          <t/>
        </is>
      </c>
      <c r="I656" t="inlineStr">
        <is>
          <t/>
        </is>
      </c>
      <c r="J656" t="inlineStr">
        <is>
          <t>modydelse</t>
        </is>
      </c>
      <c r="K656" t="inlineStr">
        <is>
          <t>0</t>
        </is>
      </c>
      <c r="L656" t="inlineStr">
        <is>
          <t/>
        </is>
      </c>
      <c r="M656" t="inlineStr">
        <is>
          <t>Gegenleistung</t>
        </is>
      </c>
      <c r="N656" t="inlineStr">
        <is>
          <t>1</t>
        </is>
      </c>
      <c r="O656" t="inlineStr">
        <is>
          <t/>
        </is>
      </c>
      <c r="P656" t="inlineStr">
        <is>
          <t>αντιπαροχή' παροχή επ' ανταλλάγματι|αντιπαροχή</t>
        </is>
      </c>
      <c r="Q656" t="inlineStr">
        <is>
          <t>2|3</t>
        </is>
      </c>
      <c r="R656" t="inlineStr">
        <is>
          <t>|</t>
        </is>
      </c>
      <c r="S656" t="inlineStr">
        <is>
          <t>consideration</t>
        </is>
      </c>
      <c r="T656" t="inlineStr">
        <is>
          <t>3</t>
        </is>
      </c>
      <c r="U656" t="inlineStr">
        <is>
          <t/>
        </is>
      </c>
      <c r="V656" t="inlineStr">
        <is>
          <t>contraprestación</t>
        </is>
      </c>
      <c r="W656" t="inlineStr">
        <is>
          <t>3</t>
        </is>
      </c>
      <c r="X656" t="inlineStr">
        <is>
          <t/>
        </is>
      </c>
      <c r="Y656" t="inlineStr">
        <is>
          <t/>
        </is>
      </c>
      <c r="Z656" t="inlineStr">
        <is>
          <t/>
        </is>
      </c>
      <c r="AA656" t="inlineStr">
        <is>
          <t/>
        </is>
      </c>
      <c r="AB656" t="inlineStr">
        <is>
          <t>vastike</t>
        </is>
      </c>
      <c r="AC656" t="inlineStr">
        <is>
          <t>2</t>
        </is>
      </c>
      <c r="AD656" t="inlineStr">
        <is>
          <t/>
        </is>
      </c>
      <c r="AE656" t="inlineStr">
        <is>
          <t/>
        </is>
      </c>
      <c r="AF656" t="inlineStr">
        <is>
          <t/>
        </is>
      </c>
      <c r="AG656" t="inlineStr">
        <is>
          <t/>
        </is>
      </c>
      <c r="AH656" t="inlineStr">
        <is>
          <t/>
        </is>
      </c>
      <c r="AI656" t="inlineStr">
        <is>
          <t/>
        </is>
      </c>
      <c r="AJ656" t="inlineStr">
        <is>
          <t/>
        </is>
      </c>
      <c r="AK656" t="inlineStr">
        <is>
          <t/>
        </is>
      </c>
      <c r="AL656" t="inlineStr">
        <is>
          <t/>
        </is>
      </c>
      <c r="AM656" t="inlineStr">
        <is>
          <t/>
        </is>
      </c>
      <c r="AN656" t="inlineStr">
        <is>
          <t/>
        </is>
      </c>
      <c r="AO656" t="inlineStr">
        <is>
          <t/>
        </is>
      </c>
      <c r="AP656" t="inlineStr">
        <is>
          <t/>
        </is>
      </c>
      <c r="AQ656" t="inlineStr">
        <is>
          <t/>
        </is>
      </c>
      <c r="AR656" t="inlineStr">
        <is>
          <t/>
        </is>
      </c>
      <c r="AS656" t="inlineStr">
        <is>
          <t/>
        </is>
      </c>
      <c r="AT656" t="inlineStr">
        <is>
          <t/>
        </is>
      </c>
      <c r="AU656" t="inlineStr">
        <is>
          <t/>
        </is>
      </c>
      <c r="AV656" t="inlineStr">
        <is>
          <t/>
        </is>
      </c>
      <c r="AW656" t="inlineStr">
        <is>
          <t/>
        </is>
      </c>
      <c r="AX656" t="inlineStr">
        <is>
          <t/>
        </is>
      </c>
      <c r="AY656" t="inlineStr">
        <is>
          <t/>
        </is>
      </c>
      <c r="AZ656" t="inlineStr">
        <is>
          <t/>
        </is>
      </c>
      <c r="BA656" t="inlineStr">
        <is>
          <t/>
        </is>
      </c>
      <c r="BB656" t="inlineStr">
        <is>
          <t/>
        </is>
      </c>
      <c r="BC656" t="inlineStr">
        <is>
          <t/>
        </is>
      </c>
      <c r="BD656" t="inlineStr">
        <is>
          <t/>
        </is>
      </c>
      <c r="BE656" t="inlineStr">
        <is>
          <t/>
        </is>
      </c>
      <c r="BF656" t="inlineStr">
        <is>
          <t/>
        </is>
      </c>
      <c r="BG656" t="inlineStr">
        <is>
          <t/>
        </is>
      </c>
      <c r="BH656" t="inlineStr">
        <is>
          <t/>
        </is>
      </c>
      <c r="BI656" t="inlineStr">
        <is>
          <t>contrapartida|contraprestação</t>
        </is>
      </c>
      <c r="BJ656" t="inlineStr">
        <is>
          <t>3|1</t>
        </is>
      </c>
      <c r="BK656" t="inlineStr">
        <is>
          <t>|</t>
        </is>
      </c>
      <c r="BL656" t="inlineStr">
        <is>
          <t/>
        </is>
      </c>
      <c r="BM656" t="inlineStr">
        <is>
          <t/>
        </is>
      </c>
      <c r="BN656" t="inlineStr">
        <is>
          <t/>
        </is>
      </c>
      <c r="BO656" t="inlineStr">
        <is>
          <t>protiplnenie</t>
        </is>
      </c>
      <c r="BP656" t="inlineStr">
        <is>
          <t>3</t>
        </is>
      </c>
      <c r="BQ656" t="inlineStr">
        <is>
          <t/>
        </is>
      </c>
      <c r="BR656" t="inlineStr">
        <is>
          <t/>
        </is>
      </c>
      <c r="BS656" t="inlineStr">
        <is>
          <t/>
        </is>
      </c>
      <c r="BT656" t="inlineStr">
        <is>
          <t/>
        </is>
      </c>
      <c r="BU656" t="inlineStr">
        <is>
          <t>ersättning</t>
        </is>
      </c>
      <c r="BV656" t="inlineStr">
        <is>
          <t>2</t>
        </is>
      </c>
      <c r="BW656" t="inlineStr">
        <is>
          <t/>
        </is>
      </c>
      <c r="BX656" t="inlineStr">
        <is>
          <t/>
        </is>
      </c>
      <c r="BY656" t="inlineStr">
        <is>
          <t/>
        </is>
      </c>
      <c r="BZ656" t="inlineStr">
        <is>
          <t/>
        </is>
      </c>
      <c r="CA656" t="inlineStr">
        <is>
          <t/>
        </is>
      </c>
      <c r="CB656" t="inlineStr">
        <is>
          <t>"That which is given, done or forborne in return for the promise or act of another party" (Oxford Companion of Law)' "Αμφοτεροβαρείς συμβάσεις είναι ου μόνον αι εν τω κώδικι ειδικώς ρυθμιζόμεναι αγοραπωλησία, ανταλλαγή, μίσθωσις, επίμορτος αγροληψία, μίσθωσις εργασίας ή έργου, εταιρία, αλλά και πάσα άλλη σύμβασις, εν η συμφωνείται παροχή επ' ανταλλάγματι (αντιπαροχή)" (Μπαλής, βλ. ανωτέρω)</t>
        </is>
      </c>
      <c r="CC656" t="inlineStr">
        <is>
          <t/>
        </is>
      </c>
      <c r="CD656" t="inlineStr">
        <is>
          <t/>
        </is>
      </c>
      <c r="CE656" t="inlineStr">
        <is>
          <t/>
        </is>
      </c>
      <c r="CF656" t="inlineStr">
        <is>
          <t/>
        </is>
      </c>
      <c r="CG656" t="inlineStr">
        <is>
          <t/>
        </is>
      </c>
      <c r="CH656" t="inlineStr">
        <is>
          <t/>
        </is>
      </c>
      <c r="CI656" t="inlineStr">
        <is>
          <t/>
        </is>
      </c>
      <c r="CJ656" t="inlineStr">
        <is>
          <t/>
        </is>
      </c>
      <c r="CK656" t="inlineStr">
        <is>
          <t/>
        </is>
      </c>
      <c r="CL656" t="inlineStr">
        <is>
          <t/>
        </is>
      </c>
      <c r="CM656" t="inlineStr">
        <is>
          <t/>
        </is>
      </c>
      <c r="CN656" t="inlineStr">
        <is>
          <t/>
        </is>
      </c>
      <c r="CO656" t="inlineStr">
        <is>
          <t/>
        </is>
      </c>
      <c r="CP656" t="inlineStr">
        <is>
          <t/>
        </is>
      </c>
      <c r="CQ656" t="inlineStr">
        <is>
          <t/>
        </is>
      </c>
      <c r="CR656" t="inlineStr">
        <is>
          <t/>
        </is>
      </c>
      <c r="CS656" t="inlineStr">
        <is>
          <t/>
        </is>
      </c>
      <c r="CT656" t="inlineStr">
        <is>
          <t/>
        </is>
      </c>
      <c r="CU656" t="inlineStr">
        <is>
          <t/>
        </is>
      </c>
    </row>
    <row r="657">
      <c r="A657" s="1" t="str">
        <f>HYPERLINK("https://iate.europa.eu/entry/result/1239325/all", "1239325")</f>
        <v>1239325</v>
      </c>
      <c r="B657" t="inlineStr">
        <is>
          <t>FINANCE</t>
        </is>
      </c>
      <c r="C657" t="inlineStr">
        <is>
          <t>FINANCE|monetary relations</t>
        </is>
      </c>
      <c r="D657" t="inlineStr">
        <is>
          <t>паричен поток</t>
        </is>
      </c>
      <c r="E657" t="inlineStr">
        <is>
          <t>4</t>
        </is>
      </c>
      <c r="F657" t="inlineStr">
        <is>
          <t/>
        </is>
      </c>
      <c r="G657" t="inlineStr">
        <is>
          <t/>
        </is>
      </c>
      <c r="H657" t="inlineStr">
        <is>
          <t/>
        </is>
      </c>
      <c r="I657" t="inlineStr">
        <is>
          <t/>
        </is>
      </c>
      <c r="J657" t="inlineStr">
        <is>
          <t>cash flow</t>
        </is>
      </c>
      <c r="K657" t="inlineStr">
        <is>
          <t>3</t>
        </is>
      </c>
      <c r="L657" t="inlineStr">
        <is>
          <t/>
        </is>
      </c>
      <c r="M657" t="inlineStr">
        <is>
          <t>cash flow</t>
        </is>
      </c>
      <c r="N657" t="inlineStr">
        <is>
          <t>3</t>
        </is>
      </c>
      <c r="O657" t="inlineStr">
        <is>
          <t/>
        </is>
      </c>
      <c r="P657" t="inlineStr">
        <is>
          <t/>
        </is>
      </c>
      <c r="Q657" t="inlineStr">
        <is>
          <t/>
        </is>
      </c>
      <c r="R657" t="inlineStr">
        <is>
          <t/>
        </is>
      </c>
      <c r="S657" t="inlineStr">
        <is>
          <t>cash flow</t>
        </is>
      </c>
      <c r="T657" t="inlineStr">
        <is>
          <t>3</t>
        </is>
      </c>
      <c r="U657" t="inlineStr">
        <is>
          <t/>
        </is>
      </c>
      <c r="V657" t="inlineStr">
        <is>
          <t/>
        </is>
      </c>
      <c r="W657" t="inlineStr">
        <is>
          <t/>
        </is>
      </c>
      <c r="X657" t="inlineStr">
        <is>
          <t/>
        </is>
      </c>
      <c r="Y657" t="inlineStr">
        <is>
          <t/>
        </is>
      </c>
      <c r="Z657" t="inlineStr">
        <is>
          <t/>
        </is>
      </c>
      <c r="AA657" t="inlineStr">
        <is>
          <t/>
        </is>
      </c>
      <c r="AB657" t="inlineStr">
        <is>
          <t>kassavirta|cash flow</t>
        </is>
      </c>
      <c r="AC657" t="inlineStr">
        <is>
          <t>3|3</t>
        </is>
      </c>
      <c r="AD657" t="inlineStr">
        <is>
          <t>|</t>
        </is>
      </c>
      <c r="AE657" t="inlineStr">
        <is>
          <t>cash flow</t>
        </is>
      </c>
      <c r="AF657" t="inlineStr">
        <is>
          <t>3</t>
        </is>
      </c>
      <c r="AG657" t="inlineStr">
        <is>
          <t/>
        </is>
      </c>
      <c r="AH657" t="inlineStr">
        <is>
          <t>sreabhadh airgid</t>
        </is>
      </c>
      <c r="AI657" t="inlineStr">
        <is>
          <t>3</t>
        </is>
      </c>
      <c r="AJ657" t="inlineStr">
        <is>
          <t/>
        </is>
      </c>
      <c r="AK657" t="inlineStr">
        <is>
          <t>novčani tok</t>
        </is>
      </c>
      <c r="AL657" t="inlineStr">
        <is>
          <t>3</t>
        </is>
      </c>
      <c r="AM657" t="inlineStr">
        <is>
          <t/>
        </is>
      </c>
      <c r="AN657" t="inlineStr">
        <is>
          <t/>
        </is>
      </c>
      <c r="AO657" t="inlineStr">
        <is>
          <t/>
        </is>
      </c>
      <c r="AP657" t="inlineStr">
        <is>
          <t/>
        </is>
      </c>
      <c r="AQ657" t="inlineStr">
        <is>
          <t>cash flow</t>
        </is>
      </c>
      <c r="AR657" t="inlineStr">
        <is>
          <t>3</t>
        </is>
      </c>
      <c r="AS657" t="inlineStr">
        <is>
          <t/>
        </is>
      </c>
      <c r="AT657" t="inlineStr">
        <is>
          <t>pinigų srautas</t>
        </is>
      </c>
      <c r="AU657" t="inlineStr">
        <is>
          <t>3</t>
        </is>
      </c>
      <c r="AV657" t="inlineStr">
        <is>
          <t/>
        </is>
      </c>
      <c r="AW657" t="inlineStr">
        <is>
          <t/>
        </is>
      </c>
      <c r="AX657" t="inlineStr">
        <is>
          <t/>
        </is>
      </c>
      <c r="AY657" t="inlineStr">
        <is>
          <t/>
        </is>
      </c>
      <c r="AZ657" t="inlineStr">
        <is>
          <t/>
        </is>
      </c>
      <c r="BA657" t="inlineStr">
        <is>
          <t/>
        </is>
      </c>
      <c r="BB657" t="inlineStr">
        <is>
          <t/>
        </is>
      </c>
      <c r="BC657" t="inlineStr">
        <is>
          <t>cash flow</t>
        </is>
      </c>
      <c r="BD657" t="inlineStr">
        <is>
          <t>3</t>
        </is>
      </c>
      <c r="BE657" t="inlineStr">
        <is>
          <t/>
        </is>
      </c>
      <c r="BF657" t="inlineStr">
        <is>
          <t/>
        </is>
      </c>
      <c r="BG657" t="inlineStr">
        <is>
          <t/>
        </is>
      </c>
      <c r="BH657" t="inlineStr">
        <is>
          <t/>
        </is>
      </c>
      <c r="BI657" t="inlineStr">
        <is>
          <t>fluxo de caixa</t>
        </is>
      </c>
      <c r="BJ657" t="inlineStr">
        <is>
          <t>3</t>
        </is>
      </c>
      <c r="BK657" t="inlineStr">
        <is>
          <t/>
        </is>
      </c>
      <c r="BL657" t="inlineStr">
        <is>
          <t>flux de numerar</t>
        </is>
      </c>
      <c r="BM657" t="inlineStr">
        <is>
          <t>2</t>
        </is>
      </c>
      <c r="BN657" t="inlineStr">
        <is>
          <t/>
        </is>
      </c>
      <c r="BO657" t="inlineStr">
        <is>
          <t/>
        </is>
      </c>
      <c r="BP657" t="inlineStr">
        <is>
          <t/>
        </is>
      </c>
      <c r="BQ657" t="inlineStr">
        <is>
          <t/>
        </is>
      </c>
      <c r="BR657" t="inlineStr">
        <is>
          <t/>
        </is>
      </c>
      <c r="BS657" t="inlineStr">
        <is>
          <t/>
        </is>
      </c>
      <c r="BT657" t="inlineStr">
        <is>
          <t/>
        </is>
      </c>
      <c r="BU657" t="inlineStr">
        <is>
          <t>kassaflöde|betalningsström|cash flow</t>
        </is>
      </c>
      <c r="BV657" t="inlineStr">
        <is>
          <t>3|3|3</t>
        </is>
      </c>
      <c r="BW657" t="inlineStr">
        <is>
          <t>||</t>
        </is>
      </c>
      <c r="BX657" t="inlineStr">
        <is>
          <t>Паричен поток е всяко насочено движение на капитал; паричните потоци са входящи (положителни) и изходящи (отрицателни).</t>
        </is>
      </c>
      <c r="BY657" t="inlineStr">
        <is>
          <t/>
        </is>
      </c>
      <c r="BZ657" t="inlineStr">
        <is>
          <t>bevægelse. i en virksomheds midler, repræsenteret ved ikke fordelt driftsresultat reguleret med afskrivninger og forandringer i egen og lånt kapital</t>
        </is>
      </c>
      <c r="CA657" t="inlineStr">
        <is>
          <t>Saldo der Zahlungsströme eines Unternehmens in einer Rechnungsperiode im allgemeinen errechnet aus der Summe bzw. Differenz des Ergebnisses, der Abschreibung, der Rücklagen und Rückstellungen</t>
        </is>
      </c>
      <c r="CB657" t="inlineStr">
        <is>
          <t/>
        </is>
      </c>
      <c r="CC657" t="inlineStr">
        <is>
          <t>the changes in funds during a period which result from the addition to undistributed profits of depreciation and changes in provisions and reserves</t>
        </is>
      </c>
      <c r="CD657" t="inlineStr">
        <is>
          <t/>
        </is>
      </c>
      <c r="CE657" t="inlineStr">
        <is>
          <t/>
        </is>
      </c>
      <c r="CF657" t="inlineStr">
        <is>
          <t>tietyn ajanjakson kuluessa tapahtuvat rahavirtojen muutokset, jotka johtuvat jakamattoman voiton lisääntymisestä, poistoista ja varausten muutoksista</t>
        </is>
      </c>
      <c r="CG657" t="inlineStr">
        <is>
          <t>flux de trésorerie d'une période déterminée, dans le sens restreint obtenu par la somme algébrique du résultat, des amortissements et des variations des provisions</t>
        </is>
      </c>
      <c r="CH657" t="inlineStr">
        <is>
          <t/>
        </is>
      </c>
      <c r="CI657" t="inlineStr">
        <is>
          <t/>
        </is>
      </c>
      <c r="CJ657" t="inlineStr">
        <is>
          <t/>
        </is>
      </c>
      <c r="CK657" t="inlineStr">
        <is>
          <t>il flusso delle disponibilità calcolato generalmente come la somma algebrica del risultato degli ammortamenti e delle variazioni degli accantonamenti relativi ad un determinato periodo</t>
        </is>
      </c>
      <c r="CL657" t="inlineStr">
        <is>
          <t/>
        </is>
      </c>
      <c r="CM657" t="inlineStr">
        <is>
          <t/>
        </is>
      </c>
      <c r="CN657" t="inlineStr">
        <is>
          <t/>
        </is>
      </c>
      <c r="CO657" t="inlineStr">
        <is>
          <t>stroom van geldontvangsten en-uitgaven van een onderneming gedurende een bepaalde periode; als regel berekend als de algebraische som van het resultaat, de afschrijvingen en voorzieningen</t>
        </is>
      </c>
      <c r="CP657" t="inlineStr">
        <is>
          <t/>
        </is>
      </c>
      <c r="CQ657" t="inlineStr">
        <is>
          <t>Fluxo de tesouraria em determinado período, que, em sentido restrito, se calcula pela soma algébrica dos resultados das amortizações e das variações das provisões e reservas.</t>
        </is>
      </c>
      <c r="CR657" t="inlineStr">
        <is>
          <t/>
        </is>
      </c>
      <c r="CS657" t="inlineStr">
        <is>
          <t/>
        </is>
      </c>
      <c r="CT657" t="inlineStr">
        <is>
          <t/>
        </is>
      </c>
      <c r="CU657" t="inlineStr">
        <is>
          <t/>
        </is>
      </c>
    </row>
    <row r="658">
      <c r="A658" s="1" t="str">
        <f>HYPERLINK("https://iate.europa.eu/entry/result/1239753/all", "1239753")</f>
        <v>1239753</v>
      </c>
      <c r="B658" t="inlineStr">
        <is>
          <t>FINANCE</t>
        </is>
      </c>
      <c r="C658" t="inlineStr">
        <is>
          <t>FINANCE;FINANCE|free movement of capital|financial market</t>
        </is>
      </c>
      <c r="D658" t="inlineStr">
        <is>
          <t>по номинална стойност</t>
        </is>
      </c>
      <c r="E658" t="inlineStr">
        <is>
          <t>3</t>
        </is>
      </c>
      <c r="F658" t="inlineStr">
        <is>
          <t/>
        </is>
      </c>
      <c r="G658" t="inlineStr">
        <is>
          <t>ve jmenovité hodnotě|v nominální hodnotě</t>
        </is>
      </c>
      <c r="H658" t="inlineStr">
        <is>
          <t>3|3</t>
        </is>
      </c>
      <c r="I658" t="inlineStr">
        <is>
          <t>|</t>
        </is>
      </c>
      <c r="J658" t="inlineStr">
        <is>
          <t>til pari</t>
        </is>
      </c>
      <c r="K658" t="inlineStr">
        <is>
          <t>3</t>
        </is>
      </c>
      <c r="L658" t="inlineStr">
        <is>
          <t/>
        </is>
      </c>
      <c r="M658" t="inlineStr">
        <is>
          <t>zu pari|zum Nennwert</t>
        </is>
      </c>
      <c r="N658" t="inlineStr">
        <is>
          <t>3|3</t>
        </is>
      </c>
      <c r="O658" t="inlineStr">
        <is>
          <t>|</t>
        </is>
      </c>
      <c r="P658" t="inlineStr">
        <is>
          <t>στο άρτιο</t>
        </is>
      </c>
      <c r="Q658" t="inlineStr">
        <is>
          <t>3</t>
        </is>
      </c>
      <c r="R658" t="inlineStr">
        <is>
          <t/>
        </is>
      </c>
      <c r="S658" t="inlineStr">
        <is>
          <t>at par value|at par</t>
        </is>
      </c>
      <c r="T658" t="inlineStr">
        <is>
          <t>3|3</t>
        </is>
      </c>
      <c r="U658" t="inlineStr">
        <is>
          <t>|</t>
        </is>
      </c>
      <c r="V658" t="inlineStr">
        <is>
          <t>a la par|por el valor nominal</t>
        </is>
      </c>
      <c r="W658" t="inlineStr">
        <is>
          <t>3|3</t>
        </is>
      </c>
      <c r="X658" t="inlineStr">
        <is>
          <t>|</t>
        </is>
      </c>
      <c r="Y658" t="inlineStr">
        <is>
          <t>nimiväärtuses</t>
        </is>
      </c>
      <c r="Z658" t="inlineStr">
        <is>
          <t>3</t>
        </is>
      </c>
      <c r="AA658" t="inlineStr">
        <is>
          <t/>
        </is>
      </c>
      <c r="AB658" t="inlineStr">
        <is>
          <t>parikurssiin|nimellisarvon mukaisesti</t>
        </is>
      </c>
      <c r="AC658" t="inlineStr">
        <is>
          <t>3|3</t>
        </is>
      </c>
      <c r="AD658" t="inlineStr">
        <is>
          <t>|</t>
        </is>
      </c>
      <c r="AE658" t="inlineStr">
        <is>
          <t>au pair</t>
        </is>
      </c>
      <c r="AF658" t="inlineStr">
        <is>
          <t>3</t>
        </is>
      </c>
      <c r="AG658" t="inlineStr">
        <is>
          <t/>
        </is>
      </c>
      <c r="AH658" t="inlineStr">
        <is>
          <t>ar par</t>
        </is>
      </c>
      <c r="AI658" t="inlineStr">
        <is>
          <t>3</t>
        </is>
      </c>
      <c r="AJ658" t="inlineStr">
        <is>
          <t/>
        </is>
      </c>
      <c r="AK658" t="inlineStr">
        <is>
          <t>po paritetu|po nominalnoj vrijednosti</t>
        </is>
      </c>
      <c r="AL658" t="inlineStr">
        <is>
          <t>3|3</t>
        </is>
      </c>
      <c r="AM658" t="inlineStr">
        <is>
          <t>|preferred</t>
        </is>
      </c>
      <c r="AN658" t="inlineStr">
        <is>
          <t>névértéken</t>
        </is>
      </c>
      <c r="AO658" t="inlineStr">
        <is>
          <t>3</t>
        </is>
      </c>
      <c r="AP658" t="inlineStr">
        <is>
          <t/>
        </is>
      </c>
      <c r="AQ658" t="inlineStr">
        <is>
          <t>alla pari</t>
        </is>
      </c>
      <c r="AR658" t="inlineStr">
        <is>
          <t>3</t>
        </is>
      </c>
      <c r="AS658" t="inlineStr">
        <is>
          <t/>
        </is>
      </c>
      <c r="AT658" t="inlineStr">
        <is>
          <t>nominaliąja verte</t>
        </is>
      </c>
      <c r="AU658" t="inlineStr">
        <is>
          <t>3</t>
        </is>
      </c>
      <c r="AV658" t="inlineStr">
        <is>
          <t/>
        </is>
      </c>
      <c r="AW658" t="inlineStr">
        <is>
          <t>par nominālvērtību</t>
        </is>
      </c>
      <c r="AX658" t="inlineStr">
        <is>
          <t>3</t>
        </is>
      </c>
      <c r="AY658" t="inlineStr">
        <is>
          <t/>
        </is>
      </c>
      <c r="AZ658" t="inlineStr">
        <is>
          <t>b'parità</t>
        </is>
      </c>
      <c r="BA658" t="inlineStr">
        <is>
          <t>3</t>
        </is>
      </c>
      <c r="BB658" t="inlineStr">
        <is>
          <t/>
        </is>
      </c>
      <c r="BC658" t="inlineStr">
        <is>
          <t>tegen pari|a pari|à pari</t>
        </is>
      </c>
      <c r="BD658" t="inlineStr">
        <is>
          <t>3|3|3</t>
        </is>
      </c>
      <c r="BE658" t="inlineStr">
        <is>
          <t>||</t>
        </is>
      </c>
      <c r="BF658" t="inlineStr">
        <is>
          <t>po cenie nominalnej|według wartości nominalnej</t>
        </is>
      </c>
      <c r="BG658" t="inlineStr">
        <is>
          <t>3|3</t>
        </is>
      </c>
      <c r="BH658" t="inlineStr">
        <is>
          <t>|preferred</t>
        </is>
      </c>
      <c r="BI658" t="inlineStr">
        <is>
          <t>ao par|pelo valor nominal</t>
        </is>
      </c>
      <c r="BJ658" t="inlineStr">
        <is>
          <t>3|3</t>
        </is>
      </c>
      <c r="BK658" t="inlineStr">
        <is>
          <t>|</t>
        </is>
      </c>
      <c r="BL658" t="inlineStr">
        <is>
          <t>la valoarea nominală</t>
        </is>
      </c>
      <c r="BM658" t="inlineStr">
        <is>
          <t>3</t>
        </is>
      </c>
      <c r="BN658" t="inlineStr">
        <is>
          <t/>
        </is>
      </c>
      <c r="BO658" t="inlineStr">
        <is>
          <t>v menovitej hodnote</t>
        </is>
      </c>
      <c r="BP658" t="inlineStr">
        <is>
          <t>3</t>
        </is>
      </c>
      <c r="BQ658" t="inlineStr">
        <is>
          <t/>
        </is>
      </c>
      <c r="BR658" t="inlineStr">
        <is>
          <t>al pari|po nominalni vrednosti</t>
        </is>
      </c>
      <c r="BS658" t="inlineStr">
        <is>
          <t>3|3</t>
        </is>
      </c>
      <c r="BT658" t="inlineStr">
        <is>
          <t>|</t>
        </is>
      </c>
      <c r="BU658" t="inlineStr">
        <is>
          <t>till det nominella värdet|till pari</t>
        </is>
      </c>
      <c r="BV658" t="inlineStr">
        <is>
          <t>2|3</t>
        </is>
      </c>
      <c r="BW658" t="inlineStr">
        <is>
          <t>|</t>
        </is>
      </c>
      <c r="BX658" t="inlineStr">
        <is>
          <t>(на) цена, равна на номиналната стойност на ценна книга</t>
        </is>
      </c>
      <c r="BY658" t="inlineStr">
        <is>
          <t/>
        </is>
      </c>
      <c r="BZ658" t="inlineStr">
        <is>
          <t>udtryk for at den pålydende værdi af et værdipapir er den samme som udstedelses-eller indløsningskursen</t>
        </is>
      </c>
      <c r="CA658" t="inlineStr">
        <is>
          <t>zu einem Kurs, der dem Nominalwert (einer Aktie oder einer Anleihe) entspricht</t>
        </is>
      </c>
      <c r="CB658" t="inlineStr">
        <is>
          <t/>
        </is>
      </c>
      <c r="CC658" t="inlineStr">
        <is>
          <t>at a price equivalent to face value (of a security)</t>
        </is>
      </c>
      <c r="CD658" t="inlineStr">
        <is>
          <t>A un precio equivalente al valor nominal (de un título o un valor negociable).</t>
        </is>
      </c>
      <c r="CE658" t="inlineStr">
        <is>
          <t>hinnas, mis on võrdne (väärtpaberi) nimiväärtusega</t>
        </is>
      </c>
      <c r="CF658" t="inlineStr">
        <is>
          <t>Nimellisarvo: "Arvo, joka on merkitty arvopaperiin tai saamistodisteeseen ja joka osoittaa tavallisesti sen alkuperäisen arvon."</t>
        </is>
      </c>
      <c r="CG658" t="inlineStr">
        <is>
          <t>à un prix égal à la valeur nominale du titre</t>
        </is>
      </c>
      <c r="CH658" t="inlineStr">
        <is>
          <t/>
        </is>
      </c>
      <c r="CI658" t="inlineStr">
        <is>
          <t>iskazana vrijednost na nekom vrijednosnom papiru, ili iskazana vrijednost sredstava i obveza u poslovnim knjigama, koja se može, ali ne mora, podudarati sa stvarnom vrijednošću</t>
        </is>
      </c>
      <c r="CJ658" t="inlineStr">
        <is>
          <t>(Kibocsátás, vásárlás, visszahívás stb.) az értékpapír névértékével azonos áron.</t>
        </is>
      </c>
      <c r="CK658" t="inlineStr">
        <is>
          <t>ad un prezzo uguale al valore nominale (di un titolo)</t>
        </is>
      </c>
      <c r="CL658" t="inlineStr">
        <is>
          <t>vertybinio popieriaus nominaliajai vertei lygia verte</t>
        </is>
      </c>
      <c r="CM658" t="inlineStr">
        <is>
          <t/>
        </is>
      </c>
      <c r="CN658" t="inlineStr">
        <is>
          <t>bi prezz ugwali għall-valur nominali tat-titolu</t>
        </is>
      </c>
      <c r="CO658" t="inlineStr">
        <is>
          <t>aanduiding dat de uitgifte of terugbetaling van een waardepapier tegen zijn nominale waarde geschiedt</t>
        </is>
      </c>
      <c r="CP658" t="inlineStr">
        <is>
          <t/>
        </is>
      </c>
      <c r="CQ658" t="inlineStr">
        <is>
          <t>Emissão ou reembolso de um título a um preço equivalente ao seu valor nominal.</t>
        </is>
      </c>
      <c r="CR658" t="inlineStr">
        <is>
          <t>la un preț echivalent cu valoarea nominală (a unui titlu)</t>
        </is>
      </c>
      <c r="CS658" t="inlineStr">
        <is>
          <t>za cenu rovnajúcu sa menovitej hodnote (cenného papiera)</t>
        </is>
      </c>
      <c r="CT658" t="inlineStr">
        <is>
          <t>označba, da je tržna cena, ki jo ima obveznica ob izdaji, enaka ceni, zapisani na njej</t>
        </is>
      </c>
      <c r="CU658" t="inlineStr">
        <is>
          <t>till ett värde som är lika med det åsatta (nominella) värdet</t>
        </is>
      </c>
    </row>
    <row r="659">
      <c r="A659" s="1" t="str">
        <f>HYPERLINK("https://iate.europa.eu/entry/result/1125500/all", "1125500")</f>
        <v>1125500</v>
      </c>
      <c r="B659" t="inlineStr">
        <is>
          <t>FINANCE</t>
        </is>
      </c>
      <c r="C659" t="inlineStr">
        <is>
          <t>FINANCE|financial institutions and credit;FINANCE|financing and investment|investment</t>
        </is>
      </c>
      <c r="D659" t="inlineStr">
        <is>
          <t>управление на активи</t>
        </is>
      </c>
      <c r="E659" t="inlineStr">
        <is>
          <t>4</t>
        </is>
      </c>
      <c r="F659" t="inlineStr">
        <is>
          <t/>
        </is>
      </c>
      <c r="G659" t="inlineStr">
        <is>
          <t>obhospodařování aktiv|správa majetku</t>
        </is>
      </c>
      <c r="H659" t="inlineStr">
        <is>
          <t>2|3</t>
        </is>
      </c>
      <c r="I659" t="inlineStr">
        <is>
          <t>|</t>
        </is>
      </c>
      <c r="J659" t="inlineStr">
        <is>
          <t>forvaltning af midler|kapitalforvaltning</t>
        </is>
      </c>
      <c r="K659" t="inlineStr">
        <is>
          <t>3|3</t>
        </is>
      </c>
      <c r="L659" t="inlineStr">
        <is>
          <t>|</t>
        </is>
      </c>
      <c r="M659" t="inlineStr">
        <is>
          <t>Vermögensverwaltung|Verwaltung der Vermögenswerte</t>
        </is>
      </c>
      <c r="N659" t="inlineStr">
        <is>
          <t>3|3</t>
        </is>
      </c>
      <c r="O659" t="inlineStr">
        <is>
          <t>|</t>
        </is>
      </c>
      <c r="P659" t="inlineStr">
        <is>
          <t>διαχείριση περιουσιακών στοιχείων</t>
        </is>
      </c>
      <c r="Q659" t="inlineStr">
        <is>
          <t>3</t>
        </is>
      </c>
      <c r="R659" t="inlineStr">
        <is>
          <t/>
        </is>
      </c>
      <c r="S659" t="inlineStr">
        <is>
          <t>asset management|management of assets</t>
        </is>
      </c>
      <c r="T659" t="inlineStr">
        <is>
          <t>3|3</t>
        </is>
      </c>
      <c r="U659" t="inlineStr">
        <is>
          <t>|</t>
        </is>
      </c>
      <c r="V659" t="inlineStr">
        <is>
          <t>administración de activos|gestión de activos</t>
        </is>
      </c>
      <c r="W659" t="inlineStr">
        <is>
          <t>3|3</t>
        </is>
      </c>
      <c r="X659" t="inlineStr">
        <is>
          <t>|</t>
        </is>
      </c>
      <c r="Y659" t="inlineStr">
        <is>
          <t>varade valitsemine|varahaldus</t>
        </is>
      </c>
      <c r="Z659" t="inlineStr">
        <is>
          <t>3|3</t>
        </is>
      </c>
      <c r="AA659" t="inlineStr">
        <is>
          <t>preferred|</t>
        </is>
      </c>
      <c r="AB659" t="inlineStr">
        <is>
          <t>varainhoito|varallisuudenhoito|omaisuudenhoito</t>
        </is>
      </c>
      <c r="AC659" t="inlineStr">
        <is>
          <t>3|3|3</t>
        </is>
      </c>
      <c r="AD659" t="inlineStr">
        <is>
          <t>||</t>
        </is>
      </c>
      <c r="AE659" t="inlineStr">
        <is>
          <t>gestion d'actifs|gestion des actifs</t>
        </is>
      </c>
      <c r="AF659" t="inlineStr">
        <is>
          <t>3|3</t>
        </is>
      </c>
      <c r="AG659" t="inlineStr">
        <is>
          <t>|</t>
        </is>
      </c>
      <c r="AH659" t="inlineStr">
        <is>
          <t>bainistiú sócmhainní|bainistíocht sócmhainní</t>
        </is>
      </c>
      <c r="AI659" t="inlineStr">
        <is>
          <t>4|3</t>
        </is>
      </c>
      <c r="AJ659" t="inlineStr">
        <is>
          <t>|</t>
        </is>
      </c>
      <c r="AK659" t="inlineStr">
        <is>
          <t/>
        </is>
      </c>
      <c r="AL659" t="inlineStr">
        <is>
          <t/>
        </is>
      </c>
      <c r="AM659" t="inlineStr">
        <is>
          <t/>
        </is>
      </c>
      <c r="AN659" t="inlineStr">
        <is>
          <t/>
        </is>
      </c>
      <c r="AO659" t="inlineStr">
        <is>
          <t/>
        </is>
      </c>
      <c r="AP659" t="inlineStr">
        <is>
          <t/>
        </is>
      </c>
      <c r="AQ659" t="inlineStr">
        <is>
          <t>gestione patrimoniale|gestione del patrimonio|gestione degli attivi</t>
        </is>
      </c>
      <c r="AR659" t="inlineStr">
        <is>
          <t>3|3|3</t>
        </is>
      </c>
      <c r="AS659" t="inlineStr">
        <is>
          <t>||</t>
        </is>
      </c>
      <c r="AT659" t="inlineStr">
        <is>
          <t>turto valdymas</t>
        </is>
      </c>
      <c r="AU659" t="inlineStr">
        <is>
          <t>3</t>
        </is>
      </c>
      <c r="AV659" t="inlineStr">
        <is>
          <t/>
        </is>
      </c>
      <c r="AW659" t="inlineStr">
        <is>
          <t>aktīvu pārvaldība</t>
        </is>
      </c>
      <c r="AX659" t="inlineStr">
        <is>
          <t>3</t>
        </is>
      </c>
      <c r="AY659" t="inlineStr">
        <is>
          <t/>
        </is>
      </c>
      <c r="AZ659" t="inlineStr">
        <is>
          <t>mmaniġġjar ta' assi</t>
        </is>
      </c>
      <c r="BA659" t="inlineStr">
        <is>
          <t>3</t>
        </is>
      </c>
      <c r="BB659" t="inlineStr">
        <is>
          <t/>
        </is>
      </c>
      <c r="BC659" t="inlineStr">
        <is>
          <t>beheer van activa</t>
        </is>
      </c>
      <c r="BD659" t="inlineStr">
        <is>
          <t>3</t>
        </is>
      </c>
      <c r="BE659" t="inlineStr">
        <is>
          <t/>
        </is>
      </c>
      <c r="BF659" t="inlineStr">
        <is>
          <t>zarządzanie aktywami</t>
        </is>
      </c>
      <c r="BG659" t="inlineStr">
        <is>
          <t>3</t>
        </is>
      </c>
      <c r="BH659" t="inlineStr">
        <is>
          <t/>
        </is>
      </c>
      <c r="BI659" t="inlineStr">
        <is>
          <t>gestão de ativos</t>
        </is>
      </c>
      <c r="BJ659" t="inlineStr">
        <is>
          <t>3</t>
        </is>
      </c>
      <c r="BK659" t="inlineStr">
        <is>
          <t/>
        </is>
      </c>
      <c r="BL659" t="inlineStr">
        <is>
          <t>gestionarea activelor</t>
        </is>
      </c>
      <c r="BM659" t="inlineStr">
        <is>
          <t>3</t>
        </is>
      </c>
      <c r="BN659" t="inlineStr">
        <is>
          <t/>
        </is>
      </c>
      <c r="BO659" t="inlineStr">
        <is>
          <t>správa aktív</t>
        </is>
      </c>
      <c r="BP659" t="inlineStr">
        <is>
          <t>2</t>
        </is>
      </c>
      <c r="BQ659" t="inlineStr">
        <is>
          <t/>
        </is>
      </c>
      <c r="BR659" t="inlineStr">
        <is>
          <t>upravljanje sredstev</t>
        </is>
      </c>
      <c r="BS659" t="inlineStr">
        <is>
          <t>3</t>
        </is>
      </c>
      <c r="BT659" t="inlineStr">
        <is>
          <t/>
        </is>
      </c>
      <c r="BU659" t="inlineStr">
        <is>
          <t>kapitalförvaltning</t>
        </is>
      </c>
      <c r="BV659" t="inlineStr">
        <is>
          <t>3</t>
        </is>
      </c>
      <c r="BW659" t="inlineStr">
        <is>
          <t/>
        </is>
      </c>
      <c r="BX659" t="inlineStr">
        <is>
          <t/>
        </is>
      </c>
      <c r="BY659" t="inlineStr">
        <is>
          <t/>
        </is>
      </c>
      <c r="BZ659" t="inlineStr">
        <is>
          <t/>
        </is>
      </c>
      <c r="CA659" t="inlineStr">
        <is>
          <t/>
        </is>
      </c>
      <c r="CB659" t="inlineStr">
        <is>
          <t/>
        </is>
      </c>
      <c r="CC659" t="inlineStr">
        <is>
          <t>management of a client's investments by a financial services company, usually an investment bank</t>
        </is>
      </c>
      <c r="CD659" t="inlineStr">
        <is>
          <t/>
        </is>
      </c>
      <c r="CE659" t="inlineStr">
        <is>
          <t/>
        </is>
      </c>
      <c r="CF659" t="inlineStr">
        <is>
          <t>1) 
&lt;i&gt;varainhoito&lt;/i&gt;: laajempi palvelukokonaisuus, jossa sopimuksen kohteena voi olla muukin varallisuus kuin rahoitusvälineet ja jossa asiakkaalle tarjotaan omaisuudenhoitopalvelun lisäksi esimerkiksi verotukseen, varallisuudensiirtoon ja juridiikkaan liittyviä palveluja 
&lt;br&gt;2) 
&lt;i&gt;omaisuudenhoito&lt;/i&gt;: toimiluvan varainen rahoitusvälineiden hoitaminen asiakkaan kanssa tehdyn sopimuksen nojalla siten, että päätösvalta sijoittamisesta on annettu kokonaan tai osittain palveluntarjoajalle</t>
        </is>
      </c>
      <c r="CG659" t="inlineStr">
        <is>
          <t>processus qui consiste à collecter de l'argent d'investisseurs particuliers ou institutionnels, construire des portefeuilles d'actifs, gérer ces portefeuilles et coordonner une série de tâches opérationnelles</t>
        </is>
      </c>
      <c r="CH659" t="inlineStr">
        <is>
          <t/>
        </is>
      </c>
      <c r="CI659" t="inlineStr">
        <is>
          <t/>
        </is>
      </c>
      <c r="CJ659" t="inlineStr">
        <is>
          <t/>
        </is>
      </c>
      <c r="CK659" t="inlineStr">
        <is>
          <t>insieme delle attività finalizzate alla gestione strategica degli investimenti per conto terzi</t>
        </is>
      </c>
      <c r="CL659" t="inlineStr">
        <is>
          <t>kliento investicijų valdymas, kurį atlieka finansinių paslaugų bendrovė, paprastai investicinis bankas</t>
        </is>
      </c>
      <c r="CM659" t="inlineStr">
        <is>
          <t/>
        </is>
      </c>
      <c r="CN659" t="inlineStr">
        <is>
          <t/>
        </is>
      </c>
      <c r="CO659" t="inlineStr">
        <is>
          <t/>
        </is>
      </c>
      <c r="CP659" t="inlineStr">
        <is>
          <t>usługa finansowa polegająca na zarządzaniu aktywami klientów na zlecenie</t>
        </is>
      </c>
      <c r="CQ659" t="inlineStr">
        <is>
          <t/>
        </is>
      </c>
      <c r="CR659" t="inlineStr">
        <is>
          <t/>
        </is>
      </c>
      <c r="CS659" t="inlineStr">
        <is>
          <t/>
        </is>
      </c>
      <c r="CT659" t="inlineStr">
        <is>
          <t/>
        </is>
      </c>
      <c r="CU659" t="inlineStr">
        <is>
          <t>uppdraget att för en kunds räkning placera kapital efter uppställda riktlinjer</t>
        </is>
      </c>
    </row>
    <row r="660">
      <c r="A660" s="1" t="str">
        <f>HYPERLINK("https://iate.europa.eu/entry/result/1112946/all", "1112946")</f>
        <v>1112946</v>
      </c>
      <c r="B660" t="inlineStr">
        <is>
          <t>FINANCE</t>
        </is>
      </c>
      <c r="C660" t="inlineStr">
        <is>
          <t>FINANCE</t>
        </is>
      </c>
      <c r="D660" t="inlineStr">
        <is>
          <t/>
        </is>
      </c>
      <c r="E660" t="inlineStr">
        <is>
          <t/>
        </is>
      </c>
      <c r="F660" t="inlineStr">
        <is>
          <t/>
        </is>
      </c>
      <c r="G660" t="inlineStr">
        <is>
          <t/>
        </is>
      </c>
      <c r="H660" t="inlineStr">
        <is>
          <t/>
        </is>
      </c>
      <c r="I660" t="inlineStr">
        <is>
          <t/>
        </is>
      </c>
      <c r="J660" t="inlineStr">
        <is>
          <t>€-dag</t>
        </is>
      </c>
      <c r="K660" t="inlineStr">
        <is>
          <t>3</t>
        </is>
      </c>
      <c r="L660" t="inlineStr">
        <is>
          <t/>
        </is>
      </c>
      <c r="M660" t="inlineStr">
        <is>
          <t>€-Tag</t>
        </is>
      </c>
      <c r="N660" t="inlineStr">
        <is>
          <t>3</t>
        </is>
      </c>
      <c r="O660" t="inlineStr">
        <is>
          <t/>
        </is>
      </c>
      <c r="P660" t="inlineStr">
        <is>
          <t>ημέρα Ε</t>
        </is>
      </c>
      <c r="Q660" t="inlineStr">
        <is>
          <t>3</t>
        </is>
      </c>
      <c r="R660" t="inlineStr">
        <is>
          <t/>
        </is>
      </c>
      <c r="S660" t="inlineStr">
        <is>
          <t>€-day</t>
        </is>
      </c>
      <c r="T660" t="inlineStr">
        <is>
          <t>3</t>
        </is>
      </c>
      <c r="U660" t="inlineStr">
        <is>
          <t/>
        </is>
      </c>
      <c r="V660" t="inlineStr">
        <is>
          <t>día €</t>
        </is>
      </c>
      <c r="W660" t="inlineStr">
        <is>
          <t>3</t>
        </is>
      </c>
      <c r="X660" t="inlineStr">
        <is>
          <t/>
        </is>
      </c>
      <c r="Y660" t="inlineStr">
        <is>
          <t/>
        </is>
      </c>
      <c r="Z660" t="inlineStr">
        <is>
          <t/>
        </is>
      </c>
      <c r="AA660" t="inlineStr">
        <is>
          <t/>
        </is>
      </c>
      <c r="AB660" t="inlineStr">
        <is>
          <t>€-päivä</t>
        </is>
      </c>
      <c r="AC660" t="inlineStr">
        <is>
          <t>3</t>
        </is>
      </c>
      <c r="AD660" t="inlineStr">
        <is>
          <t/>
        </is>
      </c>
      <c r="AE660" t="inlineStr">
        <is>
          <t>jour €</t>
        </is>
      </c>
      <c r="AF660" t="inlineStr">
        <is>
          <t>3</t>
        </is>
      </c>
      <c r="AG660" t="inlineStr">
        <is>
          <t/>
        </is>
      </c>
      <c r="AH660" t="inlineStr">
        <is>
          <t/>
        </is>
      </c>
      <c r="AI660" t="inlineStr">
        <is>
          <t/>
        </is>
      </c>
      <c r="AJ660" t="inlineStr">
        <is>
          <t/>
        </is>
      </c>
      <c r="AK660" t="inlineStr">
        <is>
          <t/>
        </is>
      </c>
      <c r="AL660" t="inlineStr">
        <is>
          <t/>
        </is>
      </c>
      <c r="AM660" t="inlineStr">
        <is>
          <t/>
        </is>
      </c>
      <c r="AN660" t="inlineStr">
        <is>
          <t/>
        </is>
      </c>
      <c r="AO660" t="inlineStr">
        <is>
          <t/>
        </is>
      </c>
      <c r="AP660" t="inlineStr">
        <is>
          <t/>
        </is>
      </c>
      <c r="AQ660" t="inlineStr">
        <is>
          <t>€-day</t>
        </is>
      </c>
      <c r="AR660" t="inlineStr">
        <is>
          <t>3</t>
        </is>
      </c>
      <c r="AS660" t="inlineStr">
        <is>
          <t/>
        </is>
      </c>
      <c r="AT660" t="inlineStr">
        <is>
          <t/>
        </is>
      </c>
      <c r="AU660" t="inlineStr">
        <is>
          <t/>
        </is>
      </c>
      <c r="AV660" t="inlineStr">
        <is>
          <t/>
        </is>
      </c>
      <c r="AW660" t="inlineStr">
        <is>
          <t/>
        </is>
      </c>
      <c r="AX660" t="inlineStr">
        <is>
          <t/>
        </is>
      </c>
      <c r="AY660" t="inlineStr">
        <is>
          <t/>
        </is>
      </c>
      <c r="AZ660" t="inlineStr">
        <is>
          <t/>
        </is>
      </c>
      <c r="BA660" t="inlineStr">
        <is>
          <t/>
        </is>
      </c>
      <c r="BB660" t="inlineStr">
        <is>
          <t/>
        </is>
      </c>
      <c r="BC660" t="inlineStr">
        <is>
          <t>€-dag</t>
        </is>
      </c>
      <c r="BD660" t="inlineStr">
        <is>
          <t>3</t>
        </is>
      </c>
      <c r="BE660" t="inlineStr">
        <is>
          <t/>
        </is>
      </c>
      <c r="BF660" t="inlineStr">
        <is>
          <t/>
        </is>
      </c>
      <c r="BG660" t="inlineStr">
        <is>
          <t/>
        </is>
      </c>
      <c r="BH660" t="inlineStr">
        <is>
          <t/>
        </is>
      </c>
      <c r="BI660" t="inlineStr">
        <is>
          <t>dia €</t>
        </is>
      </c>
      <c r="BJ660" t="inlineStr">
        <is>
          <t>3</t>
        </is>
      </c>
      <c r="BK660" t="inlineStr">
        <is>
          <t/>
        </is>
      </c>
      <c r="BL660" t="inlineStr">
        <is>
          <t/>
        </is>
      </c>
      <c r="BM660" t="inlineStr">
        <is>
          <t/>
        </is>
      </c>
      <c r="BN660" t="inlineStr">
        <is>
          <t/>
        </is>
      </c>
      <c r="BO660" t="inlineStr">
        <is>
          <t/>
        </is>
      </c>
      <c r="BP660" t="inlineStr">
        <is>
          <t/>
        </is>
      </c>
      <c r="BQ660" t="inlineStr">
        <is>
          <t/>
        </is>
      </c>
      <c r="BR660" t="inlineStr">
        <is>
          <t/>
        </is>
      </c>
      <c r="BS660" t="inlineStr">
        <is>
          <t/>
        </is>
      </c>
      <c r="BT660" t="inlineStr">
        <is>
          <t/>
        </is>
      </c>
      <c r="BU660" t="inlineStr">
        <is>
          <t>dagen €</t>
        </is>
      </c>
      <c r="BV660" t="inlineStr">
        <is>
          <t>3</t>
        </is>
      </c>
      <c r="BW660" t="inlineStr">
        <is>
          <t/>
        </is>
      </c>
      <c r="BX660" t="inlineStr">
        <is>
          <t/>
        </is>
      </c>
      <c r="BY660" t="inlineStr">
        <is>
          <t/>
        </is>
      </c>
      <c r="BZ660" t="inlineStr">
        <is>
          <t/>
        </is>
      </c>
      <c r="CA660" t="inlineStr">
        <is>
          <t/>
        </is>
      </c>
      <c r="CB660" t="inlineStr">
        <is>
          <t/>
        </is>
      </c>
      <c r="CC660" t="inlineStr">
        <is>
          <t/>
        </is>
      </c>
      <c r="CD660" t="inlineStr">
        <is>
          <t/>
        </is>
      </c>
      <c r="CE660" t="inlineStr">
        <is>
          <t/>
        </is>
      </c>
      <c r="CF660" t="inlineStr">
        <is>
          <t/>
        </is>
      </c>
      <c r="CG660" t="inlineStr">
        <is>
          <t/>
        </is>
      </c>
      <c r="CH660" t="inlineStr">
        <is>
          <t/>
        </is>
      </c>
      <c r="CI660" t="inlineStr">
        <is>
          <t/>
        </is>
      </c>
      <c r="CJ660" t="inlineStr">
        <is>
          <t/>
        </is>
      </c>
      <c r="CK660" t="inlineStr">
        <is>
          <t/>
        </is>
      </c>
      <c r="CL660" t="inlineStr">
        <is>
          <t/>
        </is>
      </c>
      <c r="CM660" t="inlineStr">
        <is>
          <t/>
        </is>
      </c>
      <c r="CN660" t="inlineStr">
        <is>
          <t/>
        </is>
      </c>
      <c r="CO660" t="inlineStr">
        <is>
          <t/>
        </is>
      </c>
      <c r="CP660" t="inlineStr">
        <is>
          <t/>
        </is>
      </c>
      <c r="CQ660" t="inlineStr">
        <is>
          <t>Dia da introdução das notas e moedas em euros em todos os Estados-Membros participantes (1 de Janeiro de 2002)</t>
        </is>
      </c>
      <c r="CR660" t="inlineStr">
        <is>
          <t/>
        </is>
      </c>
      <c r="CS660" t="inlineStr">
        <is>
          <t/>
        </is>
      </c>
      <c r="CT660" t="inlineStr">
        <is>
          <t/>
        </is>
      </c>
      <c r="CU660" t="inlineStr">
        <is>
          <t/>
        </is>
      </c>
    </row>
    <row r="661">
      <c r="A661" s="1" t="str">
        <f>HYPERLINK("https://iate.europa.eu/entry/result/1100602/all", "1100602")</f>
        <v>1100602</v>
      </c>
      <c r="B661" t="inlineStr">
        <is>
          <t>FINANCE</t>
        </is>
      </c>
      <c r="C661" t="inlineStr">
        <is>
          <t>FINANCE|financial institutions and credit;FINANCE|free movement of capital</t>
        </is>
      </c>
      <c r="D661" t="inlineStr">
        <is>
          <t/>
        </is>
      </c>
      <c r="E661" t="inlineStr">
        <is>
          <t/>
        </is>
      </c>
      <c r="F661" t="inlineStr">
        <is>
          <t/>
        </is>
      </c>
      <c r="G661" t="inlineStr">
        <is>
          <t/>
        </is>
      </c>
      <c r="H661" t="inlineStr">
        <is>
          <t/>
        </is>
      </c>
      <c r="I661" t="inlineStr">
        <is>
          <t/>
        </is>
      </c>
      <c r="J661" t="inlineStr">
        <is>
          <t>betingelse om en beskrivelse</t>
        </is>
      </c>
      <c r="K661" t="inlineStr">
        <is>
          <t>3</t>
        </is>
      </c>
      <c r="L661" t="inlineStr">
        <is>
          <t/>
        </is>
      </c>
      <c r="M661" t="inlineStr">
        <is>
          <t>Offenlegungspflicht</t>
        </is>
      </c>
      <c r="N661" t="inlineStr">
        <is>
          <t>3</t>
        </is>
      </c>
      <c r="O661" t="inlineStr">
        <is>
          <t/>
        </is>
      </c>
      <c r="P661" t="inlineStr">
        <is>
          <t>απαίτηση διαφάνειας</t>
        </is>
      </c>
      <c r="Q661" t="inlineStr">
        <is>
          <t>3</t>
        </is>
      </c>
      <c r="R661" t="inlineStr">
        <is>
          <t/>
        </is>
      </c>
      <c r="S661" t="inlineStr">
        <is>
          <t>disclosure requirement</t>
        </is>
      </c>
      <c r="T661" t="inlineStr">
        <is>
          <t>3</t>
        </is>
      </c>
      <c r="U661" t="inlineStr">
        <is>
          <t/>
        </is>
      </c>
      <c r="V661" t="inlineStr">
        <is>
          <t>requisito de divulgación</t>
        </is>
      </c>
      <c r="W661" t="inlineStr">
        <is>
          <t>3</t>
        </is>
      </c>
      <c r="X661" t="inlineStr">
        <is>
          <t/>
        </is>
      </c>
      <c r="Y661" t="inlineStr">
        <is>
          <t/>
        </is>
      </c>
      <c r="Z661" t="inlineStr">
        <is>
          <t/>
        </is>
      </c>
      <c r="AA661" t="inlineStr">
        <is>
          <t/>
        </is>
      </c>
      <c r="AB661" t="inlineStr">
        <is>
          <t>julkistamisvaatimus</t>
        </is>
      </c>
      <c r="AC661" t="inlineStr">
        <is>
          <t>3</t>
        </is>
      </c>
      <c r="AD661" t="inlineStr">
        <is>
          <t/>
        </is>
      </c>
      <c r="AE661" t="inlineStr">
        <is>
          <t>obligation d’information</t>
        </is>
      </c>
      <c r="AF661" t="inlineStr">
        <is>
          <t>3</t>
        </is>
      </c>
      <c r="AG661" t="inlineStr">
        <is>
          <t/>
        </is>
      </c>
      <c r="AH661" t="inlineStr">
        <is>
          <t/>
        </is>
      </c>
      <c r="AI661" t="inlineStr">
        <is>
          <t/>
        </is>
      </c>
      <c r="AJ661" t="inlineStr">
        <is>
          <t/>
        </is>
      </c>
      <c r="AK661" t="inlineStr">
        <is>
          <t/>
        </is>
      </c>
      <c r="AL661" t="inlineStr">
        <is>
          <t/>
        </is>
      </c>
      <c r="AM661" t="inlineStr">
        <is>
          <t/>
        </is>
      </c>
      <c r="AN661" t="inlineStr">
        <is>
          <t/>
        </is>
      </c>
      <c r="AO661" t="inlineStr">
        <is>
          <t/>
        </is>
      </c>
      <c r="AP661" t="inlineStr">
        <is>
          <t/>
        </is>
      </c>
      <c r="AQ661" t="inlineStr">
        <is>
          <t>doveri di trasparenza|condizione di divulgazione</t>
        </is>
      </c>
      <c r="AR661" t="inlineStr">
        <is>
          <t>2|3</t>
        </is>
      </c>
      <c r="AS661" t="inlineStr">
        <is>
          <t>|</t>
        </is>
      </c>
      <c r="AT661" t="inlineStr">
        <is>
          <t/>
        </is>
      </c>
      <c r="AU661" t="inlineStr">
        <is>
          <t/>
        </is>
      </c>
      <c r="AV661" t="inlineStr">
        <is>
          <t/>
        </is>
      </c>
      <c r="AW661" t="inlineStr">
        <is>
          <t/>
        </is>
      </c>
      <c r="AX661" t="inlineStr">
        <is>
          <t/>
        </is>
      </c>
      <c r="AY661" t="inlineStr">
        <is>
          <t/>
        </is>
      </c>
      <c r="AZ661" t="inlineStr">
        <is>
          <t/>
        </is>
      </c>
      <c r="BA661" t="inlineStr">
        <is>
          <t/>
        </is>
      </c>
      <c r="BB661" t="inlineStr">
        <is>
          <t/>
        </is>
      </c>
      <c r="BC661" t="inlineStr">
        <is>
          <t>openbaarmakingsvereiste</t>
        </is>
      </c>
      <c r="BD661" t="inlineStr">
        <is>
          <t>3</t>
        </is>
      </c>
      <c r="BE661" t="inlineStr">
        <is>
          <t/>
        </is>
      </c>
      <c r="BF661" t="inlineStr">
        <is>
          <t/>
        </is>
      </c>
      <c r="BG661" t="inlineStr">
        <is>
          <t/>
        </is>
      </c>
      <c r="BH661" t="inlineStr">
        <is>
          <t/>
        </is>
      </c>
      <c r="BI661" t="inlineStr">
        <is>
          <t>requisito de divulgação</t>
        </is>
      </c>
      <c r="BJ661" t="inlineStr">
        <is>
          <t>3</t>
        </is>
      </c>
      <c r="BK661" t="inlineStr">
        <is>
          <t/>
        </is>
      </c>
      <c r="BL661" t="inlineStr">
        <is>
          <t/>
        </is>
      </c>
      <c r="BM661" t="inlineStr">
        <is>
          <t/>
        </is>
      </c>
      <c r="BN661" t="inlineStr">
        <is>
          <t/>
        </is>
      </c>
      <c r="BO661" t="inlineStr">
        <is>
          <t/>
        </is>
      </c>
      <c r="BP661" t="inlineStr">
        <is>
          <t/>
        </is>
      </c>
      <c r="BQ661" t="inlineStr">
        <is>
          <t/>
        </is>
      </c>
      <c r="BR661" t="inlineStr">
        <is>
          <t/>
        </is>
      </c>
      <c r="BS661" t="inlineStr">
        <is>
          <t/>
        </is>
      </c>
      <c r="BT661" t="inlineStr">
        <is>
          <t/>
        </is>
      </c>
      <c r="BU661" t="inlineStr">
        <is>
          <t/>
        </is>
      </c>
      <c r="BV661" t="inlineStr">
        <is>
          <t/>
        </is>
      </c>
      <c r="BW661" t="inlineStr">
        <is>
          <t/>
        </is>
      </c>
      <c r="BX661" t="inlineStr">
        <is>
          <t/>
        </is>
      </c>
      <c r="BY661" t="inlineStr">
        <is>
          <t/>
        </is>
      </c>
      <c r="BZ661" t="inlineStr">
        <is>
          <t/>
        </is>
      </c>
      <c r="CA661" t="inlineStr">
        <is>
          <t/>
        </is>
      </c>
      <c r="CB661" t="inlineStr">
        <is>
          <t/>
        </is>
      </c>
      <c r="CC661" t="inlineStr">
        <is>
          <t/>
        </is>
      </c>
      <c r="CD661" t="inlineStr">
        <is>
          <t/>
        </is>
      </c>
      <c r="CE661" t="inlineStr">
        <is>
          <t/>
        </is>
      </c>
      <c r="CF661" t="inlineStr">
        <is>
          <t/>
        </is>
      </c>
      <c r="CG661" t="inlineStr">
        <is>
          <t/>
        </is>
      </c>
      <c r="CH661" t="inlineStr">
        <is>
          <t/>
        </is>
      </c>
      <c r="CI661" t="inlineStr">
        <is>
          <t/>
        </is>
      </c>
      <c r="CJ661" t="inlineStr">
        <is>
          <t/>
        </is>
      </c>
      <c r="CK661" t="inlineStr">
        <is>
          <t/>
        </is>
      </c>
      <c r="CL661" t="inlineStr">
        <is>
          <t/>
        </is>
      </c>
      <c r="CM661" t="inlineStr">
        <is>
          <t/>
        </is>
      </c>
      <c r="CN661" t="inlineStr">
        <is>
          <t/>
        </is>
      </c>
      <c r="CO661" t="inlineStr">
        <is>
          <t/>
        </is>
      </c>
      <c r="CP661" t="inlineStr">
        <is>
          <t/>
        </is>
      </c>
      <c r="CQ661" t="inlineStr">
        <is>
          <t/>
        </is>
      </c>
      <c r="CR661" t="inlineStr">
        <is>
          <t/>
        </is>
      </c>
      <c r="CS661" t="inlineStr">
        <is>
          <t/>
        </is>
      </c>
      <c r="CT661" t="inlineStr">
        <is>
          <t/>
        </is>
      </c>
      <c r="CU661" t="inlineStr">
        <is>
          <t/>
        </is>
      </c>
    </row>
    <row r="662">
      <c r="A662" s="1" t="str">
        <f>HYPERLINK("https://iate.europa.eu/entry/result/1126760/all", "1126760")</f>
        <v>1126760</v>
      </c>
      <c r="B662" t="inlineStr">
        <is>
          <t>TRADE;FINANCE</t>
        </is>
      </c>
      <c r="C662" t="inlineStr">
        <is>
          <t>TRADE|marketing|preparation for market;FINANCE</t>
        </is>
      </c>
      <c r="D662" t="inlineStr">
        <is>
          <t/>
        </is>
      </c>
      <c r="E662" t="inlineStr">
        <is>
          <t/>
        </is>
      </c>
      <c r="F662" t="inlineStr">
        <is>
          <t/>
        </is>
      </c>
      <c r="G662" t="inlineStr">
        <is>
          <t/>
        </is>
      </c>
      <c r="H662" t="inlineStr">
        <is>
          <t/>
        </is>
      </c>
      <c r="I662" t="inlineStr">
        <is>
          <t/>
        </is>
      </c>
      <c r="J662" t="inlineStr">
        <is>
          <t>porteføljeaktiver</t>
        </is>
      </c>
      <c r="K662" t="inlineStr">
        <is>
          <t>3</t>
        </is>
      </c>
      <c r="L662" t="inlineStr">
        <is>
          <t/>
        </is>
      </c>
      <c r="M662" t="inlineStr">
        <is>
          <t>Bestand an Aktiva</t>
        </is>
      </c>
      <c r="N662" t="inlineStr">
        <is>
          <t>3</t>
        </is>
      </c>
      <c r="O662" t="inlineStr">
        <is>
          <t/>
        </is>
      </c>
      <c r="P662" t="inlineStr">
        <is>
          <t>περιουσιακά στοιχεία χαρτοφυλακίου</t>
        </is>
      </c>
      <c r="Q662" t="inlineStr">
        <is>
          <t>3</t>
        </is>
      </c>
      <c r="R662" t="inlineStr">
        <is>
          <t/>
        </is>
      </c>
      <c r="S662" t="inlineStr">
        <is>
          <t>portfolio assets</t>
        </is>
      </c>
      <c r="T662" t="inlineStr">
        <is>
          <t>3</t>
        </is>
      </c>
      <c r="U662" t="inlineStr">
        <is>
          <t/>
        </is>
      </c>
      <c r="V662" t="inlineStr">
        <is>
          <t>activos de cartera|activos en cartera</t>
        </is>
      </c>
      <c r="W662" t="inlineStr">
        <is>
          <t>3|3</t>
        </is>
      </c>
      <c r="X662" t="inlineStr">
        <is>
          <t>|</t>
        </is>
      </c>
      <c r="Y662" t="inlineStr">
        <is>
          <t/>
        </is>
      </c>
      <c r="Z662" t="inlineStr">
        <is>
          <t/>
        </is>
      </c>
      <c r="AA662" t="inlineStr">
        <is>
          <t/>
        </is>
      </c>
      <c r="AB662" t="inlineStr">
        <is>
          <t>sijoitussalkun omaisuuserä</t>
        </is>
      </c>
      <c r="AC662" t="inlineStr">
        <is>
          <t>3</t>
        </is>
      </c>
      <c r="AD662" t="inlineStr">
        <is>
          <t/>
        </is>
      </c>
      <c r="AE662" t="inlineStr">
        <is>
          <t>actif en portefeuille|actif de portefeuille</t>
        </is>
      </c>
      <c r="AF662" t="inlineStr">
        <is>
          <t>3|3</t>
        </is>
      </c>
      <c r="AG662" t="inlineStr">
        <is>
          <t>|</t>
        </is>
      </c>
      <c r="AH662" t="inlineStr">
        <is>
          <t>punann sócmhainní</t>
        </is>
      </c>
      <c r="AI662" t="inlineStr">
        <is>
          <t>3</t>
        </is>
      </c>
      <c r="AJ662" t="inlineStr">
        <is>
          <t/>
        </is>
      </c>
      <c r="AK662" t="inlineStr">
        <is>
          <t/>
        </is>
      </c>
      <c r="AL662" t="inlineStr">
        <is>
          <t/>
        </is>
      </c>
      <c r="AM662" t="inlineStr">
        <is>
          <t/>
        </is>
      </c>
      <c r="AN662" t="inlineStr">
        <is>
          <t/>
        </is>
      </c>
      <c r="AO662" t="inlineStr">
        <is>
          <t/>
        </is>
      </c>
      <c r="AP662" t="inlineStr">
        <is>
          <t/>
        </is>
      </c>
      <c r="AQ662" t="inlineStr">
        <is>
          <t>attività in portafoglio</t>
        </is>
      </c>
      <c r="AR662" t="inlineStr">
        <is>
          <t>3</t>
        </is>
      </c>
      <c r="AS662" t="inlineStr">
        <is>
          <t/>
        </is>
      </c>
      <c r="AT662" t="inlineStr">
        <is>
          <t/>
        </is>
      </c>
      <c r="AU662" t="inlineStr">
        <is>
          <t/>
        </is>
      </c>
      <c r="AV662" t="inlineStr">
        <is>
          <t/>
        </is>
      </c>
      <c r="AW662" t="inlineStr">
        <is>
          <t/>
        </is>
      </c>
      <c r="AX662" t="inlineStr">
        <is>
          <t/>
        </is>
      </c>
      <c r="AY662" t="inlineStr">
        <is>
          <t/>
        </is>
      </c>
      <c r="AZ662" t="inlineStr">
        <is>
          <t/>
        </is>
      </c>
      <c r="BA662" t="inlineStr">
        <is>
          <t/>
        </is>
      </c>
      <c r="BB662" t="inlineStr">
        <is>
          <t/>
        </is>
      </c>
      <c r="BC662" t="inlineStr">
        <is>
          <t>investeringsactiva|beleggingsactiva</t>
        </is>
      </c>
      <c r="BD662" t="inlineStr">
        <is>
          <t>3|3</t>
        </is>
      </c>
      <c r="BE662" t="inlineStr">
        <is>
          <t>|</t>
        </is>
      </c>
      <c r="BF662" t="inlineStr">
        <is>
          <t/>
        </is>
      </c>
      <c r="BG662" t="inlineStr">
        <is>
          <t/>
        </is>
      </c>
      <c r="BH662" t="inlineStr">
        <is>
          <t/>
        </is>
      </c>
      <c r="BI662" t="inlineStr">
        <is>
          <t>ativos em carteira</t>
        </is>
      </c>
      <c r="BJ662" t="inlineStr">
        <is>
          <t>3</t>
        </is>
      </c>
      <c r="BK662" t="inlineStr">
        <is>
          <t/>
        </is>
      </c>
      <c r="BL662" t="inlineStr">
        <is>
          <t/>
        </is>
      </c>
      <c r="BM662" t="inlineStr">
        <is>
          <t/>
        </is>
      </c>
      <c r="BN662" t="inlineStr">
        <is>
          <t/>
        </is>
      </c>
      <c r="BO662" t="inlineStr">
        <is>
          <t/>
        </is>
      </c>
      <c r="BP662" t="inlineStr">
        <is>
          <t/>
        </is>
      </c>
      <c r="BQ662" t="inlineStr">
        <is>
          <t/>
        </is>
      </c>
      <c r="BR662" t="inlineStr">
        <is>
          <t/>
        </is>
      </c>
      <c r="BS662" t="inlineStr">
        <is>
          <t/>
        </is>
      </c>
      <c r="BT662" t="inlineStr">
        <is>
          <t/>
        </is>
      </c>
      <c r="BU662" t="inlineStr">
        <is>
          <t/>
        </is>
      </c>
      <c r="BV662" t="inlineStr">
        <is>
          <t/>
        </is>
      </c>
      <c r="BW662" t="inlineStr">
        <is>
          <t/>
        </is>
      </c>
      <c r="BX662" t="inlineStr">
        <is>
          <t/>
        </is>
      </c>
      <c r="BY662" t="inlineStr">
        <is>
          <t/>
        </is>
      </c>
      <c r="BZ662" t="inlineStr">
        <is>
          <t/>
        </is>
      </c>
      <c r="CA662" t="inlineStr">
        <is>
          <t/>
        </is>
      </c>
      <c r="CB662" t="inlineStr">
        <is>
          <t/>
        </is>
      </c>
      <c r="CC662" t="inlineStr">
        <is>
          <t/>
        </is>
      </c>
      <c r="CD662" t="inlineStr">
        <is>
          <t/>
        </is>
      </c>
      <c r="CE662" t="inlineStr">
        <is>
          <t/>
        </is>
      </c>
      <c r="CF662" t="inlineStr">
        <is>
          <t/>
        </is>
      </c>
      <c r="CG662" t="inlineStr">
        <is>
          <t/>
        </is>
      </c>
      <c r="CH662" t="inlineStr">
        <is>
          <t/>
        </is>
      </c>
      <c r="CI662" t="inlineStr">
        <is>
          <t/>
        </is>
      </c>
      <c r="CJ662" t="inlineStr">
        <is>
          <t/>
        </is>
      </c>
      <c r="CK662" t="inlineStr">
        <is>
          <t/>
        </is>
      </c>
      <c r="CL662" t="inlineStr">
        <is>
          <t/>
        </is>
      </c>
      <c r="CM662" t="inlineStr">
        <is>
          <t/>
        </is>
      </c>
      <c r="CN662" t="inlineStr">
        <is>
          <t/>
        </is>
      </c>
      <c r="CO662" t="inlineStr">
        <is>
          <t/>
        </is>
      </c>
      <c r="CP662" t="inlineStr">
        <is>
          <t/>
        </is>
      </c>
      <c r="CQ662" t="inlineStr">
        <is>
          <t/>
        </is>
      </c>
      <c r="CR662" t="inlineStr">
        <is>
          <t/>
        </is>
      </c>
      <c r="CS662" t="inlineStr">
        <is>
          <t/>
        </is>
      </c>
      <c r="CT662" t="inlineStr">
        <is>
          <t/>
        </is>
      </c>
      <c r="CU662" t="inlineStr">
        <is>
          <t/>
        </is>
      </c>
    </row>
    <row r="663">
      <c r="A663" s="1" t="str">
        <f>HYPERLINK("https://iate.europa.eu/entry/result/1074450/all", "1074450")</f>
        <v>1074450</v>
      </c>
      <c r="B663" t="inlineStr">
        <is>
          <t>FINANCE</t>
        </is>
      </c>
      <c r="C663" t="inlineStr">
        <is>
          <t>FINANCE|financing and investment</t>
        </is>
      </c>
      <c r="D663" t="inlineStr">
        <is>
          <t>публично предлагане</t>
        </is>
      </c>
      <c r="E663" t="inlineStr">
        <is>
          <t>3</t>
        </is>
      </c>
      <c r="F663" t="inlineStr">
        <is>
          <t/>
        </is>
      </c>
      <c r="G663" t="inlineStr">
        <is>
          <t>veřejná emise|veřejná nabídka</t>
        </is>
      </c>
      <c r="H663" t="inlineStr">
        <is>
          <t>3|3</t>
        </is>
      </c>
      <c r="I663" t="inlineStr">
        <is>
          <t>|</t>
        </is>
      </c>
      <c r="J663" t="inlineStr">
        <is>
          <t>offentlig emission|offentlig udstedelse</t>
        </is>
      </c>
      <c r="K663" t="inlineStr">
        <is>
          <t>3|3</t>
        </is>
      </c>
      <c r="L663" t="inlineStr">
        <is>
          <t>|</t>
        </is>
      </c>
      <c r="M663" t="inlineStr">
        <is>
          <t>öffentliche Emission</t>
        </is>
      </c>
      <c r="N663" t="inlineStr">
        <is>
          <t>3</t>
        </is>
      </c>
      <c r="O663" t="inlineStr">
        <is>
          <t/>
        </is>
      </c>
      <c r="P663" t="inlineStr">
        <is>
          <t>έκδοση σε δημόσια εγγραφή|δημόσια έκδοση|δημόσια προσφορά</t>
        </is>
      </c>
      <c r="Q663" t="inlineStr">
        <is>
          <t>3|3|3</t>
        </is>
      </c>
      <c r="R663" t="inlineStr">
        <is>
          <t>||</t>
        </is>
      </c>
      <c r="S663" t="inlineStr">
        <is>
          <t>public offering|public offer|public issue</t>
        </is>
      </c>
      <c r="T663" t="inlineStr">
        <is>
          <t>3|1|3</t>
        </is>
      </c>
      <c r="U663" t="inlineStr">
        <is>
          <t>||</t>
        </is>
      </c>
      <c r="V663" t="inlineStr">
        <is>
          <t>oferta pública</t>
        </is>
      </c>
      <c r="W663" t="inlineStr">
        <is>
          <t>3</t>
        </is>
      </c>
      <c r="X663" t="inlineStr">
        <is>
          <t/>
        </is>
      </c>
      <c r="Y663" t="inlineStr">
        <is>
          <t>väärtpaberite avalik pakkumine</t>
        </is>
      </c>
      <c r="Z663" t="inlineStr">
        <is>
          <t>3</t>
        </is>
      </c>
      <c r="AA663" t="inlineStr">
        <is>
          <t/>
        </is>
      </c>
      <c r="AB663" t="inlineStr">
        <is>
          <t>julkinen emissio|julkinen liikkeeseenlasku</t>
        </is>
      </c>
      <c r="AC663" t="inlineStr">
        <is>
          <t>3|3</t>
        </is>
      </c>
      <c r="AD663" t="inlineStr">
        <is>
          <t>|</t>
        </is>
      </c>
      <c r="AE663" t="inlineStr">
        <is>
          <t>appel au public|émission en souscription publique|émission publique|APE|émission par voie d'offre au public|appel public à l'épargne</t>
        </is>
      </c>
      <c r="AF663" t="inlineStr">
        <is>
          <t>3|3|3|3|3|3</t>
        </is>
      </c>
      <c r="AG663" t="inlineStr">
        <is>
          <t>|||||</t>
        </is>
      </c>
      <c r="AH663" t="inlineStr">
        <is>
          <t>tairiscint phoiblí|eisiúint phoiblí</t>
        </is>
      </c>
      <c r="AI663" t="inlineStr">
        <is>
          <t>3|3</t>
        </is>
      </c>
      <c r="AJ663" t="inlineStr">
        <is>
          <t>|</t>
        </is>
      </c>
      <c r="AK663" t="inlineStr">
        <is>
          <t>javna ponuda</t>
        </is>
      </c>
      <c r="AL663" t="inlineStr">
        <is>
          <t>3</t>
        </is>
      </c>
      <c r="AM663" t="inlineStr">
        <is>
          <t/>
        </is>
      </c>
      <c r="AN663" t="inlineStr">
        <is>
          <t>nyilvános forgalomba hozatal|nyilvános kibocsátás</t>
        </is>
      </c>
      <c r="AO663" t="inlineStr">
        <is>
          <t>4|4</t>
        </is>
      </c>
      <c r="AP663" t="inlineStr">
        <is>
          <t>|</t>
        </is>
      </c>
      <c r="AQ663" t="inlineStr">
        <is>
          <t>offerta pubblica|emissione pubblica</t>
        </is>
      </c>
      <c r="AR663" t="inlineStr">
        <is>
          <t>3|3</t>
        </is>
      </c>
      <c r="AS663" t="inlineStr">
        <is>
          <t>|</t>
        </is>
      </c>
      <c r="AT663" t="inlineStr">
        <is>
          <t>vertybinių popierių viešas siūlymas|viešas akcijų platinimas</t>
        </is>
      </c>
      <c r="AU663" t="inlineStr">
        <is>
          <t>3|3</t>
        </is>
      </c>
      <c r="AV663" t="inlineStr">
        <is>
          <t>|</t>
        </is>
      </c>
      <c r="AW663" t="inlineStr">
        <is>
          <t>publiskais piedāvājums</t>
        </is>
      </c>
      <c r="AX663" t="inlineStr">
        <is>
          <t>3</t>
        </is>
      </c>
      <c r="AY663" t="inlineStr">
        <is>
          <t/>
        </is>
      </c>
      <c r="AZ663" t="inlineStr">
        <is>
          <t>offerta lill-pubbliku|offerta pubblika</t>
        </is>
      </c>
      <c r="BA663" t="inlineStr">
        <is>
          <t>3|3</t>
        </is>
      </c>
      <c r="BB663" t="inlineStr">
        <is>
          <t>|</t>
        </is>
      </c>
      <c r="BC663" t="inlineStr">
        <is>
          <t>openbare uitgifte|openbare emissie|publieke uitgifte</t>
        </is>
      </c>
      <c r="BD663" t="inlineStr">
        <is>
          <t>3|3|3</t>
        </is>
      </c>
      <c r="BE663" t="inlineStr">
        <is>
          <t>||</t>
        </is>
      </c>
      <c r="BF663" t="inlineStr">
        <is>
          <t>publiczna emisja|emisja papierów wartościowych poprzez ofertę publiczną</t>
        </is>
      </c>
      <c r="BG663" t="inlineStr">
        <is>
          <t>3|2</t>
        </is>
      </c>
      <c r="BH663" t="inlineStr">
        <is>
          <t>|</t>
        </is>
      </c>
      <c r="BI663" t="inlineStr">
        <is>
          <t>oferta pública</t>
        </is>
      </c>
      <c r="BJ663" t="inlineStr">
        <is>
          <t>3</t>
        </is>
      </c>
      <c r="BK663" t="inlineStr">
        <is>
          <t/>
        </is>
      </c>
      <c r="BL663" t="inlineStr">
        <is>
          <t>ofertă publică</t>
        </is>
      </c>
      <c r="BM663" t="inlineStr">
        <is>
          <t>3</t>
        </is>
      </c>
      <c r="BN663" t="inlineStr">
        <is>
          <t/>
        </is>
      </c>
      <c r="BO663" t="inlineStr">
        <is>
          <t>verejná ponuka</t>
        </is>
      </c>
      <c r="BP663" t="inlineStr">
        <is>
          <t>3</t>
        </is>
      </c>
      <c r="BQ663" t="inlineStr">
        <is>
          <t/>
        </is>
      </c>
      <c r="BR663" t="inlineStr">
        <is>
          <t>javna ponudba</t>
        </is>
      </c>
      <c r="BS663" t="inlineStr">
        <is>
          <t>3</t>
        </is>
      </c>
      <c r="BT663" t="inlineStr">
        <is>
          <t/>
        </is>
      </c>
      <c r="BU663" t="inlineStr">
        <is>
          <t>emission till allmänheten|publik emission</t>
        </is>
      </c>
      <c r="BV663" t="inlineStr">
        <is>
          <t>2|2</t>
        </is>
      </c>
      <c r="BW663" t="inlineStr">
        <is>
          <t>|</t>
        </is>
      </c>
      <c r="BX663" t="inlineStr">
        <is>
          <t>предоставянето на информация за предлагане на ценни книжа, адресирана до 100 и повече лица или до неопределен кръг лица в каквато и да е форма и чрез каквито и да е средства, съдържаща достатъчно данни за условията на предлагането и предлаганите ценни книжа, така че да могат инвеститорите да вземат решение за записване или закупуване на тези ценни книжа</t>
        </is>
      </c>
      <c r="BY663" t="inlineStr">
        <is>
          <t>jakékoli sdělení širšímu okruhu osob obsahující informace o nabízených investičních cenných papírech a podmínkách pro jejich nabytí, které jsou dostatečné k tomu, aby investor učinil rozhodnutí koupit nebo upsat tyto investiční cenné papíry</t>
        </is>
      </c>
      <c r="BZ663" t="inlineStr">
        <is>
          <t>offentligt udbud af nyudstedte obligationer eller aktier</t>
        </is>
      </c>
      <c r="CA663" t="inlineStr">
        <is>
          <t/>
        </is>
      </c>
      <c r="CB663" t="inlineStr">
        <is>
          <t/>
        </is>
      </c>
      <c r="CC663" t="inlineStr">
        <is>
          <t>offer for sale in which the public are invited, through advertisements in the national press, to apply for a new issue of shares or other securities at a price fixed by the company</t>
        </is>
      </c>
      <c r="CD663" t="inlineStr">
        <is>
          <t/>
        </is>
      </c>
      <c r="CE663" t="inlineStr">
        <is>
          <t>mis tahes vormis ja vahendite abil isikutele suunatud teade, milles esitatakse piisavalt teavet pakkumistingimuste ja pakutavate väärtpaberite kohta, et investor saaks otsustada nende väärtpaberite ostmise või märkimise üle. See määratlus hõlmab ka väärtpaberite suunatud pakkumist finantsvahendajate kaudu</t>
        </is>
      </c>
      <c r="CF663" t="inlineStr">
        <is>
          <t/>
        </is>
      </c>
      <c r="CG663" t="inlineStr">
        <is>
          <t>fait pour un émetteur d'offrir ses titres au grand public, le plus souvent par l'intermédiaire d'une maison de courtage de valeurs ou d'un syndicat de placement</t>
        </is>
      </c>
      <c r="CH663" t="inlineStr">
        <is>
          <t/>
        </is>
      </c>
      <c r="CI663" t="inlineStr">
        <is>
          <t/>
        </is>
      </c>
      <c r="CJ663" t="inlineStr">
        <is>
          <t>Értékpapír nem zártkörű forgalomba hozatala ( &lt;a href="/entry/result/1074449/all" id="ENTRY_TO_ENTRY_CONVERTER" target="_blank"&gt;IATE:1074449&lt;/a&gt; ).</t>
        </is>
      </c>
      <c r="CK663" t="inlineStr">
        <is>
          <t/>
        </is>
      </c>
      <c r="CL663" t="inlineStr">
        <is>
          <t>kreipimasis į asmenis bet kuria forma ir bet kuriomis priemonėmis siūlant vertybinių popierių ir pateikiant informacijos apie tokio siūlymo sąlygas ir siūlomus vertybinius popierius tiek, kad ja remdamasis investuotojas galėtų priimti sprendimą įsigyti ar pasirašyti siūlomus vertybinius popierius</t>
        </is>
      </c>
      <c r="CM663" t="inlineStr">
        <is>
          <t>vērtspapīru piedāvājums izsolē jebkuram pircējam</t>
        </is>
      </c>
      <c r="CN663" t="inlineStr">
        <is>
          <t>offerta ta’ bejgħ li biha l-pubbliku jiġi mistieden japplika għal ħruġ ġdid ta’ ishma jew ta’ titoli oħra bi prezz fiss</t>
        </is>
      </c>
      <c r="CO663" t="inlineStr">
        <is>
          <t>uitgifte van effecten waarbij particuliere en institutionele beleggers vrij kunnen inschrijven</t>
        </is>
      </c>
      <c r="CP663" t="inlineStr">
        <is>
          <t>publiczne proponowanie odpłatnego nabycia papierów wartościowych w dowolnej formie i w dowolny sposób; propozycja musi być skierowana do co najmniej 100 osób lub do nieoznaczonego adresata i dokonywana wyłącznie w drodze oferty publicznej [ &lt;a href="/entry/result/2148809/all" id="ENTRY_TO_ENTRY_CONVERTER" target="_blank"&gt;IATE:2148809&lt;/a&gt; ]</t>
        </is>
      </c>
      <c r="CQ663" t="inlineStr">
        <is>
          <t>Oferta de venda de instrumentos financeiros efetuada por anúncio público.</t>
        </is>
      </c>
      <c r="CR663" t="inlineStr">
        <is>
          <t/>
        </is>
      </c>
      <c r="CS663" t="inlineStr">
        <is>
          <t>akékoľvek oznámenie širšiemu okruhu osôb v akejkoľvek forme a akýmikoľvek prostriedkami, ktoré obsahuje dostatok informácií o podmienkach ponuky cenných papierov a o ponúkaných cenných papieroch, ktoré umožňujú investorovi rozhodnúť sa kúpiť alebo upísať tieto cenné papiere</t>
        </is>
      </c>
      <c r="CT663" t="inlineStr">
        <is>
          <t>ponudba primarne izdaje vrednostnih papirjev, namenjena nedoločenemu krogu oseb, posredovana v obliki javno objavljenega oglasa</t>
        </is>
      </c>
      <c r="CU663" t="inlineStr">
        <is>
          <t/>
        </is>
      </c>
    </row>
    <row r="664">
      <c r="A664" s="1" t="str">
        <f>HYPERLINK("https://iate.europa.eu/entry/result/1121516/all", "1121516")</f>
        <v>1121516</v>
      </c>
      <c r="B664" t="inlineStr">
        <is>
          <t>FINANCE</t>
        </is>
      </c>
      <c r="C664" t="inlineStr">
        <is>
          <t>FINANCE|financial institutions and credit</t>
        </is>
      </c>
      <c r="D664" t="inlineStr">
        <is>
          <t>управление на портфейл</t>
        </is>
      </c>
      <c r="E664" t="inlineStr">
        <is>
          <t>3</t>
        </is>
      </c>
      <c r="F664" t="inlineStr">
        <is>
          <t/>
        </is>
      </c>
      <c r="G664" t="inlineStr">
        <is>
          <t>správa portfolií|správa portfolia</t>
        </is>
      </c>
      <c r="H664" t="inlineStr">
        <is>
          <t>3|3</t>
        </is>
      </c>
      <c r="I664" t="inlineStr">
        <is>
          <t>|</t>
        </is>
      </c>
      <c r="J664" t="inlineStr">
        <is>
          <t>porteføljepleje</t>
        </is>
      </c>
      <c r="K664" t="inlineStr">
        <is>
          <t>3</t>
        </is>
      </c>
      <c r="L664" t="inlineStr">
        <is>
          <t/>
        </is>
      </c>
      <c r="M664" t="inlineStr">
        <is>
          <t>Portfolioverwaltung</t>
        </is>
      </c>
      <c r="N664" t="inlineStr">
        <is>
          <t>3</t>
        </is>
      </c>
      <c r="O664" t="inlineStr">
        <is>
          <t/>
        </is>
      </c>
      <c r="P664" t="inlineStr">
        <is>
          <t>διαχείριση χαρτοφυλακίου</t>
        </is>
      </c>
      <c r="Q664" t="inlineStr">
        <is>
          <t>3</t>
        </is>
      </c>
      <c r="R664" t="inlineStr">
        <is>
          <t/>
        </is>
      </c>
      <c r="S664" t="inlineStr">
        <is>
          <t>portfolio management</t>
        </is>
      </c>
      <c r="T664" t="inlineStr">
        <is>
          <t>3</t>
        </is>
      </c>
      <c r="U664" t="inlineStr">
        <is>
          <t/>
        </is>
      </c>
      <c r="V664" t="inlineStr">
        <is>
          <t>gestión de cartera</t>
        </is>
      </c>
      <c r="W664" t="inlineStr">
        <is>
          <t>3</t>
        </is>
      </c>
      <c r="X664" t="inlineStr">
        <is>
          <t/>
        </is>
      </c>
      <c r="Y664" t="inlineStr">
        <is>
          <t>portfelli haldamine|portfelli valitsemine</t>
        </is>
      </c>
      <c r="Z664" t="inlineStr">
        <is>
          <t>3|3</t>
        </is>
      </c>
      <c r="AA664" t="inlineStr">
        <is>
          <t>|preferred</t>
        </is>
      </c>
      <c r="AB664" t="inlineStr">
        <is>
          <t>salkunhoito</t>
        </is>
      </c>
      <c r="AC664" t="inlineStr">
        <is>
          <t>3</t>
        </is>
      </c>
      <c r="AD664" t="inlineStr">
        <is>
          <t/>
        </is>
      </c>
      <c r="AE664" t="inlineStr">
        <is>
          <t>gestion de portefeuille|gestion d'actifs</t>
        </is>
      </c>
      <c r="AF664" t="inlineStr">
        <is>
          <t>3|3</t>
        </is>
      </c>
      <c r="AG664" t="inlineStr">
        <is>
          <t>|admitted</t>
        </is>
      </c>
      <c r="AH664" t="inlineStr">
        <is>
          <t>bainistiú punainne</t>
        </is>
      </c>
      <c r="AI664" t="inlineStr">
        <is>
          <t>3</t>
        </is>
      </c>
      <c r="AJ664" t="inlineStr">
        <is>
          <t/>
        </is>
      </c>
      <c r="AK664" t="inlineStr">
        <is>
          <t>upravljanje portfeljem</t>
        </is>
      </c>
      <c r="AL664" t="inlineStr">
        <is>
          <t>3</t>
        </is>
      </c>
      <c r="AM664" t="inlineStr">
        <is>
          <t/>
        </is>
      </c>
      <c r="AN664" t="inlineStr">
        <is>
          <t>portfóliómenedzsment|portfóliókezelés</t>
        </is>
      </c>
      <c r="AO664" t="inlineStr">
        <is>
          <t>3|4</t>
        </is>
      </c>
      <c r="AP664" t="inlineStr">
        <is>
          <t>|preferred</t>
        </is>
      </c>
      <c r="AQ664" t="inlineStr">
        <is>
          <t>gestione del portafoglio</t>
        </is>
      </c>
      <c r="AR664" t="inlineStr">
        <is>
          <t>3</t>
        </is>
      </c>
      <c r="AS664" t="inlineStr">
        <is>
          <t/>
        </is>
      </c>
      <c r="AT664" t="inlineStr">
        <is>
          <t>finansinių priemonių portfelio valdymas|portfelio valdymas</t>
        </is>
      </c>
      <c r="AU664" t="inlineStr">
        <is>
          <t>3|3</t>
        </is>
      </c>
      <c r="AV664" t="inlineStr">
        <is>
          <t>|</t>
        </is>
      </c>
      <c r="AW664" t="inlineStr">
        <is>
          <t>portfeļa pārvaldība</t>
        </is>
      </c>
      <c r="AX664" t="inlineStr">
        <is>
          <t>3</t>
        </is>
      </c>
      <c r="AY664" t="inlineStr">
        <is>
          <t/>
        </is>
      </c>
      <c r="AZ664" t="inlineStr">
        <is>
          <t>mmaniġġjar tal-portafoll|ġestjoni tal-portafoll</t>
        </is>
      </c>
      <c r="BA664" t="inlineStr">
        <is>
          <t>3|3</t>
        </is>
      </c>
      <c r="BB664" t="inlineStr">
        <is>
          <t>|</t>
        </is>
      </c>
      <c r="BC664" t="inlineStr">
        <is>
          <t>vermogensbeheer</t>
        </is>
      </c>
      <c r="BD664" t="inlineStr">
        <is>
          <t>3</t>
        </is>
      </c>
      <c r="BE664" t="inlineStr">
        <is>
          <t/>
        </is>
      </c>
      <c r="BF664" t="inlineStr">
        <is>
          <t>zarządzanie portfelem</t>
        </is>
      </c>
      <c r="BG664" t="inlineStr">
        <is>
          <t>3</t>
        </is>
      </c>
      <c r="BH664" t="inlineStr">
        <is>
          <t/>
        </is>
      </c>
      <c r="BI664" t="inlineStr">
        <is>
          <t>gestão de carteiras</t>
        </is>
      </c>
      <c r="BJ664" t="inlineStr">
        <is>
          <t>3</t>
        </is>
      </c>
      <c r="BK664" t="inlineStr">
        <is>
          <t/>
        </is>
      </c>
      <c r="BL664" t="inlineStr">
        <is>
          <t>administrare a portofoliului</t>
        </is>
      </c>
      <c r="BM664" t="inlineStr">
        <is>
          <t>3</t>
        </is>
      </c>
      <c r="BN664" t="inlineStr">
        <is>
          <t/>
        </is>
      </c>
      <c r="BO664" t="inlineStr">
        <is>
          <t>správa portfólia</t>
        </is>
      </c>
      <c r="BP664" t="inlineStr">
        <is>
          <t>3</t>
        </is>
      </c>
      <c r="BQ664" t="inlineStr">
        <is>
          <t/>
        </is>
      </c>
      <c r="BR664" t="inlineStr">
        <is>
          <t>upravljanje portfeljev</t>
        </is>
      </c>
      <c r="BS664" t="inlineStr">
        <is>
          <t>3</t>
        </is>
      </c>
      <c r="BT664" t="inlineStr">
        <is>
          <t/>
        </is>
      </c>
      <c r="BU664" t="inlineStr">
        <is>
          <t>portföljförvaltning</t>
        </is>
      </c>
      <c r="BV664" t="inlineStr">
        <is>
          <t>3</t>
        </is>
      </c>
      <c r="BW664" t="inlineStr">
        <is>
          <t/>
        </is>
      </c>
      <c r="BX664" t="inlineStr">
        <is>
          <t>задача, която се възлага от клиент и която се извършва по преценка на инвестиционния посредник за всеки отделен клиент, когато тези портфейли включват един или повече финансови инструменти</t>
        </is>
      </c>
      <c r="BY664" t="inlineStr">
        <is>
          <t>správa portfolií v souladu s pověřeními od zákazníků s možností vlastního uvážení ve vztahu k jednotlivým zákazníkům, pokud tato portfolia zahrnují jeden nebo více finančních nástrojů</t>
        </is>
      </c>
      <c r="BZ664" t="inlineStr">
        <is>
          <t>porteføljepleje i henhold til den enkelte kundes afgivne mandat med skønsmæssige beføjelser, såfremt sådanne porteføljer omfatter et eller flere finansielle instrumenter</t>
        </is>
      </c>
      <c r="CA664" t="inlineStr">
        <is>
          <t>Verwaltung von Portfolios auf Einzelkundenbasis mit einem Ermessensspielraum im Rahmen eines Mandats des Kunden, sofern diese Portfolios ein oder mehrere Finanzinstrumente enthalten</t>
        </is>
      </c>
      <c r="CB664" t="inlineStr">
        <is>
          <t/>
        </is>
      </c>
      <c r="CC664" t="inlineStr">
        <is>
          <t>administration of a pool of investments vehicles, selected on the basis of clearly articulated investment objectives (such as asset protection, capital enhancement, income), by an advisor or broker on behalf of a client</t>
        </is>
      </c>
      <c r="CD664" t="inlineStr">
        <is>
          <t>Gestión discrecional e individualizada de carteras según mandato de los clientes, cuando las carteras incluyan uno o más instrumentos financieros.</t>
        </is>
      </c>
      <c r="CE664" t="inlineStr">
        <is>
          <t/>
        </is>
      </c>
      <c r="CF664" t="inlineStr">
        <is>
          <t>sijoitusten hoitaminen asiakkaiden antaman valtuutuksen mukaan harkinnanvaraisesti sekä asiakaskohtaisesti, jos kyseiseen salkkuun kuuluu yksi tai useampi rahoitusväline</t>
        </is>
      </c>
      <c r="CG664" t="inlineStr">
        <is>
          <t>gestion discrétionnaire et individualisée de portefeuille incluant un ou plusieurs instruments financiers, dans le cadre d’un mandat donné par le client</t>
        </is>
      </c>
      <c r="CH664" t="inlineStr">
        <is>
          <t/>
        </is>
      </c>
      <c r="CI664" t="inlineStr">
        <is>
          <t/>
        </is>
      </c>
      <c r="CJ664" t="inlineStr">
        <is>
          <t>az a tevékenység, amelynek során az ügyfél eszközei előre meghatározott feltételek mellett, az ügyfél által adott megbízás alapján, az ügyfél javára pénzügyi eszközökbe kerülnek befektetésre és kezelésre azzal, hogy az ügyfél a megszerzett pénzügyi eszközből eredő kockázatot és hozamot, azaz a veszteséget és a nyereséget közvetlenül viseli</t>
        </is>
      </c>
      <c r="CK664" t="inlineStr">
        <is>
          <t>gestione, su base discrezionale e individualizzata, di portafogli di investimento nell’ambito di un mandato conferito dai clienti, qualora tali portafogli includano uno o più strumenti finanziari</t>
        </is>
      </c>
      <c r="CL664" t="inlineStr">
        <is>
          <t>kliento portfelio, į kurio sudėtį įeina viena ar daugiau finansinių priemonių, valdymas savo nuožiūra pagal individualų kliento pavedimą</t>
        </is>
      </c>
      <c r="CM664" t="inlineStr">
        <is>
          <t>klientu portfeļu pārvaldīšana atbilstoši diskrecionārām katra klienta piešķirtām pilnvarām, ja šādos portfeļos ietverti viens vai vairāki finanšu instrumenti</t>
        </is>
      </c>
      <c r="CN664" t="inlineStr">
        <is>
          <t>l-amministrazzjoni ta' pula ta' veikoli ta' investiment, magħżula fuq il-bażi ta' objettivi ta' investiment artikolati b'mod ċar (bħal pereż. il-protezzjoni tal-assi, it-tisħiħ tal-kapital, l-introjtu eċċ.), min-naħa ta' konsulent jew sensar f'isem il-klijent</t>
        </is>
      </c>
      <c r="CO664" t="inlineStr">
        <is>
          <t>het per cliënt op discretionaire basis beheren van portefeuilles op grond van een door de cliënten gegeven opdracht, voor zover die portefeuilles één of meer financiële instrumenten bevatten</t>
        </is>
      </c>
      <c r="CP664" t="inlineStr">
        <is>
          <t>zarządzanie portfelami zgodnie z upoważnieniami udzielonymi przez klientów w oparciu o zasadę swobodnego, indywidualnego uznania klienta, w przypadku gdy portfele te obejmują jeden lub większą liczbę instrumentów finansowych</t>
        </is>
      </c>
      <c r="CQ664" t="inlineStr">
        <is>
          <t>Gestão de carteiras com base num mandato dado pelo cliente numa base individual e discricionária, sempre que essas carteiras incluam um ou mais instrumentos financeiros.</t>
        </is>
      </c>
      <c r="CR664" t="inlineStr">
        <is>
          <t/>
        </is>
      </c>
      <c r="CS664" t="inlineStr">
        <is>
          <t/>
        </is>
      </c>
      <c r="CT664" t="inlineStr">
        <is>
          <t>upravljanje portfeljev v skladu s pooblastili strank po lastni presoji za vsako stranko posebej, pri čemer taki portfelji zajemajo enega ali več finančnih instrumentov</t>
        </is>
      </c>
      <c r="CU664" t="inlineStr">
        <is>
          <t/>
        </is>
      </c>
    </row>
    <row r="665">
      <c r="A665" s="1" t="str">
        <f>HYPERLINK("https://iate.europa.eu/entry/result/1099845/all", "1099845")</f>
        <v>1099845</v>
      </c>
      <c r="B665" t="inlineStr">
        <is>
          <t>FINANCE</t>
        </is>
      </c>
      <c r="C665" t="inlineStr">
        <is>
          <t>FINANCE|financial institutions and credit|financial services</t>
        </is>
      </c>
      <c r="D665" t="inlineStr">
        <is>
          <t/>
        </is>
      </c>
      <c r="E665" t="inlineStr">
        <is>
          <t/>
        </is>
      </c>
      <c r="F665" t="inlineStr">
        <is>
          <t/>
        </is>
      </c>
      <c r="G665" t="inlineStr">
        <is>
          <t>vydavatel</t>
        </is>
      </c>
      <c r="H665" t="inlineStr">
        <is>
          <t>3</t>
        </is>
      </c>
      <c r="I665" t="inlineStr">
        <is>
          <t/>
        </is>
      </c>
      <c r="J665" t="inlineStr">
        <is>
          <t>udsteder</t>
        </is>
      </c>
      <c r="K665" t="inlineStr">
        <is>
          <t>3</t>
        </is>
      </c>
      <c r="L665" t="inlineStr">
        <is>
          <t/>
        </is>
      </c>
      <c r="M665" t="inlineStr">
        <is>
          <t>Aussteller|Emittent</t>
        </is>
      </c>
      <c r="N665" t="inlineStr">
        <is>
          <t>3|3</t>
        </is>
      </c>
      <c r="O665" t="inlineStr">
        <is>
          <t>|</t>
        </is>
      </c>
      <c r="P665" t="inlineStr">
        <is>
          <t/>
        </is>
      </c>
      <c r="Q665" t="inlineStr">
        <is>
          <t/>
        </is>
      </c>
      <c r="R665" t="inlineStr">
        <is>
          <t/>
        </is>
      </c>
      <c r="S665" t="inlineStr">
        <is>
          <t>issuer</t>
        </is>
      </c>
      <c r="T665" t="inlineStr">
        <is>
          <t>3</t>
        </is>
      </c>
      <c r="U665" t="inlineStr">
        <is>
          <t/>
        </is>
      </c>
      <c r="V665" t="inlineStr">
        <is>
          <t>emisor</t>
        </is>
      </c>
      <c r="W665" t="inlineStr">
        <is>
          <t>3</t>
        </is>
      </c>
      <c r="X665" t="inlineStr">
        <is>
          <t/>
        </is>
      </c>
      <c r="Y665" t="inlineStr">
        <is>
          <t>väljastaja</t>
        </is>
      </c>
      <c r="Z665" t="inlineStr">
        <is>
          <t>3</t>
        </is>
      </c>
      <c r="AA665" t="inlineStr">
        <is>
          <t/>
        </is>
      </c>
      <c r="AB665" t="inlineStr">
        <is>
          <t>liikkeeseenlaskija</t>
        </is>
      </c>
      <c r="AC665" t="inlineStr">
        <is>
          <t>3</t>
        </is>
      </c>
      <c r="AD665" t="inlineStr">
        <is>
          <t/>
        </is>
      </c>
      <c r="AE665" t="inlineStr">
        <is>
          <t>émetteur</t>
        </is>
      </c>
      <c r="AF665" t="inlineStr">
        <is>
          <t>3</t>
        </is>
      </c>
      <c r="AG665" t="inlineStr">
        <is>
          <t/>
        </is>
      </c>
      <c r="AH665" t="inlineStr">
        <is>
          <t>eisitheoir</t>
        </is>
      </c>
      <c r="AI665" t="inlineStr">
        <is>
          <t>3</t>
        </is>
      </c>
      <c r="AJ665" t="inlineStr">
        <is>
          <t/>
        </is>
      </c>
      <c r="AK665" t="inlineStr">
        <is>
          <t/>
        </is>
      </c>
      <c r="AL665" t="inlineStr">
        <is>
          <t/>
        </is>
      </c>
      <c r="AM665" t="inlineStr">
        <is>
          <t/>
        </is>
      </c>
      <c r="AN665" t="inlineStr">
        <is>
          <t>kibocsátó</t>
        </is>
      </c>
      <c r="AO665" t="inlineStr">
        <is>
          <t>4</t>
        </is>
      </c>
      <c r="AP665" t="inlineStr">
        <is>
          <t/>
        </is>
      </c>
      <c r="AQ665" t="inlineStr">
        <is>
          <t>emittente|istituto emittente</t>
        </is>
      </c>
      <c r="AR665" t="inlineStr">
        <is>
          <t>3|3</t>
        </is>
      </c>
      <c r="AS665" t="inlineStr">
        <is>
          <t>|</t>
        </is>
      </c>
      <c r="AT665" t="inlineStr">
        <is>
          <t/>
        </is>
      </c>
      <c r="AU665" t="inlineStr">
        <is>
          <t/>
        </is>
      </c>
      <c r="AV665" t="inlineStr">
        <is>
          <t/>
        </is>
      </c>
      <c r="AW665" t="inlineStr">
        <is>
          <t>izdevējs</t>
        </is>
      </c>
      <c r="AX665" t="inlineStr">
        <is>
          <t>3</t>
        </is>
      </c>
      <c r="AY665" t="inlineStr">
        <is>
          <t/>
        </is>
      </c>
      <c r="AZ665" t="inlineStr">
        <is>
          <t>emittent</t>
        </is>
      </c>
      <c r="BA665" t="inlineStr">
        <is>
          <t>3</t>
        </is>
      </c>
      <c r="BB665" t="inlineStr">
        <is>
          <t/>
        </is>
      </c>
      <c r="BC665" t="inlineStr">
        <is>
          <t>uitgever|kaartemittent</t>
        </is>
      </c>
      <c r="BD665" t="inlineStr">
        <is>
          <t>3|3</t>
        </is>
      </c>
      <c r="BE665" t="inlineStr">
        <is>
          <t>|</t>
        </is>
      </c>
      <c r="BF665" t="inlineStr">
        <is>
          <t>wydawca|emitent</t>
        </is>
      </c>
      <c r="BG665" t="inlineStr">
        <is>
          <t>3|3</t>
        </is>
      </c>
      <c r="BH665" t="inlineStr">
        <is>
          <t>preferred|</t>
        </is>
      </c>
      <c r="BI665" t="inlineStr">
        <is>
          <t>emissor</t>
        </is>
      </c>
      <c r="BJ665" t="inlineStr">
        <is>
          <t>3</t>
        </is>
      </c>
      <c r="BK665" t="inlineStr">
        <is>
          <t/>
        </is>
      </c>
      <c r="BL665" t="inlineStr">
        <is>
          <t/>
        </is>
      </c>
      <c r="BM665" t="inlineStr">
        <is>
          <t/>
        </is>
      </c>
      <c r="BN665" t="inlineStr">
        <is>
          <t/>
        </is>
      </c>
      <c r="BO665" t="inlineStr">
        <is>
          <t>vydavateľ</t>
        </is>
      </c>
      <c r="BP665" t="inlineStr">
        <is>
          <t>3</t>
        </is>
      </c>
      <c r="BQ665" t="inlineStr">
        <is>
          <t/>
        </is>
      </c>
      <c r="BR665" t="inlineStr">
        <is>
          <t>izdajatelj</t>
        </is>
      </c>
      <c r="BS665" t="inlineStr">
        <is>
          <t>3</t>
        </is>
      </c>
      <c r="BT665" t="inlineStr">
        <is>
          <t/>
        </is>
      </c>
      <c r="BU665" t="inlineStr">
        <is>
          <t>utgivare</t>
        </is>
      </c>
      <c r="BV665" t="inlineStr">
        <is>
          <t>3</t>
        </is>
      </c>
      <c r="BW665" t="inlineStr">
        <is>
          <t/>
        </is>
      </c>
      <c r="BX665" t="inlineStr">
        <is>
          <t/>
        </is>
      </c>
      <c r="BY665" t="inlineStr">
        <is>
          <t>poskytovatel platebních služeb, který se smluvně zavazuje poskytovat plátci platební prostředek za účelem iniciování a zpracování jeho karetních platebních transakcí</t>
        </is>
      </c>
      <c r="BZ665" t="inlineStr">
        <is>
          <t>betalingstjenesteudbyder, der indgår en aftale om at stille et betalingsinstrument til rådighed for betaleren</t>
        </is>
      </c>
      <c r="CA665" t="inlineStr">
        <is>
          <t>Zahlungsdienstleister &lt;a href="/entry/result/2220607/all" id="ENTRY_TO_ENTRY_CONVERTER" target="_blank"&gt;IATE:2220607&lt;/a&gt; , der eine vertragliche Vereinbarung schließt, um einem Zahler &lt;a href="/entry/result/105051/all" id="ENTRY_TO_ENTRY_CONVERTER" target="_blank"&gt;IATE:105051&lt;/a&gt; ein Zahlungsinstrument zur Verfügung zu stellen</t>
        </is>
      </c>
      <c r="CB665" t="inlineStr">
        <is>
          <t/>
        </is>
      </c>
      <c r="CC665" t="inlineStr">
        <is>
          <t>payment service provider contracting to provide a payer with a payment instrument</t>
        </is>
      </c>
      <c r="CD665" t="inlineStr">
        <is>
          <t>Proveedor de servicios de pago que, en el marco de una relación profesional conctractual, proporciona a un ordenante un instrumento de pago [ &lt;a href="/entry/result/128731/all" id="ENTRY_TO_ENTRY_CONVERTER" target="_blank"&gt;IATE:128731&lt;/a&gt; ].</t>
        </is>
      </c>
      <c r="CE665" t="inlineStr">
        <is>
          <t>makseteenuse pakkuja, kellel on leping maksja varustamiseks makseinstrumendiga</t>
        </is>
      </c>
      <c r="CF665" t="inlineStr">
        <is>
          <t>Maksupalveluntarjoaja, joka sopii tarjoavansa maksajalle maksuvälineen.</t>
        </is>
      </c>
      <c r="CG665" t="inlineStr">
        <is>
          <t>toute personne qui, dans le cadre de son activité professionnelle, propose au consommateur un moyen de paiement en vertu d'un contrat conclu avec lui</t>
        </is>
      </c>
      <c r="CH665" t="inlineStr">
        <is>
          <t>soláthraí seirbhíse íocaíochta a bhfuil conradh aige ionstraim íocaíochta a sholáthar d'íocóir chun idirbhearta íocaíochta cártabhunaithe an íocóra a thionscnamh agus a phróiseáil</t>
        </is>
      </c>
      <c r="CI665" t="inlineStr">
        <is>
          <t/>
        </is>
      </c>
      <c r="CJ665" t="inlineStr">
        <is>
          <t>az a pénzforgalmi szolgáltató, amely szerződést kötött arra vonatkozóan, hogy a fizető félnek fizetési eszközt szolgáltat</t>
        </is>
      </c>
      <c r="CK665" t="inlineStr">
        <is>
          <t>prestatore di servizi di pagamento che stipula un contratto per fornire al pagatore uno strumento di pagamento</t>
        </is>
      </c>
      <c r="CL665" t="inlineStr">
        <is>
          <t/>
        </is>
      </c>
      <c r="CM665" t="inlineStr">
        <is>
          <t>maksājumu pakalpojumu sniedzējs, kas ir noslēdzis līgumisku vienošanos ar mērķi maksātājam nodrošināt maksājumu instrumentu</t>
        </is>
      </c>
      <c r="CN665" t="inlineStr">
        <is>
          <t>fornitur ta' servizzi ta' pagament li jaqbel li jipprovdi lil pagatur bi strument ta' pagament biex jibda u jipproċessa t-transazzjonijiet ta' pagatur ta' pagament permezz ta' kard</t>
        </is>
      </c>
      <c r="CO665" t="inlineStr">
        <is>
          <t>betalingsdienstaanbieder die met een betaler een overeenkomst sluit voor het verstrekken van een betaalinstrument</t>
        </is>
      </c>
      <c r="CP665" t="inlineStr">
        <is>
          <t>dostawca usług płatniczych zawierający umowę o dostarczenie płatnikowi instrumentu płatniczego</t>
        </is>
      </c>
      <c r="CQ665" t="inlineStr">
        <is>
          <t>uma pessoa que,no exercício de uma actividade comercial,concede a um elemento do público um mecanismo de pagamento no seguimento de um contrato com ele celebrado</t>
        </is>
      </c>
      <c r="CR665" t="inlineStr">
        <is>
          <t/>
        </is>
      </c>
      <c r="CS665" t="inlineStr">
        <is>
          <t>poskytovateľ platobných služieb, ktorý uzatvára zmluvu, na základe ktorej sa platiteľovi poskytne platobný nástroj</t>
        </is>
      </c>
      <c r="CT665" t="inlineStr">
        <is>
          <t>&lt;b&gt;ponudnik plačilnih storitev&lt;/b&gt; [ &lt;a href="/entry/result/2220607/all" id="ENTRY_TO_ENTRY_CONVERTER" target="_blank"&gt;IATE:2220607&lt;/a&gt; ], ki je v pogodbenem razmerju, da bi plačniku zagotovil plačilni instrument</t>
        </is>
      </c>
      <c r="CU665" t="inlineStr">
        <is>
          <t>betaltjänstleverantör som ingår avtal om att tillhandahålla en betalare ett betalningsinstrument</t>
        </is>
      </c>
    </row>
    <row r="666">
      <c r="A666" s="1" t="str">
        <f>HYPERLINK("https://iate.europa.eu/entry/result/1089833/all", "1089833")</f>
        <v>1089833</v>
      </c>
      <c r="B666" t="inlineStr">
        <is>
          <t>FINANCE</t>
        </is>
      </c>
      <c r="C666" t="inlineStr">
        <is>
          <t>FINANCE</t>
        </is>
      </c>
      <c r="D666" t="inlineStr">
        <is>
          <t>обезпечено задължение</t>
        </is>
      </c>
      <c r="E666" t="inlineStr">
        <is>
          <t>3</t>
        </is>
      </c>
      <c r="F666" t="inlineStr">
        <is>
          <t/>
        </is>
      </c>
      <c r="G666" t="inlineStr">
        <is>
          <t>zajištěný závazek</t>
        </is>
      </c>
      <c r="H666" t="inlineStr">
        <is>
          <t>3</t>
        </is>
      </c>
      <c r="I666" t="inlineStr">
        <is>
          <t/>
        </is>
      </c>
      <c r="J666" t="inlineStr">
        <is>
          <t>sikret passiv</t>
        </is>
      </c>
      <c r="K666" t="inlineStr">
        <is>
          <t>3</t>
        </is>
      </c>
      <c r="L666" t="inlineStr">
        <is>
          <t/>
        </is>
      </c>
      <c r="M666" t="inlineStr">
        <is>
          <t>besicherte Verbindlichkeit</t>
        </is>
      </c>
      <c r="N666" t="inlineStr">
        <is>
          <t>3</t>
        </is>
      </c>
      <c r="O666" t="inlineStr">
        <is>
          <t/>
        </is>
      </c>
      <c r="P666" t="inlineStr">
        <is>
          <t>εξασφαλισμένη υποχρέωση</t>
        </is>
      </c>
      <c r="Q666" t="inlineStr">
        <is>
          <t>3</t>
        </is>
      </c>
      <c r="R666" t="inlineStr">
        <is>
          <t/>
        </is>
      </c>
      <c r="S666" t="inlineStr">
        <is>
          <t>secured liability</t>
        </is>
      </c>
      <c r="T666" t="inlineStr">
        <is>
          <t>3</t>
        </is>
      </c>
      <c r="U666" t="inlineStr">
        <is>
          <t/>
        </is>
      </c>
      <c r="V666" t="inlineStr">
        <is>
          <t>pasivo garantizado</t>
        </is>
      </c>
      <c r="W666" t="inlineStr">
        <is>
          <t>3</t>
        </is>
      </c>
      <c r="X666" t="inlineStr">
        <is>
          <t/>
        </is>
      </c>
      <c r="Y666" t="inlineStr">
        <is>
          <t>tagatud kohustus</t>
        </is>
      </c>
      <c r="Z666" t="inlineStr">
        <is>
          <t>3</t>
        </is>
      </c>
      <c r="AA666" t="inlineStr">
        <is>
          <t/>
        </is>
      </c>
      <c r="AB666" t="inlineStr">
        <is>
          <t>vakuudellinen velka</t>
        </is>
      </c>
      <c r="AC666" t="inlineStr">
        <is>
          <t>3</t>
        </is>
      </c>
      <c r="AD666" t="inlineStr">
        <is>
          <t/>
        </is>
      </c>
      <c r="AE666" t="inlineStr">
        <is>
          <t>engagement garanti</t>
        </is>
      </c>
      <c r="AF666" t="inlineStr">
        <is>
          <t>3</t>
        </is>
      </c>
      <c r="AG666" t="inlineStr">
        <is>
          <t/>
        </is>
      </c>
      <c r="AH666" t="inlineStr">
        <is>
          <t>dliteanas urraithe</t>
        </is>
      </c>
      <c r="AI666" t="inlineStr">
        <is>
          <t>3</t>
        </is>
      </c>
      <c r="AJ666" t="inlineStr">
        <is>
          <t/>
        </is>
      </c>
      <c r="AK666" t="inlineStr">
        <is>
          <t>osigurana obveza</t>
        </is>
      </c>
      <c r="AL666" t="inlineStr">
        <is>
          <t>3</t>
        </is>
      </c>
      <c r="AM666" t="inlineStr">
        <is>
          <t/>
        </is>
      </c>
      <c r="AN666" t="inlineStr">
        <is>
          <t>biztosítékkal fedezett kötelezettség</t>
        </is>
      </c>
      <c r="AO666" t="inlineStr">
        <is>
          <t>4</t>
        </is>
      </c>
      <c r="AP666" t="inlineStr">
        <is>
          <t/>
        </is>
      </c>
      <c r="AQ666" t="inlineStr">
        <is>
          <t>passività garantita</t>
        </is>
      </c>
      <c r="AR666" t="inlineStr">
        <is>
          <t>3</t>
        </is>
      </c>
      <c r="AS666" t="inlineStr">
        <is>
          <t/>
        </is>
      </c>
      <c r="AT666" t="inlineStr">
        <is>
          <t>užtikrintasis įsipareigojimas</t>
        </is>
      </c>
      <c r="AU666" t="inlineStr">
        <is>
          <t>3</t>
        </is>
      </c>
      <c r="AV666" t="inlineStr">
        <is>
          <t/>
        </is>
      </c>
      <c r="AW666" t="inlineStr">
        <is>
          <t>nodrošinātas saistības</t>
        </is>
      </c>
      <c r="AX666" t="inlineStr">
        <is>
          <t>3</t>
        </is>
      </c>
      <c r="AY666" t="inlineStr">
        <is>
          <t/>
        </is>
      </c>
      <c r="AZ666" t="inlineStr">
        <is>
          <t>obbligazzjoni garantita</t>
        </is>
      </c>
      <c r="BA666" t="inlineStr">
        <is>
          <t>3</t>
        </is>
      </c>
      <c r="BB666" t="inlineStr">
        <is>
          <t/>
        </is>
      </c>
      <c r="BC666" t="inlineStr">
        <is>
          <t>door zekerheid gedekte verplichting</t>
        </is>
      </c>
      <c r="BD666" t="inlineStr">
        <is>
          <t>3</t>
        </is>
      </c>
      <c r="BE666" t="inlineStr">
        <is>
          <t/>
        </is>
      </c>
      <c r="BF666" t="inlineStr">
        <is>
          <t>zobowiązanie zabezpieczone</t>
        </is>
      </c>
      <c r="BG666" t="inlineStr">
        <is>
          <t>3</t>
        </is>
      </c>
      <c r="BH666" t="inlineStr">
        <is>
          <t/>
        </is>
      </c>
      <c r="BI666" t="inlineStr">
        <is>
          <t>passivo garantido</t>
        </is>
      </c>
      <c r="BJ666" t="inlineStr">
        <is>
          <t>3</t>
        </is>
      </c>
      <c r="BK666" t="inlineStr">
        <is>
          <t/>
        </is>
      </c>
      <c r="BL666" t="inlineStr">
        <is>
          <t>obligație garantată</t>
        </is>
      </c>
      <c r="BM666" t="inlineStr">
        <is>
          <t>3</t>
        </is>
      </c>
      <c r="BN666" t="inlineStr">
        <is>
          <t/>
        </is>
      </c>
      <c r="BO666" t="inlineStr">
        <is>
          <t>zabezpečené pasívum</t>
        </is>
      </c>
      <c r="BP666" t="inlineStr">
        <is>
          <t>3</t>
        </is>
      </c>
      <c r="BQ666" t="inlineStr">
        <is>
          <t/>
        </is>
      </c>
      <c r="BR666" t="inlineStr">
        <is>
          <t>zavarovana obveznost</t>
        </is>
      </c>
      <c r="BS666" t="inlineStr">
        <is>
          <t>3</t>
        </is>
      </c>
      <c r="BT666" t="inlineStr">
        <is>
          <t/>
        </is>
      </c>
      <c r="BU666" t="inlineStr">
        <is>
          <t>skuld med säkerhet</t>
        </is>
      </c>
      <c r="BV666" t="inlineStr">
        <is>
          <t>3</t>
        </is>
      </c>
      <c r="BW666" t="inlineStr">
        <is>
          <t/>
        </is>
      </c>
      <c r="BX666" t="inlineStr">
        <is>
          <t>задължение, при което правото на кредитора да получи плащане или друга форма на изпълнение е гарантирано чрез тежест, залог или реално обезпечение или чрез споразумение за обезпечение, включително задължения в резултат на репо-сделки и други споразумения за прехвърляне на обезпечение</t>
        </is>
      </c>
      <c r="BY666" t="inlineStr">
        <is>
          <t>dluh, proti němuž dlužník poskytl dostatek aktiv jako jistotu pro případ, že by svůj dluh nesplatil</t>
        </is>
      </c>
      <c r="BZ666" t="inlineStr">
        <is>
          <t>et passiv, hvor kreditors ret til betaling eller anden form for ydelse er sikret ved et aktiv, et pant eller en tilbageholdelsesret eller en sikkerhedsstillelse, herunder passiver hidrørende fra tilbagekøbsaftaler og andre sikkerhedsstillelser i form af overdragelse af ejendomsret</t>
        </is>
      </c>
      <c r="CA666" t="inlineStr">
        <is>
          <t>Verbindlichkeit, bei der der Anspruch des Gläubigers auf Zahlung oder auf eine andere Form der Leistung durch ein Pfand oder pfandrechtsähnliches Zurückbehaltungsrecht oder durch eine Sicherungsvereinbarung abgesichert ist</t>
        </is>
      </c>
      <c r="CB666" t="inlineStr">
        <is>
          <t>«εξασφαλισμένη υποχρέωση»: υποχρέωση όπου το δικαίωμα του πιστωτή για πληρωμή εξασφαλίζεται με βάρος επί περιουσιακών στοιχείων, ενέχυρο ή εμπράγματο δικαίωμα, ή ρυθμίσεις παροχής εξασφάλισης, συμπεριλαμβανομένων των υποχρεώσεων που προκύπτουν από συναλλαγές επαναγοράς και άλλες ρυθμίσεις παροχής εξασφάλισης με μεταβίβαση τίτλου.</t>
        </is>
      </c>
      <c r="CC666" t="inlineStr">
        <is>
          <t>debt against which the borrower has provided sufficient assets as security to safeguard the lender in case of non-repayment</t>
        </is>
      </c>
      <c r="CD666" t="inlineStr">
        <is>
          <t>1) Un pasivo en el que el derecho a cobro del acreedor está garantizado por un derecho sobre los activos, la pignoración, la prenda o acuerdos de garantía, incluidos los derivados de acuerdos con compromiso de recompra y otros acuerdos de garantía mediante transferencia de títulos.
&lt;br&gt;2) Obligación garantizada por medio de partidas específicas de activo fijo o de otras garantías.</t>
        </is>
      </c>
      <c r="CE666" t="inlineStr">
        <is>
          <t>kohustus, mille puhul võlausaldaja õigus tagasimaksele või muud liiki tulemusele on tagatud võlakohustuse, pandi või pandiõiguse või tagatiskokkuleppega, sealhulgas kohustused, mis tulenevad repotehingutest ja muudest omandiõiguse üleminekul põhinevatest tagatiskokkulepetest</t>
        </is>
      </c>
      <c r="CF666" t="inlineStr">
        <is>
          <t/>
        </is>
      </c>
      <c r="CG666" t="inlineStr">
        <is>
          <t>un engagement ou un élément de passif pour lequel le droit au paiement du créancier ou toute autre forme d’exécution est garanti par un droit, un gage, un privilège ou un dispositif constitutif de sûretés, y compris les engagements ou passifs qui résultent d’opérations de pension et d’autres dispositifs constitutifs de sûretés avec transfert de propriété</t>
        </is>
      </c>
      <c r="CH666" t="inlineStr">
        <is>
          <t/>
        </is>
      </c>
      <c r="CI666" t="inlineStr">
        <is>
          <t>obveza kod koje je pravo vjerovnika na naplatu ili drugi oblik ispunjenja osigurano teretom, zalogom, založnim pravom ili ugovorom o kolateralu uključujući prava koja proizlaze iz repo transakcija i drugih ugovora o kolateralu s prijenosom vlasništva</t>
        </is>
      </c>
      <c r="CJ666" t="inlineStr">
        <is>
          <t>kötelezettség, amelynek hitelező számára történő kifizetését vagy más módon történő teljesítését jelzálogjog, kézizálogjog, visszatartási jog vagy biztosíték fedezi, ideértve a repoügyletekből és más tulajdonjog-átruházási biztosítékról szóló megállapodásokból származó kötelezettségeket is</t>
        </is>
      </c>
      <c r="CK666" t="inlineStr">
        <is>
          <t>Passività per la quale il diritto del creditore al pagamento è garantito da un gravame sulle attività, un pegno o un’ipoteca, o da contratti di garanzia, comprese le passività derivanti da operazioni di vendita con patto di riacquisto ed altri contratti di garanzia con trasferimento del titolo di proprietà</t>
        </is>
      </c>
      <c r="CL666" t="inlineStr">
        <is>
          <t>įsipareigojimas, kai kreditoriaus teisė į mokėjimą arba kitų pareigų vykdymas užtikrinami suvaržymu, įkeitimu ar sulaikymo teise arba susitarimais dėl įkaito, įskaitant įsipareigojimus, atsirandančius dėl atpirkimo sandorių ir kitų susitarimų dėl finansinio įkaito, pagal kurį perleidžiama nuosavybės teisė</t>
        </is>
      </c>
      <c r="CM666" t="inlineStr">
        <is>
          <t>saistības, kuru gadījumā kreditora tiesības uz maksājumu vai cita veida izpildi ir nodrošinātas ar prasību, ar ķīlu vai apgrūtinājumu vai ar nodrošinājuma līgumu, tostarp saistības, kas izriet no repo darījumiem un citiem īpašumtiesību nodošanas nodrošinājuma līgumiem</t>
        </is>
      </c>
      <c r="CN666" t="inlineStr">
        <is>
          <t>dejn li għalih min issellef ipprovda assi suffiċjenti bħala garanzija ta' salvagwardja għal min sellef f'każ ta' non-ripagament</t>
        </is>
      </c>
      <c r="CO666" t="inlineStr">
        <is>
          <t>"een verplichting waarbij het recht van de crediteur op betaling of een andere vorm van verrichting gedekt wordt door een verpanding, een pand of pandrecht, of zekerheidsregelingen, met inbegrip van verplichtingen die voortvloeien uit retrocessietransacties en andere zekerheidsovereenkomsten die tot overdracht van eigendom/gerechtigdheid leiden"</t>
        </is>
      </c>
      <c r="CP666" t="inlineStr">
        <is>
          <t>zobowiązanie, w przypadku którego prawo wierzyciela do płatności lub innej formy wykonania jest zabezpieczone przez obciążenie, prawo zastawu lub uzgodnienia dotyczące zabezpieczenia, w tym zobowiązania wynikające z transakcji z udzielonym przyrzeczeniem odkupu i innych uzgodnień dotyczących zabezpieczeń finansowych polegających na przeniesieniu tytułu</t>
        </is>
      </c>
      <c r="CQ666" t="inlineStr">
        <is>
          <t>Um passivo em que o direito do credor ao pagamento ou a outra forma de execução se encontra garantido por um privilégio creditório especial, penhor ou direito de retenção ou por um acordo de garantia, incluindo passivos decorrentes de acordos de recompra e de outros acordos de garantia financeira com transferência da titularidade.</t>
        </is>
      </c>
      <c r="CR666" t="inlineStr">
        <is>
          <t>datorie pentru care dreptul creditorului la plată sau la altă formă de executare este asigurat printr-un privilegiu, un gaj sau drept de retenție, sau prin contracte de garanție reală, inclusiv datorii care rezultă din tranzacții de răscumpărare sau din alte contracte de garanție cu transfer de proprietate</t>
        </is>
      </c>
      <c r="CS666" t="inlineStr">
        <is>
          <t>pasívum, v ktorom je nárok veriteľa na platbu alebo inú formu plnenia zabezpečený záložným bremenom, záväzkom alebo zálohou, alebo dohodami o kolateráli vrátane pasív vznikajúcich z repo transakcií a inými dohodami o kolateráli s prevodom vlastníckeho práva</t>
        </is>
      </c>
      <c r="CT666" t="inlineStr">
        <is>
          <t>obveznost, katere poravnava je zavarovana s kakim inštrumentom (menico, hipoteko itd.)</t>
        </is>
      </c>
      <c r="CU666" t="inlineStr">
        <is>
          <t>en skuld där borgenärens rätt till betalning eller annan form av fullgörande är säkrad genom inteckning, pantsättning eller panträtt i egendom, eller avtal om säkerheter inklusive skuldförpliktelser till följd av återköpstransaktioner eller övriga avtal om säkerheter för överförande av äganderätt.</t>
        </is>
      </c>
    </row>
    <row r="667">
      <c r="A667" s="1" t="str">
        <f>HYPERLINK("https://iate.europa.eu/entry/result/1112983/all", "1112983")</f>
        <v>1112983</v>
      </c>
      <c r="B667" t="inlineStr">
        <is>
          <t>FINANCE</t>
        </is>
      </c>
      <c r="C667" t="inlineStr">
        <is>
          <t>FINANCE|financial institutions and credit;FINANCE</t>
        </is>
      </c>
      <c r="D667" t="inlineStr">
        <is>
          <t>депозитар</t>
        </is>
      </c>
      <c r="E667" t="inlineStr">
        <is>
          <t>4</t>
        </is>
      </c>
      <c r="F667" t="inlineStr">
        <is>
          <t/>
        </is>
      </c>
      <c r="G667" t="inlineStr">
        <is>
          <t/>
        </is>
      </c>
      <c r="H667" t="inlineStr">
        <is>
          <t/>
        </is>
      </c>
      <c r="I667" t="inlineStr">
        <is>
          <t/>
        </is>
      </c>
      <c r="J667" t="inlineStr">
        <is>
          <t>depot</t>
        </is>
      </c>
      <c r="K667" t="inlineStr">
        <is>
          <t>3</t>
        </is>
      </c>
      <c r="L667" t="inlineStr">
        <is>
          <t/>
        </is>
      </c>
      <c r="M667" t="inlineStr">
        <is>
          <t>Wertpapierverwahrstelle</t>
        </is>
      </c>
      <c r="N667" t="inlineStr">
        <is>
          <t>3</t>
        </is>
      </c>
      <c r="O667" t="inlineStr">
        <is>
          <t/>
        </is>
      </c>
      <c r="P667" t="inlineStr">
        <is>
          <t>αποθετήριο</t>
        </is>
      </c>
      <c r="Q667" t="inlineStr">
        <is>
          <t>2</t>
        </is>
      </c>
      <c r="R667" t="inlineStr">
        <is>
          <t/>
        </is>
      </c>
      <c r="S667" t="inlineStr">
        <is>
          <t>depository</t>
        </is>
      </c>
      <c r="T667" t="inlineStr">
        <is>
          <t>3</t>
        </is>
      </c>
      <c r="U667" t="inlineStr">
        <is>
          <t/>
        </is>
      </c>
      <c r="V667" t="inlineStr">
        <is>
          <t>depositario</t>
        </is>
      </c>
      <c r="W667" t="inlineStr">
        <is>
          <t>3</t>
        </is>
      </c>
      <c r="X667" t="inlineStr">
        <is>
          <t/>
        </is>
      </c>
      <c r="Y667" t="inlineStr">
        <is>
          <t/>
        </is>
      </c>
      <c r="Z667" t="inlineStr">
        <is>
          <t/>
        </is>
      </c>
      <c r="AA667" t="inlineStr">
        <is>
          <t/>
        </is>
      </c>
      <c r="AB667" t="inlineStr">
        <is>
          <t>säilyttäjä|säilytyskeskus</t>
        </is>
      </c>
      <c r="AC667" t="inlineStr">
        <is>
          <t>3|3</t>
        </is>
      </c>
      <c r="AD667" t="inlineStr">
        <is>
          <t>|</t>
        </is>
      </c>
      <c r="AE667" t="inlineStr">
        <is>
          <t>dépositaire|agent dépositaire</t>
        </is>
      </c>
      <c r="AF667" t="inlineStr">
        <is>
          <t>3|3</t>
        </is>
      </c>
      <c r="AG667" t="inlineStr">
        <is>
          <t>|</t>
        </is>
      </c>
      <c r="AH667" t="inlineStr">
        <is>
          <t/>
        </is>
      </c>
      <c r="AI667" t="inlineStr">
        <is>
          <t/>
        </is>
      </c>
      <c r="AJ667" t="inlineStr">
        <is>
          <t/>
        </is>
      </c>
      <c r="AK667" t="inlineStr">
        <is>
          <t/>
        </is>
      </c>
      <c r="AL667" t="inlineStr">
        <is>
          <t/>
        </is>
      </c>
      <c r="AM667" t="inlineStr">
        <is>
          <t/>
        </is>
      </c>
      <c r="AN667" t="inlineStr">
        <is>
          <t/>
        </is>
      </c>
      <c r="AO667" t="inlineStr">
        <is>
          <t/>
        </is>
      </c>
      <c r="AP667" t="inlineStr">
        <is>
          <t/>
        </is>
      </c>
      <c r="AQ667" t="inlineStr">
        <is>
          <t>depositario</t>
        </is>
      </c>
      <c r="AR667" t="inlineStr">
        <is>
          <t>3</t>
        </is>
      </c>
      <c r="AS667" t="inlineStr">
        <is>
          <t/>
        </is>
      </c>
      <c r="AT667" t="inlineStr">
        <is>
          <t/>
        </is>
      </c>
      <c r="AU667" t="inlineStr">
        <is>
          <t/>
        </is>
      </c>
      <c r="AV667" t="inlineStr">
        <is>
          <t/>
        </is>
      </c>
      <c r="AW667" t="inlineStr">
        <is>
          <t/>
        </is>
      </c>
      <c r="AX667" t="inlineStr">
        <is>
          <t/>
        </is>
      </c>
      <c r="AY667" t="inlineStr">
        <is>
          <t/>
        </is>
      </c>
      <c r="AZ667" t="inlineStr">
        <is>
          <t/>
        </is>
      </c>
      <c r="BA667" t="inlineStr">
        <is>
          <t/>
        </is>
      </c>
      <c r="BB667" t="inlineStr">
        <is>
          <t/>
        </is>
      </c>
      <c r="BC667" t="inlineStr">
        <is>
          <t>effectenbewaarinstelling|bewaarinstelling</t>
        </is>
      </c>
      <c r="BD667" t="inlineStr">
        <is>
          <t>3|3</t>
        </is>
      </c>
      <c r="BE667" t="inlineStr">
        <is>
          <t>|</t>
        </is>
      </c>
      <c r="BF667" t="inlineStr">
        <is>
          <t/>
        </is>
      </c>
      <c r="BG667" t="inlineStr">
        <is>
          <t/>
        </is>
      </c>
      <c r="BH667" t="inlineStr">
        <is>
          <t/>
        </is>
      </c>
      <c r="BI667" t="inlineStr">
        <is>
          <t>depositário</t>
        </is>
      </c>
      <c r="BJ667" t="inlineStr">
        <is>
          <t>3</t>
        </is>
      </c>
      <c r="BK667" t="inlineStr">
        <is>
          <t/>
        </is>
      </c>
      <c r="BL667" t="inlineStr">
        <is>
          <t/>
        </is>
      </c>
      <c r="BM667" t="inlineStr">
        <is>
          <t/>
        </is>
      </c>
      <c r="BN667" t="inlineStr">
        <is>
          <t/>
        </is>
      </c>
      <c r="BO667" t="inlineStr">
        <is>
          <t>depozitár</t>
        </is>
      </c>
      <c r="BP667" t="inlineStr">
        <is>
          <t>3</t>
        </is>
      </c>
      <c r="BQ667" t="inlineStr">
        <is>
          <t/>
        </is>
      </c>
      <c r="BR667" t="inlineStr">
        <is>
          <t/>
        </is>
      </c>
      <c r="BS667" t="inlineStr">
        <is>
          <t/>
        </is>
      </c>
      <c r="BT667" t="inlineStr">
        <is>
          <t/>
        </is>
      </c>
      <c r="BU667" t="inlineStr">
        <is>
          <t>depåhållare|registerhållare</t>
        </is>
      </c>
      <c r="BV667" t="inlineStr">
        <is>
          <t>3|3</t>
        </is>
      </c>
      <c r="BW667" t="inlineStr">
        <is>
          <t>|</t>
        </is>
      </c>
      <c r="BX667" t="inlineStr">
        <is>
          <t>Лице или финансова институция, на която е поверено съхранението на материални блага.</t>
        </is>
      </c>
      <c r="BY667" t="inlineStr">
        <is>
          <t/>
        </is>
      </c>
      <c r="BZ667" t="inlineStr">
        <is>
          <t/>
        </is>
      </c>
      <c r="CA667" t="inlineStr">
        <is>
          <t/>
        </is>
      </c>
      <c r="CB667" t="inlineStr">
        <is>
          <t>φορέας του οποίου ο πρωταρχικός ρόλος συνίσταται στην καταχώρηση τίτλων σε φυσική ή ηλεκτρονική μορφή και στην παρακολούθηση των μεταβιβάσεων των τίτλων</t>
        </is>
      </c>
      <c r="CC667" t="inlineStr">
        <is>
          <t>agent with the primary role of recording securities either physically or electronically and keeping records of the ownership of these securities</t>
        </is>
      </c>
      <c r="CD667" t="inlineStr">
        <is>
          <t>agente cuya función principal es el registro de valores, ya sean títulos o anotaciones en cuenta, y el mantenimiento del registro de la propiedad de dichos valores.</t>
        </is>
      </c>
      <c r="CE667" t="inlineStr">
        <is>
          <t/>
        </is>
      </c>
      <c r="CF667" t="inlineStr">
        <is>
          <t>yhteisö, jonka ensisijaisena tehtävänä on säilyttää arvopapereita joko fyysisesti tai elektronisesti ja pitää rekisteriä niiden omistuksesta</t>
        </is>
      </c>
      <c r="CG667" t="inlineStr">
        <is>
          <t>agent dont le rôle principal consiste à enregistrer physiquement ou électroniquement les titres et à conserver les documents de propriété relatifs à ceux-ci.[VE1]</t>
        </is>
      </c>
      <c r="CH667" t="inlineStr">
        <is>
          <t/>
        </is>
      </c>
      <c r="CI667" t="inlineStr">
        <is>
          <t/>
        </is>
      </c>
      <c r="CJ667" t="inlineStr">
        <is>
          <t/>
        </is>
      </c>
      <c r="CK667" t="inlineStr">
        <is>
          <t>Istituzione la cui funzione principale è quella di assicurare la gestione materiale o elettronica di titoli e tenere evidenza della proprietà degli stessi.</t>
        </is>
      </c>
      <c r="CL667" t="inlineStr">
        <is>
          <t/>
        </is>
      </c>
      <c r="CM667" t="inlineStr">
        <is>
          <t/>
        </is>
      </c>
      <c r="CN667" t="inlineStr">
        <is>
          <t/>
        </is>
      </c>
      <c r="CO667" t="inlineStr">
        <is>
          <t>"een instelling met als belangrijkste taak het registreren van effecten, hetzij fysiek hetzij elektronisch, en het administreren van de eigendom ervan"</t>
        </is>
      </c>
      <c r="CP667" t="inlineStr">
        <is>
          <t/>
        </is>
      </c>
      <c r="CQ667" t="inlineStr">
        <is>
          <t>agente cuja função principal consiste em registar títulos, quer sob a forma física, quer electrónica e em manter registos da propriedade dos títulos.</t>
        </is>
      </c>
      <c r="CR667" t="inlineStr">
        <is>
          <t/>
        </is>
      </c>
      <c r="CS667" t="inlineStr">
        <is>
          <t>agent, ktorého hlavnou úlohou je evidovať cenné papiere v listinnej alebo elektronickej podobe a viesť záznamy o vlastníctve týchto cenných papierov</t>
        </is>
      </c>
      <c r="CT667" t="inlineStr">
        <is>
          <t/>
        </is>
      </c>
      <c r="CU667" t="inlineStr">
        <is>
          <t>"Ett institut vars främsta roll är att föra register över värdepapper, antingen i pappersform eller elektroniskt, och att föra register över ägarna till värdepapperen."</t>
        </is>
      </c>
    </row>
    <row r="668">
      <c r="A668" s="1" t="str">
        <f>HYPERLINK("https://iate.europa.eu/entry/result/913777/all", "913777")</f>
        <v>913777</v>
      </c>
      <c r="B668" t="inlineStr">
        <is>
          <t>ECONOMICS;FINANCE</t>
        </is>
      </c>
      <c r="C668" t="inlineStr">
        <is>
          <t>ECONOMICS;FINANCE|monetary relations;FINANCE|monetary economics;FINANCE</t>
        </is>
      </c>
      <c r="D668" t="inlineStr">
        <is>
          <t/>
        </is>
      </c>
      <c r="E668" t="inlineStr">
        <is>
          <t/>
        </is>
      </c>
      <c r="F668" t="inlineStr">
        <is>
          <t/>
        </is>
      </c>
      <c r="G668" t="inlineStr">
        <is>
          <t/>
        </is>
      </c>
      <c r="H668" t="inlineStr">
        <is>
          <t/>
        </is>
      </c>
      <c r="I668" t="inlineStr">
        <is>
          <t/>
        </is>
      </c>
      <c r="J668" t="inlineStr">
        <is>
          <t/>
        </is>
      </c>
      <c r="K668" t="inlineStr">
        <is>
          <t/>
        </is>
      </c>
      <c r="L668" t="inlineStr">
        <is>
          <t/>
        </is>
      </c>
      <c r="M668" t="inlineStr">
        <is>
          <t/>
        </is>
      </c>
      <c r="N668" t="inlineStr">
        <is>
          <t/>
        </is>
      </c>
      <c r="O668" t="inlineStr">
        <is>
          <t/>
        </is>
      </c>
      <c r="P668" t="inlineStr">
        <is>
          <t>χρήμα</t>
        </is>
      </c>
      <c r="Q668" t="inlineStr">
        <is>
          <t>3</t>
        </is>
      </c>
      <c r="R668" t="inlineStr">
        <is>
          <t/>
        </is>
      </c>
      <c r="S668" t="inlineStr">
        <is>
          <t>money</t>
        </is>
      </c>
      <c r="T668" t="inlineStr">
        <is>
          <t>1</t>
        </is>
      </c>
      <c r="U668" t="inlineStr">
        <is>
          <t/>
        </is>
      </c>
      <c r="V668" t="inlineStr">
        <is>
          <t/>
        </is>
      </c>
      <c r="W668" t="inlineStr">
        <is>
          <t/>
        </is>
      </c>
      <c r="X668" t="inlineStr">
        <is>
          <t/>
        </is>
      </c>
      <c r="Y668" t="inlineStr">
        <is>
          <t/>
        </is>
      </c>
      <c r="Z668" t="inlineStr">
        <is>
          <t/>
        </is>
      </c>
      <c r="AA668" t="inlineStr">
        <is>
          <t/>
        </is>
      </c>
      <c r="AB668" t="inlineStr">
        <is>
          <t>raha</t>
        </is>
      </c>
      <c r="AC668" t="inlineStr">
        <is>
          <t>2</t>
        </is>
      </c>
      <c r="AD668" t="inlineStr">
        <is>
          <t/>
        </is>
      </c>
      <c r="AE668" t="inlineStr">
        <is>
          <t>monnaie</t>
        </is>
      </c>
      <c r="AF668" t="inlineStr">
        <is>
          <t>1</t>
        </is>
      </c>
      <c r="AG668" t="inlineStr">
        <is>
          <t/>
        </is>
      </c>
      <c r="AH668" t="inlineStr">
        <is>
          <t/>
        </is>
      </c>
      <c r="AI668" t="inlineStr">
        <is>
          <t/>
        </is>
      </c>
      <c r="AJ668" t="inlineStr">
        <is>
          <t/>
        </is>
      </c>
      <c r="AK668" t="inlineStr">
        <is>
          <t/>
        </is>
      </c>
      <c r="AL668" t="inlineStr">
        <is>
          <t/>
        </is>
      </c>
      <c r="AM668" t="inlineStr">
        <is>
          <t/>
        </is>
      </c>
      <c r="AN668" t="inlineStr">
        <is>
          <t/>
        </is>
      </c>
      <c r="AO668" t="inlineStr">
        <is>
          <t/>
        </is>
      </c>
      <c r="AP668" t="inlineStr">
        <is>
          <t/>
        </is>
      </c>
      <c r="AQ668" t="inlineStr">
        <is>
          <t/>
        </is>
      </c>
      <c r="AR668" t="inlineStr">
        <is>
          <t/>
        </is>
      </c>
      <c r="AS668" t="inlineStr">
        <is>
          <t/>
        </is>
      </c>
      <c r="AT668" t="inlineStr">
        <is>
          <t/>
        </is>
      </c>
      <c r="AU668" t="inlineStr">
        <is>
          <t/>
        </is>
      </c>
      <c r="AV668" t="inlineStr">
        <is>
          <t/>
        </is>
      </c>
      <c r="AW668" t="inlineStr">
        <is>
          <t/>
        </is>
      </c>
      <c r="AX668" t="inlineStr">
        <is>
          <t/>
        </is>
      </c>
      <c r="AY668" t="inlineStr">
        <is>
          <t/>
        </is>
      </c>
      <c r="AZ668" t="inlineStr">
        <is>
          <t/>
        </is>
      </c>
      <c r="BA668" t="inlineStr">
        <is>
          <t/>
        </is>
      </c>
      <c r="BB668" t="inlineStr">
        <is>
          <t/>
        </is>
      </c>
      <c r="BC668" t="inlineStr">
        <is>
          <t/>
        </is>
      </c>
      <c r="BD668" t="inlineStr">
        <is>
          <t/>
        </is>
      </c>
      <c r="BE668" t="inlineStr">
        <is>
          <t/>
        </is>
      </c>
      <c r="BF668" t="inlineStr">
        <is>
          <t/>
        </is>
      </c>
      <c r="BG668" t="inlineStr">
        <is>
          <t/>
        </is>
      </c>
      <c r="BH668" t="inlineStr">
        <is>
          <t/>
        </is>
      </c>
      <c r="BI668" t="inlineStr">
        <is>
          <t/>
        </is>
      </c>
      <c r="BJ668" t="inlineStr">
        <is>
          <t/>
        </is>
      </c>
      <c r="BK668" t="inlineStr">
        <is>
          <t/>
        </is>
      </c>
      <c r="BL668" t="inlineStr">
        <is>
          <t/>
        </is>
      </c>
      <c r="BM668" t="inlineStr">
        <is>
          <t/>
        </is>
      </c>
      <c r="BN668" t="inlineStr">
        <is>
          <t/>
        </is>
      </c>
      <c r="BO668" t="inlineStr">
        <is>
          <t/>
        </is>
      </c>
      <c r="BP668" t="inlineStr">
        <is>
          <t/>
        </is>
      </c>
      <c r="BQ668" t="inlineStr">
        <is>
          <t/>
        </is>
      </c>
      <c r="BR668" t="inlineStr">
        <is>
          <t/>
        </is>
      </c>
      <c r="BS668" t="inlineStr">
        <is>
          <t/>
        </is>
      </c>
      <c r="BT668" t="inlineStr">
        <is>
          <t/>
        </is>
      </c>
      <c r="BU668" t="inlineStr">
        <is>
          <t/>
        </is>
      </c>
      <c r="BV668" t="inlineStr">
        <is>
          <t/>
        </is>
      </c>
      <c r="BW668" t="inlineStr">
        <is>
          <t/>
        </is>
      </c>
      <c r="BX668" t="inlineStr">
        <is>
          <t/>
        </is>
      </c>
      <c r="BY668" t="inlineStr">
        <is>
          <t/>
        </is>
      </c>
      <c r="BZ668" t="inlineStr">
        <is>
          <t/>
        </is>
      </c>
      <c r="CA668" t="inlineStr">
        <is>
          <t/>
        </is>
      </c>
      <c r="CB668" t="inlineStr">
        <is>
          <t/>
        </is>
      </c>
      <c r="CC668" t="inlineStr">
        <is>
          <t/>
        </is>
      </c>
      <c r="CD668" t="inlineStr">
        <is>
          <t/>
        </is>
      </c>
      <c r="CE668" t="inlineStr">
        <is>
          <t/>
        </is>
      </c>
      <c r="CF668" t="inlineStr">
        <is>
          <t>"julkisen vallan liikkeeseen laskema vaihdon väline sekä arvon mittaaja ja säilyttäjä, jonka arvon määrittävät taloudelliset tekijät"</t>
        </is>
      </c>
      <c r="CG668" t="inlineStr">
        <is>
          <t/>
        </is>
      </c>
      <c r="CH668" t="inlineStr">
        <is>
          <t/>
        </is>
      </c>
      <c r="CI668" t="inlineStr">
        <is>
          <t/>
        </is>
      </c>
      <c r="CJ668" t="inlineStr">
        <is>
          <t/>
        </is>
      </c>
      <c r="CK668" t="inlineStr">
        <is>
          <t/>
        </is>
      </c>
      <c r="CL668" t="inlineStr">
        <is>
          <t/>
        </is>
      </c>
      <c r="CM668" t="inlineStr">
        <is>
          <t/>
        </is>
      </c>
      <c r="CN668" t="inlineStr">
        <is>
          <t/>
        </is>
      </c>
      <c r="CO668" t="inlineStr">
        <is>
          <t/>
        </is>
      </c>
      <c r="CP668" t="inlineStr">
        <is>
          <t/>
        </is>
      </c>
      <c r="CQ668" t="inlineStr">
        <is>
          <t/>
        </is>
      </c>
      <c r="CR668" t="inlineStr">
        <is>
          <t/>
        </is>
      </c>
      <c r="CS668" t="inlineStr">
        <is>
          <t/>
        </is>
      </c>
      <c r="CT668" t="inlineStr">
        <is>
          <t/>
        </is>
      </c>
      <c r="CU668" t="inlineStr">
        <is>
          <t/>
        </is>
      </c>
    </row>
    <row r="669">
      <c r="A669" s="1" t="str">
        <f>HYPERLINK("https://iate.europa.eu/entry/result/932402/all", "932402")</f>
        <v>932402</v>
      </c>
      <c r="B669" t="inlineStr">
        <is>
          <t>FINANCE;ECONOMICS</t>
        </is>
      </c>
      <c r="C669" t="inlineStr">
        <is>
          <t>FINANCE|financial institutions and credit;ECONOMICS;FINANCE</t>
        </is>
      </c>
      <c r="D669" t="inlineStr">
        <is>
          <t>финансово наблюдение|финансов надзор</t>
        </is>
      </c>
      <c r="E669" t="inlineStr">
        <is>
          <t>4|3</t>
        </is>
      </c>
      <c r="F669" t="inlineStr">
        <is>
          <t>|</t>
        </is>
      </c>
      <c r="G669" t="inlineStr">
        <is>
          <t>finanční dohled|dohled nad finančním trhem</t>
        </is>
      </c>
      <c r="H669" t="inlineStr">
        <is>
          <t>3|3</t>
        </is>
      </c>
      <c r="I669" t="inlineStr">
        <is>
          <t>|</t>
        </is>
      </c>
      <c r="J669" t="inlineStr">
        <is>
          <t>tilsyn|finansielt tilsyn</t>
        </is>
      </c>
      <c r="K669" t="inlineStr">
        <is>
          <t>3|4</t>
        </is>
      </c>
      <c r="L669" t="inlineStr">
        <is>
          <t>|</t>
        </is>
      </c>
      <c r="M669" t="inlineStr">
        <is>
          <t>Finanzaufsicht|Finanzmarktaufsicht</t>
        </is>
      </c>
      <c r="N669" t="inlineStr">
        <is>
          <t>3|3</t>
        </is>
      </c>
      <c r="O669" t="inlineStr">
        <is>
          <t>|</t>
        </is>
      </c>
      <c r="P669" t="inlineStr">
        <is>
          <t>οικονομική εποπτεία|χρηματοπιστωτική εποπτεία|χρηματοοικονομική εποπτεία</t>
        </is>
      </c>
      <c r="Q669" t="inlineStr">
        <is>
          <t>3|4|3</t>
        </is>
      </c>
      <c r="R669" t="inlineStr">
        <is>
          <t>|preferred|</t>
        </is>
      </c>
      <c r="S669" t="inlineStr">
        <is>
          <t>financial surveillance|supervision|financial supervision</t>
        </is>
      </c>
      <c r="T669" t="inlineStr">
        <is>
          <t>3|3|3</t>
        </is>
      </c>
      <c r="U669" t="inlineStr">
        <is>
          <t>||</t>
        </is>
      </c>
      <c r="V669" t="inlineStr">
        <is>
          <t>supervisión financiera</t>
        </is>
      </c>
      <c r="W669" t="inlineStr">
        <is>
          <t>3</t>
        </is>
      </c>
      <c r="X669" t="inlineStr">
        <is>
          <t/>
        </is>
      </c>
      <c r="Y669" t="inlineStr">
        <is>
          <t>järelevalve|finantsjärelevalve</t>
        </is>
      </c>
      <c r="Z669" t="inlineStr">
        <is>
          <t>3|3</t>
        </is>
      </c>
      <c r="AA669" t="inlineStr">
        <is>
          <t>|</t>
        </is>
      </c>
      <c r="AB669" t="inlineStr">
        <is>
          <t>rahoitusvalvonta|valvonta|finanssivalvonta</t>
        </is>
      </c>
      <c r="AC669" t="inlineStr">
        <is>
          <t>3|3|3</t>
        </is>
      </c>
      <c r="AD669" t="inlineStr">
        <is>
          <t>||</t>
        </is>
      </c>
      <c r="AE669" t="inlineStr">
        <is>
          <t>surveillance financière|supervision financière</t>
        </is>
      </c>
      <c r="AF669" t="inlineStr">
        <is>
          <t>3|3</t>
        </is>
      </c>
      <c r="AG669" t="inlineStr">
        <is>
          <t>|</t>
        </is>
      </c>
      <c r="AH669" t="inlineStr">
        <is>
          <t>maoirseacht airgeadais</t>
        </is>
      </c>
      <c r="AI669" t="inlineStr">
        <is>
          <t>3</t>
        </is>
      </c>
      <c r="AJ669" t="inlineStr">
        <is>
          <t/>
        </is>
      </c>
      <c r="AK669" t="inlineStr">
        <is>
          <t>financijski nadzor</t>
        </is>
      </c>
      <c r="AL669" t="inlineStr">
        <is>
          <t>3</t>
        </is>
      </c>
      <c r="AM669" t="inlineStr">
        <is>
          <t/>
        </is>
      </c>
      <c r="AN669" t="inlineStr">
        <is>
          <t>felügyelet|pénzügyi felügyelet</t>
        </is>
      </c>
      <c r="AO669" t="inlineStr">
        <is>
          <t>4|4</t>
        </is>
      </c>
      <c r="AP669" t="inlineStr">
        <is>
          <t>|</t>
        </is>
      </c>
      <c r="AQ669" t="inlineStr">
        <is>
          <t>vigilanza finanziaria|vigilanza</t>
        </is>
      </c>
      <c r="AR669" t="inlineStr">
        <is>
          <t>3|3</t>
        </is>
      </c>
      <c r="AS669" t="inlineStr">
        <is>
          <t>|</t>
        </is>
      </c>
      <c r="AT669" t="inlineStr">
        <is>
          <t>finansų priežiūra</t>
        </is>
      </c>
      <c r="AU669" t="inlineStr">
        <is>
          <t>3</t>
        </is>
      </c>
      <c r="AV669" t="inlineStr">
        <is>
          <t/>
        </is>
      </c>
      <c r="AW669" t="inlineStr">
        <is>
          <t>finanšu uzraudzība</t>
        </is>
      </c>
      <c r="AX669" t="inlineStr">
        <is>
          <t>3</t>
        </is>
      </c>
      <c r="AY669" t="inlineStr">
        <is>
          <t/>
        </is>
      </c>
      <c r="AZ669" t="inlineStr">
        <is>
          <t>superviżjoni finanzjarja|sorveljanza finanzjarja</t>
        </is>
      </c>
      <c r="BA669" t="inlineStr">
        <is>
          <t>4|3</t>
        </is>
      </c>
      <c r="BB669" t="inlineStr">
        <is>
          <t>|</t>
        </is>
      </c>
      <c r="BC669" t="inlineStr">
        <is>
          <t>financieel toezicht|toezicht</t>
        </is>
      </c>
      <c r="BD669" t="inlineStr">
        <is>
          <t>3|3</t>
        </is>
      </c>
      <c r="BE669" t="inlineStr">
        <is>
          <t>|</t>
        </is>
      </c>
      <c r="BF669" t="inlineStr">
        <is>
          <t>nadzór|nadzór finansowy|dozór finansowy</t>
        </is>
      </c>
      <c r="BG669" t="inlineStr">
        <is>
          <t>3|3|3</t>
        </is>
      </c>
      <c r="BH669" t="inlineStr">
        <is>
          <t>||</t>
        </is>
      </c>
      <c r="BI669" t="inlineStr">
        <is>
          <t>supervisão financeira</t>
        </is>
      </c>
      <c r="BJ669" t="inlineStr">
        <is>
          <t>4</t>
        </is>
      </c>
      <c r="BK669" t="inlineStr">
        <is>
          <t/>
        </is>
      </c>
      <c r="BL669" t="inlineStr">
        <is>
          <t>supraveghere financiară</t>
        </is>
      </c>
      <c r="BM669" t="inlineStr">
        <is>
          <t>3</t>
        </is>
      </c>
      <c r="BN669" t="inlineStr">
        <is>
          <t/>
        </is>
      </c>
      <c r="BO669" t="inlineStr">
        <is>
          <t>dohľad nad finančným trhom|finančný dohľad</t>
        </is>
      </c>
      <c r="BP669" t="inlineStr">
        <is>
          <t>3|3</t>
        </is>
      </c>
      <c r="BQ669" t="inlineStr">
        <is>
          <t>|</t>
        </is>
      </c>
      <c r="BR669" t="inlineStr">
        <is>
          <t>finančni nadzor</t>
        </is>
      </c>
      <c r="BS669" t="inlineStr">
        <is>
          <t>2</t>
        </is>
      </c>
      <c r="BT669" t="inlineStr">
        <is>
          <t/>
        </is>
      </c>
      <c r="BU669" t="inlineStr">
        <is>
          <t>tillsyn|finansiell tillsyn</t>
        </is>
      </c>
      <c r="BV669" t="inlineStr">
        <is>
          <t>3|3</t>
        </is>
      </c>
      <c r="BW669" t="inlineStr">
        <is>
          <t>|</t>
        </is>
      </c>
      <c r="BX669" t="inlineStr">
        <is>
          <t>Надзор/наблюдение над финансовите институции от страна на компетентните органи на национално или международно равнище. Разликата между двете понятия е в степента на контрола, упражняван от съответните органи.</t>
        </is>
      </c>
      <c r="BY669" t="inlineStr">
        <is>
          <t/>
        </is>
      </c>
      <c r="BZ669" t="inlineStr">
        <is>
          <t/>
        </is>
      </c>
      <c r="CA669" t="inlineStr">
        <is>
          <t>Überwachung u. Kontrolle der Finanzmärkte durch gesetzlich vorgesehene Behörden</t>
        </is>
      </c>
      <c r="CB669" t="inlineStr">
        <is>
          <t/>
        </is>
      </c>
      <c r="CC669" t="inlineStr">
        <is>
          <t>supervision of financial establishments by a national or supranational authority</t>
        </is>
      </c>
      <c r="CD669" t="inlineStr">
        <is>
          <t>Evaluación y exigencia de que las instituciones financieras cumplan las leyes, reglamentos y otras normas destinadas a asegurar que dichas instituciones operan de manera sólida y segura, y que mantienen capital y reservas suficientes para cubrir los riesgos que surgen en sus negocios.</t>
        </is>
      </c>
      <c r="CE669" t="inlineStr">
        <is>
          <t/>
        </is>
      </c>
      <c r="CF669" t="inlineStr">
        <is>
          <t>finanssimarkkinoilla toimivien laitosten toiminnan valvonta valvontaviranomaisen toimesta</t>
        </is>
      </c>
      <c r="CG669" t="inlineStr">
        <is>
          <t>surveillance des établissements financiers par une autorité nationale ou supranationale</t>
        </is>
      </c>
      <c r="CH669" t="inlineStr">
        <is>
          <t/>
        </is>
      </c>
      <c r="CI669" t="inlineStr">
        <is>
          <t>inspekcijski nadzor zakonitosti financijsko-materijalnog poslovanja subjekta nadzora koji provodi nadležno državno tijelo</t>
        </is>
      </c>
      <c r="CJ669" t="inlineStr">
        <is>
          <t>Pénzügyi szervezetek működésére és tevékenységére vonatkozó jogszabályi rendelkezések betartásának, továbbá a felügyeleti határozatok végrehajtásának ellenőrzése.</t>
        </is>
      </c>
      <c r="CK669" t="inlineStr">
        <is>
          <t>a livello europeo: salvaguardia della solidità finanziaria delle singole imprese finanziarie e protezione degli utenti dei servizi finanziari (livello microprudenziale) nonché controllo e valutazione dei potenziali rischi per la stabilità finanziaria derivanti da sviluppi macroeconomici e del sistema finanziario nel suo insieme (livello macroprudenziale) con allerta preventiva e raccomandazioni di provvedimenti per far fronte a tali rischi</t>
        </is>
      </c>
      <c r="CL669" t="inlineStr">
        <is>
          <t>nacionalinių ar tarptautinių institucijų vykdoma finansų rinkos priežiūra</t>
        </is>
      </c>
      <c r="CM669" t="inlineStr">
        <is>
          <t/>
        </is>
      </c>
      <c r="CN669" t="inlineStr">
        <is>
          <t>superviżjoni ta' stabbilimenti finanzjarji minn awtorità nazzjonali jew internazzjonali</t>
        </is>
      </c>
      <c r="CO669" t="inlineStr">
        <is>
          <t>toezicht op de financiële instellingen, bestaande uit (in NL) prudentieel toezicht, gedragstoezicht en systeemtoezicht</t>
        </is>
      </c>
      <c r="CP669" t="inlineStr">
        <is>
          <t>sprawowanie urzędowej kontroli nad sektorem bankowym, rynkiem kapitałowym, ubezpieczeniowym i emerytalnym oraz nad instytucjami pieniądza elektronicznego</t>
        </is>
      </c>
      <c r="CQ669" t="inlineStr">
        <is>
          <t>Atividade de controlo (prudencial e comportamental) das instituições financeiras exercida por uma autoridade pública reconhecida.</t>
        </is>
      </c>
      <c r="CR669" t="inlineStr">
        <is>
          <t>activitate exercitată de o instituție financiară sau de o autoritate națională care contribuie la consolidarea unui cadru integrat de funcționare și supraveghere a piețelor financiare non-bancare, a participanților și operațiunilor pe aceste piețe</t>
        </is>
      </c>
      <c r="CS669" t="inlineStr">
        <is>
          <t>monitorovanie dodržiavania pravidiel pre obozretné podnikanie subjektov finančného trhu a vyvodzovanie dôsledkov z ich porušovania, podporovanie transparentnosti a dôveryhodnosti finančného trhu, prispievanie k informovanosti jeho účastníkov a k odstraňovaniu systémových rizík</t>
        </is>
      </c>
      <c r="CT669" t="inlineStr">
        <is>
          <t/>
        </is>
      </c>
      <c r="CU669" t="inlineStr">
        <is>
          <t/>
        </is>
      </c>
    </row>
    <row r="670">
      <c r="A670" s="1" t="str">
        <f>HYPERLINK("https://iate.europa.eu/entry/result/1070641/all", "1070641")</f>
        <v>1070641</v>
      </c>
      <c r="B670" t="inlineStr">
        <is>
          <t>FINANCE</t>
        </is>
      </c>
      <c r="C670" t="inlineStr">
        <is>
          <t>FINANCE|insurance</t>
        </is>
      </c>
      <c r="D670" t="inlineStr">
        <is>
          <t>застрахователна полица</t>
        </is>
      </c>
      <c r="E670" t="inlineStr">
        <is>
          <t>4</t>
        </is>
      </c>
      <c r="F670" t="inlineStr">
        <is>
          <t/>
        </is>
      </c>
      <c r="G670" t="inlineStr">
        <is>
          <t>pojistná smlouva</t>
        </is>
      </c>
      <c r="H670" t="inlineStr">
        <is>
          <t>3</t>
        </is>
      </c>
      <c r="I670" t="inlineStr">
        <is>
          <t/>
        </is>
      </c>
      <c r="J670" t="inlineStr">
        <is>
          <t>forsikringspolice</t>
        </is>
      </c>
      <c r="K670" t="inlineStr">
        <is>
          <t>3</t>
        </is>
      </c>
      <c r="L670" t="inlineStr">
        <is>
          <t/>
        </is>
      </c>
      <c r="M670" t="inlineStr">
        <is>
          <t>Versicherungspolice</t>
        </is>
      </c>
      <c r="N670" t="inlineStr">
        <is>
          <t>3</t>
        </is>
      </c>
      <c r="O670" t="inlineStr">
        <is>
          <t/>
        </is>
      </c>
      <c r="P670" t="inlineStr">
        <is>
          <t>ασφαλιστήριο</t>
        </is>
      </c>
      <c r="Q670" t="inlineStr">
        <is>
          <t>3</t>
        </is>
      </c>
      <c r="R670" t="inlineStr">
        <is>
          <t/>
        </is>
      </c>
      <c r="S670" t="inlineStr">
        <is>
          <t>insurance policy|policy|insurance policies</t>
        </is>
      </c>
      <c r="T670" t="inlineStr">
        <is>
          <t>3|3|1</t>
        </is>
      </c>
      <c r="U670" t="inlineStr">
        <is>
          <t>||</t>
        </is>
      </c>
      <c r="V670" t="inlineStr">
        <is>
          <t>póliza de seguro</t>
        </is>
      </c>
      <c r="W670" t="inlineStr">
        <is>
          <t>3</t>
        </is>
      </c>
      <c r="X670" t="inlineStr">
        <is>
          <t/>
        </is>
      </c>
      <c r="Y670" t="inlineStr">
        <is>
          <t>kindlustusleping|kindlustuspoliis</t>
        </is>
      </c>
      <c r="Z670" t="inlineStr">
        <is>
          <t>4|3</t>
        </is>
      </c>
      <c r="AA670" t="inlineStr">
        <is>
          <t>|admitted</t>
        </is>
      </c>
      <c r="AB670" t="inlineStr">
        <is>
          <t>vakuutuskirja|vakuutus</t>
        </is>
      </c>
      <c r="AC670" t="inlineStr">
        <is>
          <t>3|3</t>
        </is>
      </c>
      <c r="AD670" t="inlineStr">
        <is>
          <t>|</t>
        </is>
      </c>
      <c r="AE670" t="inlineStr">
        <is>
          <t>police d'assurance</t>
        </is>
      </c>
      <c r="AF670" t="inlineStr">
        <is>
          <t>3</t>
        </is>
      </c>
      <c r="AG670" t="inlineStr">
        <is>
          <t/>
        </is>
      </c>
      <c r="AH670" t="inlineStr">
        <is>
          <t>polasaí árachais</t>
        </is>
      </c>
      <c r="AI670" t="inlineStr">
        <is>
          <t>3</t>
        </is>
      </c>
      <c r="AJ670" t="inlineStr">
        <is>
          <t/>
        </is>
      </c>
      <c r="AK670" t="inlineStr">
        <is>
          <t>polica osiguranja</t>
        </is>
      </c>
      <c r="AL670" t="inlineStr">
        <is>
          <t>3</t>
        </is>
      </c>
      <c r="AM670" t="inlineStr">
        <is>
          <t/>
        </is>
      </c>
      <c r="AN670" t="inlineStr">
        <is>
          <t>biztosítási kötvény</t>
        </is>
      </c>
      <c r="AO670" t="inlineStr">
        <is>
          <t>4</t>
        </is>
      </c>
      <c r="AP670" t="inlineStr">
        <is>
          <t/>
        </is>
      </c>
      <c r="AQ670" t="inlineStr">
        <is>
          <t>polizza di assicurazione</t>
        </is>
      </c>
      <c r="AR670" t="inlineStr">
        <is>
          <t>3</t>
        </is>
      </c>
      <c r="AS670" t="inlineStr">
        <is>
          <t/>
        </is>
      </c>
      <c r="AT670" t="inlineStr">
        <is>
          <t>draudimo liudijimas</t>
        </is>
      </c>
      <c r="AU670" t="inlineStr">
        <is>
          <t>4</t>
        </is>
      </c>
      <c r="AV670" t="inlineStr">
        <is>
          <t/>
        </is>
      </c>
      <c r="AW670" t="inlineStr">
        <is>
          <t>apdrošināšanas polise</t>
        </is>
      </c>
      <c r="AX670" t="inlineStr">
        <is>
          <t>3</t>
        </is>
      </c>
      <c r="AY670" t="inlineStr">
        <is>
          <t/>
        </is>
      </c>
      <c r="AZ670" t="inlineStr">
        <is>
          <t>polza tal-assigurazzjoni</t>
        </is>
      </c>
      <c r="BA670" t="inlineStr">
        <is>
          <t>3</t>
        </is>
      </c>
      <c r="BB670" t="inlineStr">
        <is>
          <t/>
        </is>
      </c>
      <c r="BC670" t="inlineStr">
        <is>
          <t>polis</t>
        </is>
      </c>
      <c r="BD670" t="inlineStr">
        <is>
          <t>3</t>
        </is>
      </c>
      <c r="BE670" t="inlineStr">
        <is>
          <t/>
        </is>
      </c>
      <c r="BF670" t="inlineStr">
        <is>
          <t>umowa ubezpieczenia|polisa ubezpieczeniowa</t>
        </is>
      </c>
      <c r="BG670" t="inlineStr">
        <is>
          <t>3|3</t>
        </is>
      </c>
      <c r="BH670" t="inlineStr">
        <is>
          <t>admitted|</t>
        </is>
      </c>
      <c r="BI670" t="inlineStr">
        <is>
          <t>apólice de seguro</t>
        </is>
      </c>
      <c r="BJ670" t="inlineStr">
        <is>
          <t>3</t>
        </is>
      </c>
      <c r="BK670" t="inlineStr">
        <is>
          <t/>
        </is>
      </c>
      <c r="BL670" t="inlineStr">
        <is>
          <t>poliță de asigurare</t>
        </is>
      </c>
      <c r="BM670" t="inlineStr">
        <is>
          <t>2</t>
        </is>
      </c>
      <c r="BN670" t="inlineStr">
        <is>
          <t/>
        </is>
      </c>
      <c r="BO670" t="inlineStr">
        <is>
          <t>zmluva|poistná zmluva</t>
        </is>
      </c>
      <c r="BP670" t="inlineStr">
        <is>
          <t>3|3</t>
        </is>
      </c>
      <c r="BQ670" t="inlineStr">
        <is>
          <t>|</t>
        </is>
      </c>
      <c r="BR670" t="inlineStr">
        <is>
          <t>zavarovalna polica</t>
        </is>
      </c>
      <c r="BS670" t="inlineStr">
        <is>
          <t>3</t>
        </is>
      </c>
      <c r="BT670" t="inlineStr">
        <is>
          <t/>
        </is>
      </c>
      <c r="BU670" t="inlineStr">
        <is>
          <t>försäkringsavtal</t>
        </is>
      </c>
      <c r="BV670" t="inlineStr">
        <is>
          <t>3</t>
        </is>
      </c>
      <c r="BW670" t="inlineStr">
        <is>
          <t/>
        </is>
      </c>
      <c r="BX670" t="inlineStr">
        <is>
          <t>писмен документ за направена застраховка</t>
        </is>
      </c>
      <c r="BY670" t="inlineStr">
        <is>
          <t/>
        </is>
      </c>
      <c r="BZ670" t="inlineStr">
        <is>
          <t/>
        </is>
      </c>
      <c r="CA670" t="inlineStr">
        <is>
          <t>Beweismittel, das die datierte und unterzeichnete Willensuebereinstimmung des Versicherers und des Versicherten enthaelt und die Existenz des zwischen den Parteien abgeschlossenen Ver sicherungsvertrages dokumentiert</t>
        </is>
      </c>
      <c r="CB670" t="inlineStr">
        <is>
          <t/>
        </is>
      </c>
      <c r="CC670" t="inlineStr">
        <is>
          <t>contract between the insurer and the insured, known as the policyholder, which determines the claims which the insurer is legally required to pay</t>
        </is>
      </c>
      <c r="CD670" t="inlineStr">
        <is>
          <t>Documento que instrumenta el contrato de seguro, en el que se reflejan las normas que de forma general, particular o especial regulan las relaciones contractuales convenidad entre el asegurador y asegurado.</t>
        </is>
      </c>
      <c r="CE670" t="inlineStr">
        <is>
          <t/>
        </is>
      </c>
      <c r="CF670" t="inlineStr">
        <is>
          <t>vakuutuksenantajan vakuutuksenottajalle antama asiakirja, johon on merkitty vakuutussopimuksen keskeinen sisältö</t>
        </is>
      </c>
      <c r="CG670" t="inlineStr">
        <is>
          <t>certificat comportant l'accord daté et signé de l'assureur et de l'assuré, qui constate l'existence du contrat d'assurance conclu entre eux et sert de preuve de ce contrat</t>
        </is>
      </c>
      <c r="CH670" t="inlineStr">
        <is>
          <t/>
        </is>
      </c>
      <c r="CI670" t="inlineStr">
        <is>
          <t>potvrda o osiguranju koju izdaje osiguravajuće društvo</t>
        </is>
      </c>
      <c r="CJ670" t="inlineStr">
        <is>
          <t>A biztosítási szerződés legfontosabb adatait tartalmazó okirat.</t>
        </is>
      </c>
      <c r="CK670" t="inlineStr">
        <is>
          <t>Documento che prova l'assicurazione e che l'assicuratore è obbligato a rilasciare al contraente. La p. contiene l'individuazione del contraente, delle persone o delle cose assicurate e le condizioni che regolano l'assicurazione, il premio, i limiti di garanzia ecc.</t>
        </is>
      </c>
      <c r="CL670" t="inlineStr">
        <is>
          <t>draudiko išduodamas dokumentas, kuriuo patvirtinamas draudimo sutarties sudarymas</t>
        </is>
      </c>
      <c r="CM670" t="inlineStr">
        <is>
          <t>Dokuments, kas apliecina apdrošināšanas līguma noslēgšanu un ietver apdrošināšanas līguma noteikumus, kā arī visus šā līguma grozījumus un papildinājumus, par kuriem apdrošinātājs un apdrošinājuma ņēmējs ir vienojušies apdrošināšanas līguma darbības laikā.</t>
        </is>
      </c>
      <c r="CN670" t="inlineStr">
        <is>
          <t>kuntratt bejn l-assiguratur u l-persuna assigurata, magħrufa bħala d-detentur tal-polza, li jiddetermina l-pretensjonijiet li l-assiguratur ħuwa meħtieg li jħallas bil-liġi</t>
        </is>
      </c>
      <c r="CO670" t="inlineStr">
        <is>
          <t/>
        </is>
      </c>
      <c r="CP670" t="inlineStr">
        <is>
          <t/>
        </is>
      </c>
      <c r="CQ670" t="inlineStr">
        <is>
          <t>Documento que titula o contrato celebrado entre o Tomador de Seguro e a Seguradora, no qual constam as respetivas condições gerais, especiais, se as houver, e particulares acordadas.</t>
        </is>
      </c>
      <c r="CR670" t="inlineStr">
        <is>
          <t/>
        </is>
      </c>
      <c r="CS670" t="inlineStr">
        <is>
          <t>písomný zmluvný vzťah medzi poistiteľom a poistníkom, kde sú definované podmienky, za ktorých je poistiteľ povinný vyplatiť dohodnutej osobe poistné plnenie</t>
        </is>
      </c>
      <c r="CT670" t="inlineStr">
        <is>
          <t/>
        </is>
      </c>
      <c r="CU670" t="inlineStr">
        <is>
          <t>avtal varigenom den ena parten (försäkringsgivaren) mot betalning i pengar (premien) åtar sig att vid försäkringsfall till den andra parten (försäkringstagaren) eller till tredje man utbetala försäkringsersättning</t>
        </is>
      </c>
    </row>
    <row r="671">
      <c r="A671" s="1" t="str">
        <f>HYPERLINK("https://iate.europa.eu/entry/result/1071597/all", "1071597")</f>
        <v>1071597</v>
      </c>
      <c r="B671" t="inlineStr">
        <is>
          <t>TRADE;FINANCE</t>
        </is>
      </c>
      <c r="C671" t="inlineStr">
        <is>
          <t>TRADE|trade|trading operation;FINANCE|free movement of capital</t>
        </is>
      </c>
      <c r="D671" t="inlineStr">
        <is>
          <t/>
        </is>
      </c>
      <c r="E671" t="inlineStr">
        <is>
          <t/>
        </is>
      </c>
      <c r="F671" t="inlineStr">
        <is>
          <t/>
        </is>
      </c>
      <c r="G671" t="inlineStr">
        <is>
          <t/>
        </is>
      </c>
      <c r="H671" t="inlineStr">
        <is>
          <t/>
        </is>
      </c>
      <c r="I671" t="inlineStr">
        <is>
          <t/>
        </is>
      </c>
      <c r="J671" t="inlineStr">
        <is>
          <t>remisse|rimesse</t>
        </is>
      </c>
      <c r="K671" t="inlineStr">
        <is>
          <t>3|3</t>
        </is>
      </c>
      <c r="L671" t="inlineStr">
        <is>
          <t>|</t>
        </is>
      </c>
      <c r="M671" t="inlineStr">
        <is>
          <t>Rimesse</t>
        </is>
      </c>
      <c r="N671" t="inlineStr">
        <is>
          <t>3</t>
        </is>
      </c>
      <c r="O671" t="inlineStr">
        <is>
          <t/>
        </is>
      </c>
      <c r="P671" t="inlineStr">
        <is>
          <t>έμβασμα</t>
        </is>
      </c>
      <c r="Q671" t="inlineStr">
        <is>
          <t>3</t>
        </is>
      </c>
      <c r="R671" t="inlineStr">
        <is>
          <t/>
        </is>
      </c>
      <c r="S671" t="inlineStr">
        <is>
          <t>remittance</t>
        </is>
      </c>
      <c r="T671" t="inlineStr">
        <is>
          <t>3</t>
        </is>
      </c>
      <c r="U671" t="inlineStr">
        <is>
          <t/>
        </is>
      </c>
      <c r="V671" t="inlineStr">
        <is>
          <t>transferencia</t>
        </is>
      </c>
      <c r="W671" t="inlineStr">
        <is>
          <t>2</t>
        </is>
      </c>
      <c r="X671" t="inlineStr">
        <is>
          <t/>
        </is>
      </c>
      <c r="Y671" t="inlineStr">
        <is>
          <t/>
        </is>
      </c>
      <c r="Z671" t="inlineStr">
        <is>
          <t/>
        </is>
      </c>
      <c r="AA671" t="inlineStr">
        <is>
          <t/>
        </is>
      </c>
      <c r="AB671" t="inlineStr">
        <is>
          <t>rahalähetys</t>
        </is>
      </c>
      <c r="AC671" t="inlineStr">
        <is>
          <t>3</t>
        </is>
      </c>
      <c r="AD671" t="inlineStr">
        <is>
          <t/>
        </is>
      </c>
      <c r="AE671" t="inlineStr">
        <is>
          <t/>
        </is>
      </c>
      <c r="AF671" t="inlineStr">
        <is>
          <t/>
        </is>
      </c>
      <c r="AG671" t="inlineStr">
        <is>
          <t/>
        </is>
      </c>
      <c r="AH671" t="inlineStr">
        <is>
          <t>seoltán|íocaíocht</t>
        </is>
      </c>
      <c r="AI671" t="inlineStr">
        <is>
          <t>3|3</t>
        </is>
      </c>
      <c r="AJ671" t="inlineStr">
        <is>
          <t>|</t>
        </is>
      </c>
      <c r="AK671" t="inlineStr">
        <is>
          <t/>
        </is>
      </c>
      <c r="AL671" t="inlineStr">
        <is>
          <t/>
        </is>
      </c>
      <c r="AM671" t="inlineStr">
        <is>
          <t/>
        </is>
      </c>
      <c r="AN671" t="inlineStr">
        <is>
          <t>átutalás</t>
        </is>
      </c>
      <c r="AO671" t="inlineStr">
        <is>
          <t>3</t>
        </is>
      </c>
      <c r="AP671" t="inlineStr">
        <is>
          <t/>
        </is>
      </c>
      <c r="AQ671" t="inlineStr">
        <is>
          <t>rimessa</t>
        </is>
      </c>
      <c r="AR671" t="inlineStr">
        <is>
          <t>3</t>
        </is>
      </c>
      <c r="AS671" t="inlineStr">
        <is>
          <t/>
        </is>
      </c>
      <c r="AT671" t="inlineStr">
        <is>
          <t/>
        </is>
      </c>
      <c r="AU671" t="inlineStr">
        <is>
          <t/>
        </is>
      </c>
      <c r="AV671" t="inlineStr">
        <is>
          <t/>
        </is>
      </c>
      <c r="AW671" t="inlineStr">
        <is>
          <t/>
        </is>
      </c>
      <c r="AX671" t="inlineStr">
        <is>
          <t/>
        </is>
      </c>
      <c r="AY671" t="inlineStr">
        <is>
          <t/>
        </is>
      </c>
      <c r="AZ671" t="inlineStr">
        <is>
          <t>rimessa</t>
        </is>
      </c>
      <c r="BA671" t="inlineStr">
        <is>
          <t>3</t>
        </is>
      </c>
      <c r="BB671" t="inlineStr">
        <is>
          <t/>
        </is>
      </c>
      <c r="BC671" t="inlineStr">
        <is>
          <t>remise</t>
        </is>
      </c>
      <c r="BD671" t="inlineStr">
        <is>
          <t>3</t>
        </is>
      </c>
      <c r="BE671" t="inlineStr">
        <is>
          <t/>
        </is>
      </c>
      <c r="BF671" t="inlineStr">
        <is>
          <t>przekaz pieniężny</t>
        </is>
      </c>
      <c r="BG671" t="inlineStr">
        <is>
          <t>3</t>
        </is>
      </c>
      <c r="BH671" t="inlineStr">
        <is>
          <t/>
        </is>
      </c>
      <c r="BI671" t="inlineStr">
        <is>
          <t/>
        </is>
      </c>
      <c r="BJ671" t="inlineStr">
        <is>
          <t/>
        </is>
      </c>
      <c r="BK671" t="inlineStr">
        <is>
          <t/>
        </is>
      </c>
      <c r="BL671" t="inlineStr">
        <is>
          <t>remiză</t>
        </is>
      </c>
      <c r="BM671" t="inlineStr">
        <is>
          <t>3</t>
        </is>
      </c>
      <c r="BN671" t="inlineStr">
        <is>
          <t/>
        </is>
      </c>
      <c r="BO671" t="inlineStr">
        <is>
          <t/>
        </is>
      </c>
      <c r="BP671" t="inlineStr">
        <is>
          <t/>
        </is>
      </c>
      <c r="BQ671" t="inlineStr">
        <is>
          <t/>
        </is>
      </c>
      <c r="BR671" t="inlineStr">
        <is>
          <t>nakazilo</t>
        </is>
      </c>
      <c r="BS671" t="inlineStr">
        <is>
          <t>3</t>
        </is>
      </c>
      <c r="BT671" t="inlineStr">
        <is>
          <t/>
        </is>
      </c>
      <c r="BU671" t="inlineStr">
        <is>
          <t/>
        </is>
      </c>
      <c r="BV671" t="inlineStr">
        <is>
          <t/>
        </is>
      </c>
      <c r="BW671" t="inlineStr">
        <is>
          <t/>
        </is>
      </c>
      <c r="BX671" t="inlineStr">
        <is>
          <t/>
        </is>
      </c>
      <c r="BY671" t="inlineStr">
        <is>
          <t/>
        </is>
      </c>
      <c r="BZ671" t="inlineStr">
        <is>
          <t>en veksel, der forsendes, kaldes remisse eller rimesse</t>
        </is>
      </c>
      <c r="CA671" t="inlineStr">
        <is>
          <t>gezogener (= in Zahlung gegebener bzw. als Zahlungsmittel weitergegebener) Wechsel vor der Annahme, genannt Tratte;&lt;br&gt;bei der Bank eingereichter Wechsel oder Scheck zum Einzug oder Gutschrift auf dem Konto (Dokumenteninkasso)</t>
        </is>
      </c>
      <c r="CB671" t="inlineStr">
        <is>
          <t/>
        </is>
      </c>
      <c r="CC671" t="inlineStr">
        <is>
          <t>sum of money forwarded from one person or entity to another, either by cash or by negotiable instrument (especially when set by post), usually in payment of an invoice for goods or services purchased</t>
        </is>
      </c>
      <c r="CD671" t="inlineStr">
        <is>
          <t>Envío (o movimiento) de fondos o valores, o de un derecho relacionado con fondos o valores, de una de las partes a la otra por medio de:&lt;br&gt;(i) traslado de dinero o instrumentos físicos;&lt;br&gt;(ii) registros contables en los libros de un intermediario financiero; o&lt;br&gt;(iii) registros contables procesados por un sistema de transferencia de fondos y/o de valores.</t>
        </is>
      </c>
      <c r="CE671" t="inlineStr">
        <is>
          <t/>
        </is>
      </c>
      <c r="CF671" t="inlineStr">
        <is>
          <t/>
        </is>
      </c>
      <c r="CG671" t="inlineStr">
        <is>
          <t/>
        </is>
      </c>
      <c r="CH671" t="inlineStr">
        <is>
          <t/>
        </is>
      </c>
      <c r="CI671" t="inlineStr">
        <is>
          <t/>
        </is>
      </c>
      <c r="CJ671" t="inlineStr">
        <is>
          <t>a fizető számlatulajdonos kezdeményezésére teljesített megbízás</t>
        </is>
      </c>
      <c r="CK671" t="inlineStr">
        <is>
          <t>invio di fondi, titoli, valori, e altro da una persona o da una località a un'altra</t>
        </is>
      </c>
      <c r="CL671" t="inlineStr">
        <is>
          <t/>
        </is>
      </c>
      <c r="CM671" t="inlineStr">
        <is>
          <t/>
        </is>
      </c>
      <c r="CN671" t="inlineStr">
        <is>
          <t>ammont ta' flus li jiġi trasferit minn persuna għall-oħra jew minn entità għall-oħra</t>
        </is>
      </c>
      <c r="CO671" t="inlineStr">
        <is>
          <t>overmaking van geld of geldswaarde;ook het overgemaakte</t>
        </is>
      </c>
      <c r="CP671" t="inlineStr">
        <is>
          <t/>
        </is>
      </c>
      <c r="CQ671" t="inlineStr">
        <is>
          <t/>
        </is>
      </c>
      <c r="CR671" t="inlineStr">
        <is>
          <t>Formă de retribuire (în comerț) potrivit căreia lucrătorii primesc pentru munca prestată o sumă de bani calculată în funcție de volumul vânzărilor, cumpărărilor, contractărilor etc. pe care aceștia le efectuează; (concr.) sumă de bani acordată în acest fel.</t>
        </is>
      </c>
      <c r="CS671" t="inlineStr">
        <is>
          <t/>
        </is>
      </c>
      <c r="CT671" t="inlineStr">
        <is>
          <t/>
        </is>
      </c>
      <c r="CU671" t="inlineStr">
        <is>
          <t/>
        </is>
      </c>
    </row>
    <row r="672">
      <c r="A672" s="1" t="str">
        <f>HYPERLINK("https://iate.europa.eu/entry/result/924880/all", "924880")</f>
        <v>924880</v>
      </c>
      <c r="B672" t="inlineStr">
        <is>
          <t>FINANCE;BUSINESS AND COMPETITION</t>
        </is>
      </c>
      <c r="C672" t="inlineStr">
        <is>
          <t>FINANCE|financial institutions and credit;BUSINESS AND COMPETITION|business organisation;BUSINESS AND COMPETITION|accounting</t>
        </is>
      </c>
      <c r="D672" t="inlineStr">
        <is>
          <t>поднадзорно лице|поднадзорно предприятие</t>
        </is>
      </c>
      <c r="E672" t="inlineStr">
        <is>
          <t>4|3</t>
        </is>
      </c>
      <c r="F672" t="inlineStr">
        <is>
          <t>|</t>
        </is>
      </c>
      <c r="G672" t="inlineStr">
        <is>
          <t>regulovaný subjekt|regulovaný podnik</t>
        </is>
      </c>
      <c r="H672" t="inlineStr">
        <is>
          <t>2|3</t>
        </is>
      </c>
      <c r="I672" t="inlineStr">
        <is>
          <t>|</t>
        </is>
      </c>
      <c r="J672" t="inlineStr">
        <is>
          <t>reguleret selskab|reguleret enhed</t>
        </is>
      </c>
      <c r="K672" t="inlineStr">
        <is>
          <t>3|3</t>
        </is>
      </c>
      <c r="L672" t="inlineStr">
        <is>
          <t>|</t>
        </is>
      </c>
      <c r="M672" t="inlineStr">
        <is>
          <t>reguliertes Unternehmen|beaufsichtigtes Unternehmen</t>
        </is>
      </c>
      <c r="N672" t="inlineStr">
        <is>
          <t>3|3</t>
        </is>
      </c>
      <c r="O672" t="inlineStr">
        <is>
          <t>|</t>
        </is>
      </c>
      <c r="P672" t="inlineStr">
        <is>
          <t>ρυθμιζόμενη επιχείρηση|ρυθμιζόμενη οντότητα</t>
        </is>
      </c>
      <c r="Q672" t="inlineStr">
        <is>
          <t>4|4</t>
        </is>
      </c>
      <c r="R672" t="inlineStr">
        <is>
          <t>|</t>
        </is>
      </c>
      <c r="S672" t="inlineStr">
        <is>
          <t>regulated entity|regulated undertaking</t>
        </is>
      </c>
      <c r="T672" t="inlineStr">
        <is>
          <t>3|3</t>
        </is>
      </c>
      <c r="U672" t="inlineStr">
        <is>
          <t>|</t>
        </is>
      </c>
      <c r="V672" t="inlineStr">
        <is>
          <t>entidad regulada</t>
        </is>
      </c>
      <c r="W672" t="inlineStr">
        <is>
          <t>3</t>
        </is>
      </c>
      <c r="X672" t="inlineStr">
        <is>
          <t/>
        </is>
      </c>
      <c r="Y672" t="inlineStr">
        <is>
          <t>reguleeritud ettevõtja|reguleeritud üksus</t>
        </is>
      </c>
      <c r="Z672" t="inlineStr">
        <is>
          <t>3|3</t>
        </is>
      </c>
      <c r="AA672" t="inlineStr">
        <is>
          <t>|</t>
        </is>
      </c>
      <c r="AB672" t="inlineStr">
        <is>
          <t>säännelty yhteisö|säännelty yritys</t>
        </is>
      </c>
      <c r="AC672" t="inlineStr">
        <is>
          <t>3|3</t>
        </is>
      </c>
      <c r="AD672" t="inlineStr">
        <is>
          <t>|</t>
        </is>
      </c>
      <c r="AE672" t="inlineStr">
        <is>
          <t>entité réglementée</t>
        </is>
      </c>
      <c r="AF672" t="inlineStr">
        <is>
          <t>3</t>
        </is>
      </c>
      <c r="AG672" t="inlineStr">
        <is>
          <t/>
        </is>
      </c>
      <c r="AH672" t="inlineStr">
        <is>
          <t>eintiteas rialáilte</t>
        </is>
      </c>
      <c r="AI672" t="inlineStr">
        <is>
          <t>3</t>
        </is>
      </c>
      <c r="AJ672" t="inlineStr">
        <is>
          <t/>
        </is>
      </c>
      <c r="AK672" t="inlineStr">
        <is>
          <t>regulirano društvo|regulirani subjekt</t>
        </is>
      </c>
      <c r="AL672" t="inlineStr">
        <is>
          <t>3|3</t>
        </is>
      </c>
      <c r="AM672" t="inlineStr">
        <is>
          <t>|</t>
        </is>
      </c>
      <c r="AN672" t="inlineStr">
        <is>
          <t>szabályozott jogalany|szabályozott vállalkozás</t>
        </is>
      </c>
      <c r="AO672" t="inlineStr">
        <is>
          <t>3|3</t>
        </is>
      </c>
      <c r="AP672" t="inlineStr">
        <is>
          <t>|</t>
        </is>
      </c>
      <c r="AQ672" t="inlineStr">
        <is>
          <t>impresa regolamentata</t>
        </is>
      </c>
      <c r="AR672" t="inlineStr">
        <is>
          <t>3</t>
        </is>
      </c>
      <c r="AS672" t="inlineStr">
        <is>
          <t/>
        </is>
      </c>
      <c r="AT672" t="inlineStr">
        <is>
          <t>reguliuojama įmonė|kontroliuojama įmonė</t>
        </is>
      </c>
      <c r="AU672" t="inlineStr">
        <is>
          <t>3|3</t>
        </is>
      </c>
      <c r="AV672" t="inlineStr">
        <is>
          <t>preferred|admitted</t>
        </is>
      </c>
      <c r="AW672" t="inlineStr">
        <is>
          <t>regulēta sabiedrība|regulēta vienība</t>
        </is>
      </c>
      <c r="AX672" t="inlineStr">
        <is>
          <t>3|3</t>
        </is>
      </c>
      <c r="AY672" t="inlineStr">
        <is>
          <t>|</t>
        </is>
      </c>
      <c r="AZ672" t="inlineStr">
        <is>
          <t>entità regolata|impriża regolata</t>
        </is>
      </c>
      <c r="BA672" t="inlineStr">
        <is>
          <t>3|3</t>
        </is>
      </c>
      <c r="BB672" t="inlineStr">
        <is>
          <t>|</t>
        </is>
      </c>
      <c r="BC672" t="inlineStr">
        <is>
          <t>gereglementeerde entiteit|gereglementeerde onderneming</t>
        </is>
      </c>
      <c r="BD672" t="inlineStr">
        <is>
          <t>3|3</t>
        </is>
      </c>
      <c r="BE672" t="inlineStr">
        <is>
          <t>|</t>
        </is>
      </c>
      <c r="BF672" t="inlineStr">
        <is>
          <t>podmiot objęty regulacją|jednostka regulowana</t>
        </is>
      </c>
      <c r="BG672" t="inlineStr">
        <is>
          <t>3|3</t>
        </is>
      </c>
      <c r="BH672" t="inlineStr">
        <is>
          <t>|</t>
        </is>
      </c>
      <c r="BI672" t="inlineStr">
        <is>
          <t>entidade regulamentada</t>
        </is>
      </c>
      <c r="BJ672" t="inlineStr">
        <is>
          <t>3</t>
        </is>
      </c>
      <c r="BK672" t="inlineStr">
        <is>
          <t/>
        </is>
      </c>
      <c r="BL672" t="inlineStr">
        <is>
          <t>entitate reglementată</t>
        </is>
      </c>
      <c r="BM672" t="inlineStr">
        <is>
          <t>3</t>
        </is>
      </c>
      <c r="BN672" t="inlineStr">
        <is>
          <t/>
        </is>
      </c>
      <c r="BO672" t="inlineStr">
        <is>
          <t>regulovaný subjekt</t>
        </is>
      </c>
      <c r="BP672" t="inlineStr">
        <is>
          <t>3</t>
        </is>
      </c>
      <c r="BQ672" t="inlineStr">
        <is>
          <t/>
        </is>
      </c>
      <c r="BR672" t="inlineStr">
        <is>
          <t>regulirana oseba</t>
        </is>
      </c>
      <c r="BS672" t="inlineStr">
        <is>
          <t>3</t>
        </is>
      </c>
      <c r="BT672" t="inlineStr">
        <is>
          <t/>
        </is>
      </c>
      <c r="BU672" t="inlineStr">
        <is>
          <t>reglerad enhet</t>
        </is>
      </c>
      <c r="BV672" t="inlineStr">
        <is>
          <t>3</t>
        </is>
      </c>
      <c r="BW672" t="inlineStr">
        <is>
          <t/>
        </is>
      </c>
      <c r="BX672" t="inlineStr">
        <is>
          <t>кредитна институция, застраховател, презастраховател, инвестиционен посредник, управляващо дружество или лице, управляващо алтернативен инвестиционен фонд</t>
        </is>
      </c>
      <c r="BY672" t="inlineStr">
        <is>
          <t>úvěrová instituce, pojišťovna, zajišťovna, investiční podnik, společnost spravující aktiva nebo správce alternativního investičního fondu</t>
        </is>
      </c>
      <c r="BZ672" t="inlineStr">
        <is>
          <t>et kreditinstitut, forsikringsselskab, genforsikringsselskab, et investeringsselskab, et aktivforvaltningsselskab eller en forvalter af den alternative investeringsfond</t>
        </is>
      </c>
      <c r="CA672" t="inlineStr">
        <is>
          <t>Kreditinstitute, Versicherungsunternehmen, Rückversicherungsunternehmen, Wertpapierfirmen, Vermögensverwaltungsgesellschaften oder Verwalter alternativer Investmentfonds</t>
        </is>
      </c>
      <c r="CB672" t="inlineStr">
        <is>
          <t>«ρυθμιζόμενη οντότητα» : πιστωτικό ίδρυμα, ασφαλιστική επιχείρηση, αντασφαλιστική επιχείρηση, επιχείρηση επενδύσεων, εταιρεία διαχείρισης περιουσιακών στοιχείων ή διαχειριστής οργανισμών εναλλακτικών επενδύσεων.</t>
        </is>
      </c>
      <c r="CC672" t="inlineStr">
        <is>
          <t>credit institution, insurance undertaking, reinsurance undertaking, investment firm, asset management company or alternative investment fund manager</t>
        </is>
      </c>
      <c r="CD672" t="inlineStr">
        <is>
          <t/>
        </is>
      </c>
      <c r="CE672" t="inlineStr">
        <is>
          <t>krediidiasutus, kindlustusandja, edasikindlustusandja, investeerimisühing, varahaldusettevõtja või alternatiivse investeerimisfondi valitseja</t>
        </is>
      </c>
      <c r="CF672" t="inlineStr">
        <is>
          <t/>
        </is>
      </c>
      <c r="CG672" t="inlineStr">
        <is>
          <t/>
        </is>
      </c>
      <c r="CH672" t="inlineStr">
        <is>
          <t/>
        </is>
      </c>
      <c r="CI672" t="inlineStr">
        <is>
          <t/>
        </is>
      </c>
      <c r="CJ672" t="inlineStr">
        <is>
          <t>hitelintézet, biztosító, befektetési vállalkozás, viszontbiztosító, vagyonkezelő társaság vagy alternatívbefektetésialap-kezelő</t>
        </is>
      </c>
      <c r="CK672" t="inlineStr">
        <is>
          <t>ente creditizio, impresa di assicurazione, impresa di riassicurazione, impresa di investimento, società di gestione patrimoniale o gestore di fondi di investimento alternativi</t>
        </is>
      </c>
      <c r="CL672" t="inlineStr">
        <is>
          <t>kredito įstaiga, draudimo įmonė, perdraudimo įmonė, investicinė firma, turto valdymo bendrovė arba alternatyvaus investavimo fondų valdytojas</t>
        </is>
      </c>
      <c r="CM672" t="inlineStr">
        <is>
          <t>kredītiestāde, apdrošināšanas uzņēmums, pārapdrošināšanas uzņēmums, ieguldījumu sabiedrība, aktīvu pārvaldīšanas sabiedrība vai alternatīvo ieguldījumu fondu pārvaldnieks</t>
        </is>
      </c>
      <c r="CN672" t="inlineStr">
        <is>
          <t>istituzzjoni ta' kreditu [ &lt;a href="/entry/result/792555/all" id="ENTRY_TO_ENTRY_CONVERTER" target="_blank"&gt;IATE:792555&lt;/a&gt; ], impriża tal-assigurazzjoni [ &lt;a href="/entry/result/1443289/all" id="ENTRY_TO_ENTRY_CONVERTER" target="_blank"&gt;IATE:1443289&lt;/a&gt; ], impriża tar-riassigurazzjoni [ &lt;a href="/entry/result/1227816/all" id="ENTRY_TO_ENTRY_CONVERTER" target="_blank"&gt;IATE:1227816&lt;/a&gt; ], ditta ta' investiment [ &lt;a href="/entry/result/858687/all" id="ENTRY_TO_ENTRY_CONVERTER" target="_blank"&gt;IATE:858687&lt;/a&gt; ], kumpannija tal-immaniġġar ta' assi jew maniġer ta' fondi ta' investiment alternattiv [ &lt;a href="/entry/result/3504450/all" id="ENTRY_TO_ENTRY_CONVERTER" target="_blank"&gt;IATE:3504450&lt;/a&gt; ]</t>
        </is>
      </c>
      <c r="CO672" t="inlineStr">
        <is>
          <t>een kredietinstelling, een verzekeringsonderneming, een herverzekeringsonderneming, een beleggingsonderneming, een vermogensbeheerder of een beheerder van een alternatief beleggingsfonds</t>
        </is>
      </c>
      <c r="CP672" t="inlineStr">
        <is>
          <t>instytucja kredytowa, zakład ubezpieczeń lub przedsiębiorstwo inwestycyjne</t>
        </is>
      </c>
      <c r="CQ672" t="inlineStr">
        <is>
          <t>uma instituição de crédito, uma empresa de seguros ou de resseguros, uma empresa de investimento, uma sociedade de gestão de activos ou um gestor de fundos de investimento alternativos</t>
        </is>
      </c>
      <c r="CR672" t="inlineStr">
        <is>
          <t>o instituție de credit, o societate de asigurare, o societate de reasigurare, o societate de servicii de investiții financiare, o firmă de investiții, o societate de administrare a investițiilor sau un administrator de fonduri de investiții alternative, autorizată/autorizat în România sau într-un alt stat membru</t>
        </is>
      </c>
      <c r="CS672" t="inlineStr">
        <is>
          <t>úverová inštitúcia, poisťovňa, zaisťovňa, investična spoločnosť, správcovská spoločnosť alebo správca alternatívneho investičného fondu</t>
        </is>
      </c>
      <c r="CT672" t="inlineStr">
        <is>
          <t>kreditna institucija, zavarovalnica, pozavarovalnica, investicijsko podjetje, družba za upravljanje ali upravitelj alternativnih investicijskih skladov</t>
        </is>
      </c>
      <c r="CU672" t="inlineStr">
        <is>
          <t>Ett kreditinstitut, ett försäkringsföretag, ett återförsäkringsföretag, ett värdepappersföretag, ett kapitalförvaltningsbolag eller en förvaltare av alternativa investeringsfonder.</t>
        </is>
      </c>
    </row>
    <row r="673">
      <c r="A673" s="1" t="str">
        <f>HYPERLINK("https://iate.europa.eu/entry/result/1071563/all", "1071563")</f>
        <v>1071563</v>
      </c>
      <c r="B673" t="inlineStr">
        <is>
          <t>FINANCE</t>
        </is>
      </c>
      <c r="C673" t="inlineStr">
        <is>
          <t>FINANCE|financing and investment|investment</t>
        </is>
      </c>
      <c r="D673" t="inlineStr">
        <is>
          <t>инвестиционна политика</t>
        </is>
      </c>
      <c r="E673" t="inlineStr">
        <is>
          <t>4</t>
        </is>
      </c>
      <c r="F673" t="inlineStr">
        <is>
          <t/>
        </is>
      </c>
      <c r="G673" t="inlineStr">
        <is>
          <t>investiční politika</t>
        </is>
      </c>
      <c r="H673" t="inlineStr">
        <is>
          <t>3</t>
        </is>
      </c>
      <c r="I673" t="inlineStr">
        <is>
          <t/>
        </is>
      </c>
      <c r="J673" t="inlineStr">
        <is>
          <t>investeringspolitik</t>
        </is>
      </c>
      <c r="K673" t="inlineStr">
        <is>
          <t>3</t>
        </is>
      </c>
      <c r="L673" t="inlineStr">
        <is>
          <t/>
        </is>
      </c>
      <c r="M673" t="inlineStr">
        <is>
          <t>Investitionsgrundsätze|Anlagepolitik</t>
        </is>
      </c>
      <c r="N673" t="inlineStr">
        <is>
          <t>3|3</t>
        </is>
      </c>
      <c r="O673" t="inlineStr">
        <is>
          <t>|</t>
        </is>
      </c>
      <c r="P673" t="inlineStr">
        <is>
          <t>επενδυτική πολιτική</t>
        </is>
      </c>
      <c r="Q673" t="inlineStr">
        <is>
          <t>3</t>
        </is>
      </c>
      <c r="R673" t="inlineStr">
        <is>
          <t/>
        </is>
      </c>
      <c r="S673" t="inlineStr">
        <is>
          <t>investment policy</t>
        </is>
      </c>
      <c r="T673" t="inlineStr">
        <is>
          <t>3</t>
        </is>
      </c>
      <c r="U673" t="inlineStr">
        <is>
          <t/>
        </is>
      </c>
      <c r="V673" t="inlineStr">
        <is>
          <t>política de inversión|política de inversiones</t>
        </is>
      </c>
      <c r="W673" t="inlineStr">
        <is>
          <t>3|3</t>
        </is>
      </c>
      <c r="X673" t="inlineStr">
        <is>
          <t>|</t>
        </is>
      </c>
      <c r="Y673" t="inlineStr">
        <is>
          <t>investeerimispoliitika</t>
        </is>
      </c>
      <c r="Z673" t="inlineStr">
        <is>
          <t>3</t>
        </is>
      </c>
      <c r="AA673" t="inlineStr">
        <is>
          <t/>
        </is>
      </c>
      <c r="AB673" t="inlineStr">
        <is>
          <t>investointipolitiikka</t>
        </is>
      </c>
      <c r="AC673" t="inlineStr">
        <is>
          <t>3</t>
        </is>
      </c>
      <c r="AD673" t="inlineStr">
        <is>
          <t/>
        </is>
      </c>
      <c r="AE673" t="inlineStr">
        <is>
          <t>politique d'investissement|politique de placement</t>
        </is>
      </c>
      <c r="AF673" t="inlineStr">
        <is>
          <t>3|3</t>
        </is>
      </c>
      <c r="AG673" t="inlineStr">
        <is>
          <t>|</t>
        </is>
      </c>
      <c r="AH673" t="inlineStr">
        <is>
          <t/>
        </is>
      </c>
      <c r="AI673" t="inlineStr">
        <is>
          <t/>
        </is>
      </c>
      <c r="AJ673" t="inlineStr">
        <is>
          <t/>
        </is>
      </c>
      <c r="AK673" t="inlineStr">
        <is>
          <t>investicijska politika</t>
        </is>
      </c>
      <c r="AL673" t="inlineStr">
        <is>
          <t>3</t>
        </is>
      </c>
      <c r="AM673" t="inlineStr">
        <is>
          <t/>
        </is>
      </c>
      <c r="AN673" t="inlineStr">
        <is>
          <t>beruházási politika</t>
        </is>
      </c>
      <c r="AO673" t="inlineStr">
        <is>
          <t>3</t>
        </is>
      </c>
      <c r="AP673" t="inlineStr">
        <is>
          <t/>
        </is>
      </c>
      <c r="AQ673" t="inlineStr">
        <is>
          <t>politica d'investimento</t>
        </is>
      </c>
      <c r="AR673" t="inlineStr">
        <is>
          <t>3</t>
        </is>
      </c>
      <c r="AS673" t="inlineStr">
        <is>
          <t/>
        </is>
      </c>
      <c r="AT673" t="inlineStr">
        <is>
          <t>investicijų politika</t>
        </is>
      </c>
      <c r="AU673" t="inlineStr">
        <is>
          <t>3</t>
        </is>
      </c>
      <c r="AV673" t="inlineStr">
        <is>
          <t/>
        </is>
      </c>
      <c r="AW673" t="inlineStr">
        <is>
          <t>investīciju politika</t>
        </is>
      </c>
      <c r="AX673" t="inlineStr">
        <is>
          <t>3</t>
        </is>
      </c>
      <c r="AY673" t="inlineStr">
        <is>
          <t/>
        </is>
      </c>
      <c r="AZ673" t="inlineStr">
        <is>
          <t>politika ta' investiment</t>
        </is>
      </c>
      <c r="BA673" t="inlineStr">
        <is>
          <t>3</t>
        </is>
      </c>
      <c r="BB673" t="inlineStr">
        <is>
          <t/>
        </is>
      </c>
      <c r="BC673" t="inlineStr">
        <is>
          <t>investeringsbeleid</t>
        </is>
      </c>
      <c r="BD673" t="inlineStr">
        <is>
          <t>3</t>
        </is>
      </c>
      <c r="BE673" t="inlineStr">
        <is>
          <t/>
        </is>
      </c>
      <c r="BF673" t="inlineStr">
        <is>
          <t>polityka inwestycyjna</t>
        </is>
      </c>
      <c r="BG673" t="inlineStr">
        <is>
          <t>3</t>
        </is>
      </c>
      <c r="BH673" t="inlineStr">
        <is>
          <t/>
        </is>
      </c>
      <c r="BI673" t="inlineStr">
        <is>
          <t>política de investimentos</t>
        </is>
      </c>
      <c r="BJ673" t="inlineStr">
        <is>
          <t>3</t>
        </is>
      </c>
      <c r="BK673" t="inlineStr">
        <is>
          <t/>
        </is>
      </c>
      <c r="BL673" t="inlineStr">
        <is>
          <t>politică de investiții</t>
        </is>
      </c>
      <c r="BM673" t="inlineStr">
        <is>
          <t>3</t>
        </is>
      </c>
      <c r="BN673" t="inlineStr">
        <is>
          <t/>
        </is>
      </c>
      <c r="BO673" t="inlineStr">
        <is>
          <t>investičná politika</t>
        </is>
      </c>
      <c r="BP673" t="inlineStr">
        <is>
          <t>3</t>
        </is>
      </c>
      <c r="BQ673" t="inlineStr">
        <is>
          <t/>
        </is>
      </c>
      <c r="BR673" t="inlineStr">
        <is>
          <t>naložbena politika</t>
        </is>
      </c>
      <c r="BS673" t="inlineStr">
        <is>
          <t>3</t>
        </is>
      </c>
      <c r="BT673" t="inlineStr">
        <is>
          <t/>
        </is>
      </c>
      <c r="BU673" t="inlineStr">
        <is>
          <t>placeringsinriktning|investeringsstrategi</t>
        </is>
      </c>
      <c r="BV673" t="inlineStr">
        <is>
          <t>3|3</t>
        </is>
      </c>
      <c r="BW673" t="inlineStr">
        <is>
          <t>|</t>
        </is>
      </c>
      <c r="BX673" t="inlineStr">
        <is>
          <t>политика, насочена към осъществяване на инвестиции в желана посока; осъществява се чрез методите на икономическо регулиране на отношенията между субекта и обекта на управление</t>
        </is>
      </c>
      <c r="BY673" t="inlineStr">
        <is>
          <t/>
        </is>
      </c>
      <c r="BZ673" t="inlineStr">
        <is>
          <t>politik, der angiver retningslinjer for investering med reference til bestemte kriterier</t>
        </is>
      </c>
      <c r="CA673" t="inlineStr">
        <is>
          <t/>
        </is>
      </c>
      <c r="CB673" t="inlineStr">
        <is>
          <t/>
        </is>
      </c>
      <c r="CC673" t="inlineStr">
        <is>
          <t>general guidelines, policies and principles for the investment of funds, which can be documented or undocumented</t>
        </is>
      </c>
      <c r="CD673" t="inlineStr">
        <is>
          <t/>
        </is>
      </c>
      <c r="CE673" t="inlineStr">
        <is>
          <t/>
        </is>
      </c>
      <c r="CF673" t="inlineStr">
        <is>
          <t/>
        </is>
      </c>
      <c r="CG673" t="inlineStr">
        <is>
          <t>ensemble de principes servant de cadre au placement de fonds, par exemple les fonds d'un régime de retraite ou d'un organisme de placement collectif</t>
        </is>
      </c>
      <c r="CH673" t="inlineStr">
        <is>
          <t/>
        </is>
      </c>
      <c r="CI673" t="inlineStr">
        <is>
          <t>dio ekonomske i razvojne politike usmjerene na definiranje i izbor ciljeva i strategije realizacije izabranih ciljeva, te mjera ekonomske politike u domeni uvjeta kreditiranja i načina investiranja</t>
        </is>
      </c>
      <c r="CJ673" t="inlineStr">
        <is>
          <t/>
        </is>
      </c>
      <c r="CK673" t="inlineStr">
        <is>
          <t>insieme delle direttive osservate nel campo dei collocamenti patrimoniali per raggiungere nel migliore dei modi un determinato obiettivo</t>
        </is>
      </c>
      <c r="CL673" t="inlineStr">
        <is>
          <t/>
        </is>
      </c>
      <c r="CM673" t="inlineStr">
        <is>
          <t/>
        </is>
      </c>
      <c r="CN673" t="inlineStr">
        <is>
          <t>document speċifiku maħsub biex jindirizza l-objettivi, ir-restrizzjonijiet, iċ-ċirkostanzi speċjali u l-politiki globali li jirregolaw l-investimenti relatati mal-attivitajiet tal-organizzazzjoni</t>
        </is>
      </c>
      <c r="CO673" t="inlineStr">
        <is>
          <t/>
        </is>
      </c>
      <c r="CP673" t="inlineStr">
        <is>
          <t/>
        </is>
      </c>
      <c r="CQ673" t="inlineStr">
        <is>
          <t/>
        </is>
      </c>
      <c r="CR673" t="inlineStr">
        <is>
          <t/>
        </is>
      </c>
      <c r="CS673" t="inlineStr">
        <is>
          <t>pravidlá investovania majetku zhromaždeného v podielovom fonde, ktoré musia byť v súlade s pravidlami obmedzenia a rozloženia rizika určenými zákonom</t>
        </is>
      </c>
      <c r="CT673" t="inlineStr">
        <is>
          <t/>
        </is>
      </c>
      <c r="CU673" t="inlineStr">
        <is>
          <t/>
        </is>
      </c>
    </row>
    <row r="674">
      <c r="A674" s="1" t="str">
        <f>HYPERLINK("https://iate.europa.eu/entry/result/919605/all", "919605")</f>
        <v>919605</v>
      </c>
      <c r="B674" t="inlineStr">
        <is>
          <t>FINANCE;BUSINESS AND COMPETITION</t>
        </is>
      </c>
      <c r="C674" t="inlineStr">
        <is>
          <t>FINANCE|financial institutions and credit;BUSINESS AND COMPETITION|business organisation</t>
        </is>
      </c>
      <c r="D674" t="inlineStr">
        <is>
          <t>тесни връзки</t>
        </is>
      </c>
      <c r="E674" t="inlineStr">
        <is>
          <t>3</t>
        </is>
      </c>
      <c r="F674" t="inlineStr">
        <is>
          <t/>
        </is>
      </c>
      <c r="G674" t="inlineStr">
        <is>
          <t>úzké vazby</t>
        </is>
      </c>
      <c r="H674" t="inlineStr">
        <is>
          <t>3</t>
        </is>
      </c>
      <c r="I674" t="inlineStr">
        <is>
          <t/>
        </is>
      </c>
      <c r="J674" t="inlineStr">
        <is>
          <t>tæt forbindelse|snæver forbindelse</t>
        </is>
      </c>
      <c r="K674" t="inlineStr">
        <is>
          <t>3|4</t>
        </is>
      </c>
      <c r="L674" t="inlineStr">
        <is>
          <t>|</t>
        </is>
      </c>
      <c r="M674" t="inlineStr">
        <is>
          <t>enge Verbindungen</t>
        </is>
      </c>
      <c r="N674" t="inlineStr">
        <is>
          <t>3</t>
        </is>
      </c>
      <c r="O674" t="inlineStr">
        <is>
          <t/>
        </is>
      </c>
      <c r="P674" t="inlineStr">
        <is>
          <t>στενός δεσμός</t>
        </is>
      </c>
      <c r="Q674" t="inlineStr">
        <is>
          <t>3</t>
        </is>
      </c>
      <c r="R674" t="inlineStr">
        <is>
          <t/>
        </is>
      </c>
      <c r="S674" t="inlineStr">
        <is>
          <t>close links|close link</t>
        </is>
      </c>
      <c r="T674" t="inlineStr">
        <is>
          <t>1|3</t>
        </is>
      </c>
      <c r="U674" t="inlineStr">
        <is>
          <t>|</t>
        </is>
      </c>
      <c r="V674" t="inlineStr">
        <is>
          <t>vínculo estrecho</t>
        </is>
      </c>
      <c r="W674" t="inlineStr">
        <is>
          <t>3</t>
        </is>
      </c>
      <c r="X674" t="inlineStr">
        <is>
          <t/>
        </is>
      </c>
      <c r="Y674" t="inlineStr">
        <is>
          <t>märkimisväärne seos</t>
        </is>
      </c>
      <c r="Z674" t="inlineStr">
        <is>
          <t>4</t>
        </is>
      </c>
      <c r="AA674" t="inlineStr">
        <is>
          <t/>
        </is>
      </c>
      <c r="AB674" t="inlineStr">
        <is>
          <t>läheinen sidos</t>
        </is>
      </c>
      <c r="AC674" t="inlineStr">
        <is>
          <t>2</t>
        </is>
      </c>
      <c r="AD674" t="inlineStr">
        <is>
          <t/>
        </is>
      </c>
      <c r="AE674" t="inlineStr">
        <is>
          <t>lien étroit</t>
        </is>
      </c>
      <c r="AF674" t="inlineStr">
        <is>
          <t>1</t>
        </is>
      </c>
      <c r="AG674" t="inlineStr">
        <is>
          <t/>
        </is>
      </c>
      <c r="AH674" t="inlineStr">
        <is>
          <t>nasc dlúth|dlúthnasc</t>
        </is>
      </c>
      <c r="AI674" t="inlineStr">
        <is>
          <t>3|3</t>
        </is>
      </c>
      <c r="AJ674" t="inlineStr">
        <is>
          <t>|</t>
        </is>
      </c>
      <c r="AK674" t="inlineStr">
        <is>
          <t/>
        </is>
      </c>
      <c r="AL674" t="inlineStr">
        <is>
          <t/>
        </is>
      </c>
      <c r="AM674" t="inlineStr">
        <is>
          <t/>
        </is>
      </c>
      <c r="AN674" t="inlineStr">
        <is>
          <t>szoros kapcsolat</t>
        </is>
      </c>
      <c r="AO674" t="inlineStr">
        <is>
          <t>4</t>
        </is>
      </c>
      <c r="AP674" t="inlineStr">
        <is>
          <t/>
        </is>
      </c>
      <c r="AQ674" t="inlineStr">
        <is>
          <t>stretto legame</t>
        </is>
      </c>
      <c r="AR674" t="inlineStr">
        <is>
          <t>3</t>
        </is>
      </c>
      <c r="AS674" t="inlineStr">
        <is>
          <t/>
        </is>
      </c>
      <c r="AT674" t="inlineStr">
        <is>
          <t>glaudus ryšys</t>
        </is>
      </c>
      <c r="AU674" t="inlineStr">
        <is>
          <t>3</t>
        </is>
      </c>
      <c r="AV674" t="inlineStr">
        <is>
          <t/>
        </is>
      </c>
      <c r="AW674" t="inlineStr">
        <is>
          <t>cieša saikne|ciešas attiecības</t>
        </is>
      </c>
      <c r="AX674" t="inlineStr">
        <is>
          <t>3|3</t>
        </is>
      </c>
      <c r="AY674" t="inlineStr">
        <is>
          <t>|preferred</t>
        </is>
      </c>
      <c r="AZ674" t="inlineStr">
        <is>
          <t>rbit mill-qrib|rabtiet mill-qrib</t>
        </is>
      </c>
      <c r="BA674" t="inlineStr">
        <is>
          <t>4|2</t>
        </is>
      </c>
      <c r="BB674" t="inlineStr">
        <is>
          <t>|</t>
        </is>
      </c>
      <c r="BC674" t="inlineStr">
        <is>
          <t>nauwe band</t>
        </is>
      </c>
      <c r="BD674" t="inlineStr">
        <is>
          <t>3</t>
        </is>
      </c>
      <c r="BE674" t="inlineStr">
        <is>
          <t/>
        </is>
      </c>
      <c r="BF674" t="inlineStr">
        <is>
          <t>bliskie powiązanie|ścisłe powiązanie</t>
        </is>
      </c>
      <c r="BG674" t="inlineStr">
        <is>
          <t>3|3</t>
        </is>
      </c>
      <c r="BH674" t="inlineStr">
        <is>
          <t>|</t>
        </is>
      </c>
      <c r="BI674" t="inlineStr">
        <is>
          <t>relação estreita</t>
        </is>
      </c>
      <c r="BJ674" t="inlineStr">
        <is>
          <t>3</t>
        </is>
      </c>
      <c r="BK674" t="inlineStr">
        <is>
          <t/>
        </is>
      </c>
      <c r="BL674" t="inlineStr">
        <is>
          <t>legătură strânsă</t>
        </is>
      </c>
      <c r="BM674" t="inlineStr">
        <is>
          <t>3</t>
        </is>
      </c>
      <c r="BN674" t="inlineStr">
        <is>
          <t/>
        </is>
      </c>
      <c r="BO674" t="inlineStr">
        <is>
          <t>úzka väzba</t>
        </is>
      </c>
      <c r="BP674" t="inlineStr">
        <is>
          <t>3</t>
        </is>
      </c>
      <c r="BQ674" t="inlineStr">
        <is>
          <t/>
        </is>
      </c>
      <c r="BR674" t="inlineStr">
        <is>
          <t>tesna povezava</t>
        </is>
      </c>
      <c r="BS674" t="inlineStr">
        <is>
          <t>3</t>
        </is>
      </c>
      <c r="BT674" t="inlineStr">
        <is>
          <t/>
        </is>
      </c>
      <c r="BU674" t="inlineStr">
        <is>
          <t>nära förbindelse</t>
        </is>
      </c>
      <c r="BV674" t="inlineStr">
        <is>
          <t>3</t>
        </is>
      </c>
      <c r="BW674" t="inlineStr">
        <is>
          <t/>
        </is>
      </c>
      <c r="BX674" t="inlineStr">
        <is>
          <t>ситуация, при която две или повече физически или юридически лица са свързани по един от следните начини: a) дялово участие под формата на собственост, пряко или въз основа на контрол, върху 20 или повече процента от правото на глас или от капитала на предприятието; б) контрол; или в) налице е ситуация, при която двете или всичките физически или юридически лица са постоянно свързани с едно и също трето лице чрез взаимоотношения на контрол</t>
        </is>
      </c>
      <c r="BY674" t="inlineStr">
        <is>
          <t>stav, kdy jsou dvě nebo více fyzických či právnických osob spojeny: i) účastí, čímž se rozumí držení, přímé nebo kontrolou, nejméně 20 % hlasovacích práv nebo základního kapitálu některého podniku, nebo ii) kontrolou, čímž se rozumí vztah mezi „mateřským” a „dceřiným” podnikem, jak je stanoveno v článcích 1 a 2 sedmé směrnice Rady 83/349/EHS ze dne 13. června 1983, založené na čl. 54 odst. 3 písm. g) Smlouvy o konsolidovaných účetních závěrkách a ve všech případech uvedených v čl. 1 odst. 1 a 2 směrnice 83/349/EHS nebo obdobný vztah mezi fyzickou či právnickou osobou a podnikem</t>
        </is>
      </c>
      <c r="BZ674" t="inlineStr">
        <is>
          <t>""Snævre forbindelser": en situation, hvor to eller flere fysiske eller juridiske personer er knyttet til hinanden gennem: kontrol eller kapitalinteresser eller en situation, hvor to eller flere fysiske eller juridiske personer er varigt knyttet til den samme person gennem kontrol."</t>
        </is>
      </c>
      <c r="CA674" t="inlineStr">
        <is>
          <t/>
        </is>
      </c>
      <c r="CB674" t="inlineStr">
        <is>
          <t/>
        </is>
      </c>
      <c r="CC674" t="inlineStr">
        <is>
          <t>situation in which two or more natural or legal persons are linked by: 
&lt;br&gt;(a) "participation", which shall mean the ownership, direct or by way of control, of 20 % or more of the voting rights or capital of an undertaking; or 
&lt;br&gt;(b) "control", which shall mean the relationship between a parent undertaking and a subsidiary, in all the cases referred to in Article 1(1) and (2) of Directive 83/349/EEC, or a similar relationship between any natural or legal person and an undertaking; any subsidiary undertaking of a subsidiary undertaking shall also be considered a subsidiary of the parent undertaking which is at the head of those undertakings</t>
        </is>
      </c>
      <c r="CD674" t="inlineStr">
        <is>
          <t>Situación en las que dos o más personas físicas o jurídicas están vinculadas mediante: 
&lt;br&gt;a) participación, entendida como la propiedad, directa o mediante control, del 20 % o más de los derechos de voto o del capital de una empresa; o 
&lt;br&gt;b) control, entendido como la relación entre una empresa matriz y una filial, en todos los casos contemplados en los apartados 1 y 2 del artículo 1 de la Directiva 83/349/CEE, o una relación semejante entre cualquier persona física o jurídica y una empresa; cualquier filial de una filial también tendrá la consideración de filial de la empresa matriz de las referidas filiales. 
&lt;br&gt;Una situación en la que dos o más personas físicas o jurídicas están vinculadas de forma permanente a una misma persona mediante una relación de control también tendrá la consideración de vínculo estrecho entre dichas personas.</t>
        </is>
      </c>
      <c r="CE674" t="inlineStr">
        <is>
          <t>krediidiasutuste puhul: 1) olukord, kus vähemalt kaks füüsilist või juriidilist isikut on seotud mis tahes järgmisel viisil: a) osaluse kaudu, kus otseselt või kontrollisuhte kaudu omatakse vähemalt 20 % ettevõtja hääleõigustest või kapitalist; b) kontrollisuhte kaudu; c) asjaolu kaudu, et mõlemad või kõik need isikud on ühe ja sama kolmanda isikuga kontrollisuhte kaudu alaliselt seotud; 
&lt;br&gt;2) kindlustuses: märkimisväärne seos — olukord, kus vähemalt kaks füüsilist või juriidilist isikut on seotud: kontrolli või märkimisväärse osaluse kaudu või olukorra tõttu, kus vähemalt kaks füüsilist või juriidilist isikut on valitseva mõju kaudu ühe ja sama isikuga alaliselt seotud;</t>
        </is>
      </c>
      <c r="CF674" t="inlineStr">
        <is>
          <t>"1) vastapuoli omistaa vähintään 20 % liikkeeseenlaskijan/velallisen/takaajan pääomasta (...), tai 2) liikkeeseenlaskija/velallinen/takaaja omistaa vähintään 20 % vastapuole pääomasta (...), tai 3) kolmas osapuoli omistaa enemmistön sekä vastapuolen että liikkeeseenlaskijan/velallisen/takaajan pääomasta joko suoraan tai välillisesti sellaisen yhden tai useamman yrityksen kautta, jonka pääomasta kyseinen kolmas osapuoli omistaa enemmistön."</t>
        </is>
      </c>
      <c r="CG674" t="inlineStr">
        <is>
          <t/>
        </is>
      </c>
      <c r="CH674" t="inlineStr">
        <is>
          <t/>
        </is>
      </c>
      <c r="CI674" t="inlineStr">
        <is>
          <t/>
        </is>
      </c>
      <c r="CJ674" t="inlineStr">
        <is>
          <t>Olyan helyzet, amelyben két vagy több természetes vagy jogi személy ellenőrzés vagy részvétel útján kapcsolódik egymáshoz, illetve olyan helyzet, amelyben két vagy több természetes vagy jogi személy ellenőrzési kapcsolaton keresztül állandó jelleggel egy és ugyanazon személyhez kötődik.</t>
        </is>
      </c>
      <c r="CK674" t="inlineStr">
        <is>
          <t>situazione nella quale due o più persone fisiche o giuridiche sono legate da un controllo o una partecipazione o una situazione in cui due o più persone fisiche o giuridiche siano legate permanentemente alla stessa persona da un legame di controllo</t>
        </is>
      </c>
      <c r="CL674" t="inlineStr">
        <is>
          <t>situacija, kai du arba daugiau fizinių ar juridinių asmenų yra susiję: 
&lt;br&gt;a) kaip asmenys, dalyvaujantys nuosavybės teise tiesiogiai ar kontrolės būdu 20 % ar daugiau balsavimo teisių arba įmonės kapitalo; 
&lt;br&gt;b) kontrole, t. y. susiję patronuojančiosios ir patronuojamosios įmonės ryšiais, arba kai panašiais ryšiais yra susiję bet kurie fiziniai ar juridiniai asmenys ir įmonė; visos patronuojamųjų įmonių patronuojamosios įmonės taip pat laikomos patronuojančiosios įmonės, esančios šių įmonių hierarchijos viršūnėje, patronuojamosios įmonėmis; 
&lt;br&gt;c) kai jie abu ar visi yra nuolat susiję su vienu ir tuo pačiu asmeniu kontrolės ryšiais</t>
        </is>
      </c>
      <c r="CM674" t="inlineStr">
        <is>
          <t/>
        </is>
      </c>
      <c r="CN674" t="inlineStr">
        <is>
          <t>sitwazzjoni fejn żewġ persuni fiżiċi jew ġuridiċi, jew aktar, ikollhom rabta permezz ta’ waħda minn dan li ġej:(i) “parteċipazzjoni”, li tfisser is-sjieda, dirett jew permezz tal-kontroll, ta’ 20 % jew iktar tad-drittijiet tal-vot jew tal-kapital ta’ impriża;(ii) "kontroll", li tfisser ir-relazzjoni bejn “impriża ewlenija” ( parent )” u “sussidjarja” kif stabbilit fl-Artikoli 1 u 2 tad-Direttiva tal-Kunsill 83/349/KEE u fil-każijiet kollha li hemm referenza għalihom fl-Artikolu 1(1) u (2) tad-Direttiva 83/349/KEE jew relazzjoni simili bejn xi persuni fiżiċi jew ġuridiċi u xi impriża</t>
        </is>
      </c>
      <c r="CO674" t="inlineStr">
        <is>
          <t>"een situatie waarin twee of meer natuurlijke of rechtspersonen verbonden zijn door: 
&lt;br&gt;a) een deelneming, dat wil zeggen het rechtstreeks of door middel van een zeggenschapsband houden van ten minste 20% van de stemrechten of het kapitaal van een onderneming; of 
&lt;br&gt;b) een zeggenschapsband, dat wil zeggen de band die bestaat tussen een moederonderneming en een dochteronderneming, in alle gevallen zoals bedoeld in artikel 1, leden 1 en 2, van Richtlijn 83/349/EEG, of een band van dezelfde aard tussen een natuurlijke of rechtspersoon en een onderneming; elke dochteronderneming van een dochteronderneming wordt ook beschouwd als een dochteronderneming van de moederonderneming die aan het hoofd van deze ondernemingen staat. 
&lt;br&gt;Als een nauwe band tussen twee of meer natuurlijke of rechtspersonen wordt tevens beschouwd een situatie waarin deze personen via een zeggenschapsband duurzaam verbonden zijn met eenzelfde persoon."</t>
        </is>
      </c>
      <c r="CP674" t="inlineStr">
        <is>
          <t>ścisłe powiązania - sytuacja, w której dwie lub więcej osoby fizyczne lub prawne są ze sobą związane przez: (i) „udział kapitałowy”, który oznacza posiadanie, bezpośrednie lub za pomocą stosunku kontroli, co najmniej 20 % praw głosu lub kapitału przedsiębiorstwa; albo (ii) „kontrolę”, która oznacza związek zachodzący między„jednostką dominującą” i „jednostką zależną”, określonymi w art. 1 i 2 siódmej dyrektywy Rady 83/349/EWG z dnia 13 czerwca 1983 r. wydanej na podstawie art. 54 ust. 3 lit. g) Traktatu w sprawie skonsolidowanych sprawozdań finansowych oraz we wszystkich przypadkach określonych w art. 1 ust. 1 i 2 dyrektywy 83/349/EWG, lub też podobny związek między jakąkolwiek osobą fizyczną lub prawną i jednostką.</t>
        </is>
      </c>
      <c r="CQ674" t="inlineStr">
        <is>
          <t>Relação em que duas ou mais pessoas singulares ou colectivas se encontrem ligadas de uma das seguintes formas: a) uma participação sob a forma de detenção, directamente ou através de uma relação de controlo, de 20% ou mais dos direitos de voto ou do capital de uma empresa; b) controlo ou c) uma situação em que essas pessoas se encontrem ligadas de modo duradouro a um mesmo terceiro através de uma relação de controlo.</t>
        </is>
      </c>
      <c r="CR674" t="inlineStr">
        <is>
          <t/>
        </is>
      </c>
      <c r="CS674" t="inlineStr">
        <is>
          <t>situácia, v ktorej sú dve alebo viaceré fyzické osoby alebo právnické osoby spojené kontrolou alebo podielom, alebo situácia, v ktorej sú dve alebo viaceré fyzické osoby alebo právnické osoby trvalo prepojené s jednou a tou istou osobou prostredníctvom kontrolného vzťahu</t>
        </is>
      </c>
      <c r="CT674" t="inlineStr">
        <is>
          <t>Tesne povezave pomenijo stanje, v katerem sta dve ali več fizičnih ali pravnih oseb povezani z udeležbo, ki pomeni lastništvo 20 % ali več glasovalnih pravic ali kapitala podjetja, ali obvladovanjem, ki pomeni odnos med matičnim podjetjem in odvisno družbo v vseh primerih iz členov 1(1) in (2) Direktive 83/349/EGS ali podoben odnos med fizično ali pravno osebo in podjetjem.</t>
        </is>
      </c>
      <c r="CU674" t="inlineStr">
        <is>
          <t/>
        </is>
      </c>
    </row>
    <row r="675">
      <c r="A675" s="1" t="str">
        <f>HYPERLINK("https://iate.europa.eu/entry/result/924067/all", "924067")</f>
        <v>924067</v>
      </c>
      <c r="B675" t="inlineStr">
        <is>
          <t>FINANCE</t>
        </is>
      </c>
      <c r="C675" t="inlineStr">
        <is>
          <t>FINANCE|financial institutions and credit;FINANCE</t>
        </is>
      </c>
      <c r="D675" t="inlineStr">
        <is>
          <t>стрес тестване|анализ на чувствителността</t>
        </is>
      </c>
      <c r="E675" t="inlineStr">
        <is>
          <t>3|3</t>
        </is>
      </c>
      <c r="F675" t="inlineStr">
        <is>
          <t>|</t>
        </is>
      </c>
      <c r="G675" t="inlineStr">
        <is>
          <t>zátěžový test|simulace výjimečných zátěžových situací|zátěžové testování</t>
        </is>
      </c>
      <c r="H675" t="inlineStr">
        <is>
          <t>3|3|3</t>
        </is>
      </c>
      <c r="I675" t="inlineStr">
        <is>
          <t>||</t>
        </is>
      </c>
      <c r="J675" t="inlineStr">
        <is>
          <t>stresstestning</t>
        </is>
      </c>
      <c r="K675" t="inlineStr">
        <is>
          <t>4</t>
        </is>
      </c>
      <c r="L675" t="inlineStr">
        <is>
          <t/>
        </is>
      </c>
      <c r="M675" t="inlineStr">
        <is>
          <t>einem Stresstest unterziehen|einem Belastungstest unterziehen|durch Stresstests ermitteln|Stresstests durchführen</t>
        </is>
      </c>
      <c r="N675" t="inlineStr">
        <is>
          <t>2|2|2|2</t>
        </is>
      </c>
      <c r="O675" t="inlineStr">
        <is>
          <t>|||</t>
        </is>
      </c>
      <c r="P675" t="inlineStr">
        <is>
          <t>προσομοίωση ακραίων καταστάσεων</t>
        </is>
      </c>
      <c r="Q675" t="inlineStr">
        <is>
          <t>4</t>
        </is>
      </c>
      <c r="R675" t="inlineStr">
        <is>
          <t/>
        </is>
      </c>
      <c r="S675" t="inlineStr">
        <is>
          <t>stress testing|simulation of a stress scenario|stress-testing</t>
        </is>
      </c>
      <c r="T675" t="inlineStr">
        <is>
          <t>3|3|1</t>
        </is>
      </c>
      <c r="U675" t="inlineStr">
        <is>
          <t>||</t>
        </is>
      </c>
      <c r="V675" t="inlineStr">
        <is>
          <t>simulación de crisis financiera</t>
        </is>
      </c>
      <c r="W675" t="inlineStr">
        <is>
          <t>3</t>
        </is>
      </c>
      <c r="X675" t="inlineStr">
        <is>
          <t/>
        </is>
      </c>
      <c r="Y675" t="inlineStr">
        <is>
          <t>stressitestimine|stressitesti tegemine</t>
        </is>
      </c>
      <c r="Z675" t="inlineStr">
        <is>
          <t>3|3</t>
        </is>
      </c>
      <c r="AA675" t="inlineStr">
        <is>
          <t>|</t>
        </is>
      </c>
      <c r="AB675" t="inlineStr">
        <is>
          <t>stressitestaus</t>
        </is>
      </c>
      <c r="AC675" t="inlineStr">
        <is>
          <t>3</t>
        </is>
      </c>
      <c r="AD675" t="inlineStr">
        <is>
          <t/>
        </is>
      </c>
      <c r="AE675" t="inlineStr">
        <is>
          <t>simulation de crise</t>
        </is>
      </c>
      <c r="AF675" t="inlineStr">
        <is>
          <t>3</t>
        </is>
      </c>
      <c r="AG675" t="inlineStr">
        <is>
          <t/>
        </is>
      </c>
      <c r="AH675" t="inlineStr">
        <is>
          <t>tástálacha struis|tástáil struis</t>
        </is>
      </c>
      <c r="AI675" t="inlineStr">
        <is>
          <t>4|4</t>
        </is>
      </c>
      <c r="AJ675" t="inlineStr">
        <is>
          <t>|</t>
        </is>
      </c>
      <c r="AK675" t="inlineStr">
        <is>
          <t>testiranje otpornosti na stres</t>
        </is>
      </c>
      <c r="AL675" t="inlineStr">
        <is>
          <t>3</t>
        </is>
      </c>
      <c r="AM675" t="inlineStr">
        <is>
          <t/>
        </is>
      </c>
      <c r="AN675" t="inlineStr">
        <is>
          <t>stressztesztelés</t>
        </is>
      </c>
      <c r="AO675" t="inlineStr">
        <is>
          <t>4</t>
        </is>
      </c>
      <c r="AP675" t="inlineStr">
        <is>
          <t/>
        </is>
      </c>
      <c r="AQ675" t="inlineStr">
        <is>
          <t>stress test|prove di stress</t>
        </is>
      </c>
      <c r="AR675" t="inlineStr">
        <is>
          <t>3|3</t>
        </is>
      </c>
      <c r="AS675" t="inlineStr">
        <is>
          <t>|</t>
        </is>
      </c>
      <c r="AT675" t="inlineStr">
        <is>
          <t>testavimas nepalankiausiomis sąlygomis</t>
        </is>
      </c>
      <c r="AU675" t="inlineStr">
        <is>
          <t>3</t>
        </is>
      </c>
      <c r="AV675" t="inlineStr">
        <is>
          <t/>
        </is>
      </c>
      <c r="AW675" t="inlineStr">
        <is>
          <t>stresa tests|stresa pārbaude</t>
        </is>
      </c>
      <c r="AX675" t="inlineStr">
        <is>
          <t>3|2</t>
        </is>
      </c>
      <c r="AY675" t="inlineStr">
        <is>
          <t>|</t>
        </is>
      </c>
      <c r="AZ675" t="inlineStr">
        <is>
          <t>simulazzjoni ta' kriżi|stress test|ttestjar tal-istress</t>
        </is>
      </c>
      <c r="BA675" t="inlineStr">
        <is>
          <t>3|3|2</t>
        </is>
      </c>
      <c r="BB675" t="inlineStr">
        <is>
          <t>||</t>
        </is>
      </c>
      <c r="BC675" t="inlineStr">
        <is>
          <t>aan een stresstest onderwerpen</t>
        </is>
      </c>
      <c r="BD675" t="inlineStr">
        <is>
          <t>3</t>
        </is>
      </c>
      <c r="BE675" t="inlineStr">
        <is>
          <t/>
        </is>
      </c>
      <c r="BF675" t="inlineStr">
        <is>
          <t>stosowanie testu warunków skrajnych|analiza wariantowa i szokowa</t>
        </is>
      </c>
      <c r="BG675" t="inlineStr">
        <is>
          <t>3|3</t>
        </is>
      </c>
      <c r="BH675" t="inlineStr">
        <is>
          <t>|</t>
        </is>
      </c>
      <c r="BI675" t="inlineStr">
        <is>
          <t>teste de esforço|teste de simulação de crise|teste de resistência</t>
        </is>
      </c>
      <c r="BJ675" t="inlineStr">
        <is>
          <t>3|3|3</t>
        </is>
      </c>
      <c r="BK675" t="inlineStr">
        <is>
          <t>||</t>
        </is>
      </c>
      <c r="BL675" t="inlineStr">
        <is>
          <t>simulare de criză</t>
        </is>
      </c>
      <c r="BM675" t="inlineStr">
        <is>
          <t>3</t>
        </is>
      </c>
      <c r="BN675" t="inlineStr">
        <is>
          <t/>
        </is>
      </c>
      <c r="BO675" t="inlineStr">
        <is>
          <t>stresové testovanie</t>
        </is>
      </c>
      <c r="BP675" t="inlineStr">
        <is>
          <t>3</t>
        </is>
      </c>
      <c r="BQ675" t="inlineStr">
        <is>
          <t/>
        </is>
      </c>
      <c r="BR675" t="inlineStr">
        <is>
          <t>testiranje izjemnih situacij</t>
        </is>
      </c>
      <c r="BS675" t="inlineStr">
        <is>
          <t>2</t>
        </is>
      </c>
      <c r="BT675" t="inlineStr">
        <is>
          <t/>
        </is>
      </c>
      <c r="BU675" t="inlineStr">
        <is>
          <t>stresstestning</t>
        </is>
      </c>
      <c r="BV675" t="inlineStr">
        <is>
          <t>3</t>
        </is>
      </c>
      <c r="BW675" t="inlineStr">
        <is>
          <t/>
        </is>
      </c>
      <c r="BX675" t="inlineStr">
        <is>
          <t/>
        </is>
      </c>
      <c r="BY675" t="inlineStr">
        <is>
          <t>kvantitativní vyhodnocení finanční stability</t>
        </is>
      </c>
      <c r="BZ675" t="inlineStr">
        <is>
          <t>Testning, der har til formål at vurdere det finansielle systems robusthed over for ekstreme, men dog plausible chok til økonomien generelt og den finansielle sektor specifikt og således give et skøn over den finansielle sektors robusthed over for forskellige typer af økonomiske og finansielle chok.</t>
        </is>
      </c>
      <c r="CA675" t="inlineStr">
        <is>
          <t>Simulation der Auswirkungen veränderter Kapitalmarktparameter (Zinsen, Aktienmärkte, Rohstoffpreise…) z.B. auf Banken, Fonds und Versicherungsgesellschaften</t>
        </is>
      </c>
      <c r="CB675" t="inlineStr">
        <is>
          <t/>
        </is>
      </c>
      <c r="CC675" t="inlineStr">
        <is>
          <t>process of conducting 'what if' exercises aimed at assessing the vulnerability and resilience of individual banks and/or of the system as a whole against extreme but plausible shocks</t>
        </is>
      </c>
      <c r="CD675" t="inlineStr">
        <is>
          <t>Herramienta de gestión de riesgo financiero consistente en una estrategia integrada destinada a evaluar la repercusión potencial de un conjunto hipotético determinado de variables financieras ("escenario de tensión") en una entidad, en una cartera determinada, en un producto financiero nuevo, etc. por medio de la creación, desarrollo, ejecución y aplicación de un adecuado conjunto de pruebas de tensión.</t>
        </is>
      </c>
      <c r="CE675" t="inlineStr">
        <is>
          <t>analüüsimeetod, mille eesmärk on hinnata tegevuskeskkonna tegurite märkimisväärse ebasoodsa muutumise mõju krediidiasutuse või investeerimisühingu riskidele ja kapitalivajadusele</t>
        </is>
      </c>
      <c r="CF675" t="inlineStr">
        <is>
          <t>yksittäisen yrityksen tai koko sektorin selviytymiskyvyn arviointi ennakoitua vaikeammasta, mutta mahdollisesta taloudellisesta tilanteestatilanteesta</t>
        </is>
      </c>
      <c r="CG675" t="inlineStr">
        <is>
          <t/>
        </is>
      </c>
      <c r="CH675" t="inlineStr">
        <is>
          <t/>
        </is>
      </c>
      <c r="CI675" t="inlineStr">
        <is>
          <t/>
        </is>
      </c>
      <c r="CJ675" t="inlineStr">
        <is>
          <t>A hitelintézetek által a hitelkockázat-koncentrációikra vonatkozóan végzett tesztek sorozata, amelyek felölelik a piaci feltételek esetleges változásaiból eredő kockázatokat, amelyek hátrányosan érinthetik a hitelintézetek szavatolótőke-megfelelését, valamint a biztosítékok válsághelyzet esetén történő értékesítéséből eredő kockázatokat.</t>
        </is>
      </c>
      <c r="CK675" t="inlineStr">
        <is>
          <t>Analisi di sensibilità rispetto ai principali rischi assunti, al fine di misurare gli effetti di eventi eccezionali, ma potenzialmente verificabili, cui un determinato sistema potrebbe essere esposto.</t>
        </is>
      </c>
      <c r="CL675" t="inlineStr">
        <is>
          <t>rizikos valdymo priemonė (technika), naudojama vertinant galimą įtaką banko finansinei būklei, įvykus tam tikram (apibrėžtam) įvykiui (įvykiams) ir (ar) pakitus (esant nepastoviai) finansinei ar ekonominei aplinkai</t>
        </is>
      </c>
      <c r="CM675" t="inlineStr">
        <is>
          <t>Metožu kopums, ar ko novērtē finanšu instrumentu portfeļa ievainojamību pret nozīmīgām izmaiņām makroekonomiskajā vidē vai pret ārkārtējiem, bet ticamiem notikumiem</t>
        </is>
      </c>
      <c r="CN675" t="inlineStr">
        <is>
          <t>simulazzjoni ta' kondizzjonijiet eċċezzjonali tas-suq</t>
        </is>
      </c>
      <c r="CO675" t="inlineStr">
        <is>
          <t/>
        </is>
      </c>
      <c r="CP675" t="inlineStr">
        <is>
          <t/>
        </is>
      </c>
      <c r="CQ675" t="inlineStr">
        <is>
          <t>Técnica de gestão de risco que visa avaliar os efeitos potenciais, nas condições financeiras de uma instituição, resultantes de alterações nos factores de risco em função de acontecimentos excepcionais, mas plausíveis.</t>
        </is>
      </c>
      <c r="CR675" t="inlineStr">
        <is>
          <t/>
        </is>
      </c>
      <c r="CS675" t="inlineStr">
        <is>
          <t>nástroj na riadenie rizika slúžiaci na analýzu odolnosti firmy voči krízovej situácii a na posúdenie prípadného vplyvu krízovej situácie na firmu</t>
        </is>
      </c>
      <c r="CT675" t="inlineStr">
        <is>
          <t>simulacija, dejansko izvajanje "testa stresa" ( &lt;a href="/entry/result/3504768/all" id="ENTRY_TO_ENTRY_CONVERTER" target="_blank"&gt;IATE:3504768&lt;/a&gt; )</t>
        </is>
      </c>
      <c r="CU675" t="inlineStr">
        <is>
          <t/>
        </is>
      </c>
    </row>
    <row r="676">
      <c r="A676" s="1" t="str">
        <f>HYPERLINK("https://iate.europa.eu/entry/result/907255/all", "907255")</f>
        <v>907255</v>
      </c>
      <c r="B676" t="inlineStr">
        <is>
          <t>FINANCE</t>
        </is>
      </c>
      <c r="C676" t="inlineStr">
        <is>
          <t>FINANCE|financial institutions and credit;FINANCE|monetary relations;FINANCE|monetary economics</t>
        </is>
      </c>
      <c r="D676" t="inlineStr">
        <is>
          <t/>
        </is>
      </c>
      <c r="E676" t="inlineStr">
        <is>
          <t/>
        </is>
      </c>
      <c r="F676" t="inlineStr">
        <is>
          <t/>
        </is>
      </c>
      <c r="G676" t="inlineStr">
        <is>
          <t/>
        </is>
      </c>
      <c r="H676" t="inlineStr">
        <is>
          <t/>
        </is>
      </c>
      <c r="I676" t="inlineStr">
        <is>
          <t/>
        </is>
      </c>
      <c r="J676" t="inlineStr">
        <is>
          <t/>
        </is>
      </c>
      <c r="K676" t="inlineStr">
        <is>
          <t/>
        </is>
      </c>
      <c r="L676" t="inlineStr">
        <is>
          <t/>
        </is>
      </c>
      <c r="M676" t="inlineStr">
        <is>
          <t/>
        </is>
      </c>
      <c r="N676" t="inlineStr">
        <is>
          <t/>
        </is>
      </c>
      <c r="O676" t="inlineStr">
        <is>
          <t/>
        </is>
      </c>
      <c r="P676" t="inlineStr">
        <is>
          <t/>
        </is>
      </c>
      <c r="Q676" t="inlineStr">
        <is>
          <t/>
        </is>
      </c>
      <c r="R676" t="inlineStr">
        <is>
          <t/>
        </is>
      </c>
      <c r="S676" t="inlineStr">
        <is>
          <t>custody</t>
        </is>
      </c>
      <c r="T676" t="inlineStr">
        <is>
          <t>1</t>
        </is>
      </c>
      <c r="U676" t="inlineStr">
        <is>
          <t/>
        </is>
      </c>
      <c r="V676" t="inlineStr">
        <is>
          <t/>
        </is>
      </c>
      <c r="W676" t="inlineStr">
        <is>
          <t/>
        </is>
      </c>
      <c r="X676" t="inlineStr">
        <is>
          <t/>
        </is>
      </c>
      <c r="Y676" t="inlineStr">
        <is>
          <t/>
        </is>
      </c>
      <c r="Z676" t="inlineStr">
        <is>
          <t/>
        </is>
      </c>
      <c r="AA676" t="inlineStr">
        <is>
          <t/>
        </is>
      </c>
      <c r="AB676" t="inlineStr">
        <is>
          <t>omaisuudenhoito</t>
        </is>
      </c>
      <c r="AC676" t="inlineStr">
        <is>
          <t>2</t>
        </is>
      </c>
      <c r="AD676" t="inlineStr">
        <is>
          <t/>
        </is>
      </c>
      <c r="AE676" t="inlineStr">
        <is>
          <t/>
        </is>
      </c>
      <c r="AF676" t="inlineStr">
        <is>
          <t/>
        </is>
      </c>
      <c r="AG676" t="inlineStr">
        <is>
          <t/>
        </is>
      </c>
      <c r="AH676" t="inlineStr">
        <is>
          <t/>
        </is>
      </c>
      <c r="AI676" t="inlineStr">
        <is>
          <t/>
        </is>
      </c>
      <c r="AJ676" t="inlineStr">
        <is>
          <t/>
        </is>
      </c>
      <c r="AK676" t="inlineStr">
        <is>
          <t/>
        </is>
      </c>
      <c r="AL676" t="inlineStr">
        <is>
          <t/>
        </is>
      </c>
      <c r="AM676" t="inlineStr">
        <is>
          <t/>
        </is>
      </c>
      <c r="AN676" t="inlineStr">
        <is>
          <t/>
        </is>
      </c>
      <c r="AO676" t="inlineStr">
        <is>
          <t/>
        </is>
      </c>
      <c r="AP676" t="inlineStr">
        <is>
          <t/>
        </is>
      </c>
      <c r="AQ676" t="inlineStr">
        <is>
          <t/>
        </is>
      </c>
      <c r="AR676" t="inlineStr">
        <is>
          <t/>
        </is>
      </c>
      <c r="AS676" t="inlineStr">
        <is>
          <t/>
        </is>
      </c>
      <c r="AT676" t="inlineStr">
        <is>
          <t/>
        </is>
      </c>
      <c r="AU676" t="inlineStr">
        <is>
          <t/>
        </is>
      </c>
      <c r="AV676" t="inlineStr">
        <is>
          <t/>
        </is>
      </c>
      <c r="AW676" t="inlineStr">
        <is>
          <t/>
        </is>
      </c>
      <c r="AX676" t="inlineStr">
        <is>
          <t/>
        </is>
      </c>
      <c r="AY676" t="inlineStr">
        <is>
          <t/>
        </is>
      </c>
      <c r="AZ676" t="inlineStr">
        <is>
          <t/>
        </is>
      </c>
      <c r="BA676" t="inlineStr">
        <is>
          <t/>
        </is>
      </c>
      <c r="BB676" t="inlineStr">
        <is>
          <t/>
        </is>
      </c>
      <c r="BC676" t="inlineStr">
        <is>
          <t/>
        </is>
      </c>
      <c r="BD676" t="inlineStr">
        <is>
          <t/>
        </is>
      </c>
      <c r="BE676" t="inlineStr">
        <is>
          <t/>
        </is>
      </c>
      <c r="BF676" t="inlineStr">
        <is>
          <t/>
        </is>
      </c>
      <c r="BG676" t="inlineStr">
        <is>
          <t/>
        </is>
      </c>
      <c r="BH676" t="inlineStr">
        <is>
          <t/>
        </is>
      </c>
      <c r="BI676" t="inlineStr">
        <is>
          <t/>
        </is>
      </c>
      <c r="BJ676" t="inlineStr">
        <is>
          <t/>
        </is>
      </c>
      <c r="BK676" t="inlineStr">
        <is>
          <t/>
        </is>
      </c>
      <c r="BL676" t="inlineStr">
        <is>
          <t/>
        </is>
      </c>
      <c r="BM676" t="inlineStr">
        <is>
          <t/>
        </is>
      </c>
      <c r="BN676" t="inlineStr">
        <is>
          <t/>
        </is>
      </c>
      <c r="BO676" t="inlineStr">
        <is>
          <t/>
        </is>
      </c>
      <c r="BP676" t="inlineStr">
        <is>
          <t/>
        </is>
      </c>
      <c r="BQ676" t="inlineStr">
        <is>
          <t/>
        </is>
      </c>
      <c r="BR676" t="inlineStr">
        <is>
          <t/>
        </is>
      </c>
      <c r="BS676" t="inlineStr">
        <is>
          <t/>
        </is>
      </c>
      <c r="BT676" t="inlineStr">
        <is>
          <t/>
        </is>
      </c>
      <c r="BU676" t="inlineStr">
        <is>
          <t>säkerhetsdepå</t>
        </is>
      </c>
      <c r="BV676" t="inlineStr">
        <is>
          <t>2</t>
        </is>
      </c>
      <c r="BW676" t="inlineStr">
        <is>
          <t/>
        </is>
      </c>
      <c r="BX676" t="inlineStr">
        <is>
          <t/>
        </is>
      </c>
      <c r="BY676" t="inlineStr">
        <is>
          <t/>
        </is>
      </c>
      <c r="BZ676" t="inlineStr">
        <is>
          <t/>
        </is>
      </c>
      <c r="CA676" t="inlineStr">
        <is>
          <t/>
        </is>
      </c>
      <c r="CB676" t="inlineStr">
        <is>
          <t/>
        </is>
      </c>
      <c r="CC676" t="inlineStr">
        <is>
          <t/>
        </is>
      </c>
      <c r="CD676" t="inlineStr">
        <is>
          <t/>
        </is>
      </c>
      <c r="CE676" t="inlineStr">
        <is>
          <t/>
        </is>
      </c>
      <c r="CF676" t="inlineStr">
        <is>
          <t>arvopaperien ja muiden raha- ja pääomamarkkinainstrumenttien säilytys ja hoito muiden puolesta</t>
        </is>
      </c>
      <c r="CG676" t="inlineStr">
        <is>
          <t/>
        </is>
      </c>
      <c r="CH676" t="inlineStr">
        <is>
          <t/>
        </is>
      </c>
      <c r="CI676" t="inlineStr">
        <is>
          <t/>
        </is>
      </c>
      <c r="CJ676" t="inlineStr">
        <is>
          <t/>
        </is>
      </c>
      <c r="CK676" t="inlineStr">
        <is>
          <t/>
        </is>
      </c>
      <c r="CL676" t="inlineStr">
        <is>
          <t/>
        </is>
      </c>
      <c r="CM676" t="inlineStr">
        <is>
          <t/>
        </is>
      </c>
      <c r="CN676" t="inlineStr">
        <is>
          <t/>
        </is>
      </c>
      <c r="CO676" t="inlineStr">
        <is>
          <t/>
        </is>
      </c>
      <c r="CP676" t="inlineStr">
        <is>
          <t/>
        </is>
      </c>
      <c r="CQ676" t="inlineStr">
        <is>
          <t/>
        </is>
      </c>
      <c r="CR676" t="inlineStr">
        <is>
          <t/>
        </is>
      </c>
      <c r="CS676" t="inlineStr">
        <is>
          <t/>
        </is>
      </c>
      <c r="CT676" t="inlineStr">
        <is>
          <t/>
        </is>
      </c>
      <c r="CU676" t="inlineStr">
        <is>
          <t>"säkert förvar och förvaltning av värdepapper och andra finansiella tillgångar för andras räkning"</t>
        </is>
      </c>
    </row>
    <row r="677">
      <c r="A677" s="1" t="str">
        <f>HYPERLINK("https://iate.europa.eu/entry/result/932744/all", "932744")</f>
        <v>932744</v>
      </c>
      <c r="B677" t="inlineStr">
        <is>
          <t>FINANCE;ECONOMICS</t>
        </is>
      </c>
      <c r="C677" t="inlineStr">
        <is>
          <t>FINANCE|financial institutions and credit;ECONOMICS</t>
        </is>
      </c>
      <c r="D677" t="inlineStr">
        <is>
          <t>Европейски банков комитет</t>
        </is>
      </c>
      <c r="E677" t="inlineStr">
        <is>
          <t>4</t>
        </is>
      </c>
      <c r="F677" t="inlineStr">
        <is>
          <t/>
        </is>
      </c>
      <c r="G677" t="inlineStr">
        <is>
          <t>Evropský bankovní výbor</t>
        </is>
      </c>
      <c r="H677" t="inlineStr">
        <is>
          <t>3</t>
        </is>
      </c>
      <c r="I677" t="inlineStr">
        <is>
          <t/>
        </is>
      </c>
      <c r="J677" t="inlineStr">
        <is>
          <t>EBC|Det Europæiske Bankudvalg</t>
        </is>
      </c>
      <c r="K677" t="inlineStr">
        <is>
          <t>4|4</t>
        </is>
      </c>
      <c r="L677" t="inlineStr">
        <is>
          <t>|</t>
        </is>
      </c>
      <c r="M677" t="inlineStr">
        <is>
          <t>Europäischer Bankenausschuss</t>
        </is>
      </c>
      <c r="N677" t="inlineStr">
        <is>
          <t>3</t>
        </is>
      </c>
      <c r="O677" t="inlineStr">
        <is>
          <t/>
        </is>
      </c>
      <c r="P677" t="inlineStr">
        <is>
          <t>Ευρωπαϊκή Επιτροπή Τραπεζών|ΕΕΤ</t>
        </is>
      </c>
      <c r="Q677" t="inlineStr">
        <is>
          <t>4|4</t>
        </is>
      </c>
      <c r="R677" t="inlineStr">
        <is>
          <t>|</t>
        </is>
      </c>
      <c r="S677" t="inlineStr">
        <is>
          <t>EBC|European Banking Committee</t>
        </is>
      </c>
      <c r="T677" t="inlineStr">
        <is>
          <t>3|3</t>
        </is>
      </c>
      <c r="U677" t="inlineStr">
        <is>
          <t>|</t>
        </is>
      </c>
      <c r="V677" t="inlineStr">
        <is>
          <t>CBE|Comité Bancario Europeo</t>
        </is>
      </c>
      <c r="W677" t="inlineStr">
        <is>
          <t>3|3</t>
        </is>
      </c>
      <c r="X677" t="inlineStr">
        <is>
          <t>|</t>
        </is>
      </c>
      <c r="Y677" t="inlineStr">
        <is>
          <t>Euroopa panganduskomitee</t>
        </is>
      </c>
      <c r="Z677" t="inlineStr">
        <is>
          <t>3</t>
        </is>
      </c>
      <c r="AA677" t="inlineStr">
        <is>
          <t/>
        </is>
      </c>
      <c r="AB677" t="inlineStr">
        <is>
          <t>EBC|Euroopan pankkikomitea</t>
        </is>
      </c>
      <c r="AC677" t="inlineStr">
        <is>
          <t>3|4</t>
        </is>
      </c>
      <c r="AD677" t="inlineStr">
        <is>
          <t>|</t>
        </is>
      </c>
      <c r="AE677" t="inlineStr">
        <is>
          <t>comité bancaire européen|CBE</t>
        </is>
      </c>
      <c r="AF677" t="inlineStr">
        <is>
          <t>3|3</t>
        </is>
      </c>
      <c r="AG677" t="inlineStr">
        <is>
          <t>|</t>
        </is>
      </c>
      <c r="AH677" t="inlineStr">
        <is>
          <t>an Coiste Baincéireachta Eorpach</t>
        </is>
      </c>
      <c r="AI677" t="inlineStr">
        <is>
          <t>3</t>
        </is>
      </c>
      <c r="AJ677" t="inlineStr">
        <is>
          <t/>
        </is>
      </c>
      <c r="AK677" t="inlineStr">
        <is>
          <t>Europski odbor za bankarstvo</t>
        </is>
      </c>
      <c r="AL677" t="inlineStr">
        <is>
          <t>3</t>
        </is>
      </c>
      <c r="AM677" t="inlineStr">
        <is>
          <t/>
        </is>
      </c>
      <c r="AN677" t="inlineStr">
        <is>
          <t>európai bankbizottság</t>
        </is>
      </c>
      <c r="AO677" t="inlineStr">
        <is>
          <t>4</t>
        </is>
      </c>
      <c r="AP677" t="inlineStr">
        <is>
          <t/>
        </is>
      </c>
      <c r="AQ677" t="inlineStr">
        <is>
          <t>CBE|comitato bancario europeo</t>
        </is>
      </c>
      <c r="AR677" t="inlineStr">
        <is>
          <t>3|3</t>
        </is>
      </c>
      <c r="AS677" t="inlineStr">
        <is>
          <t>|</t>
        </is>
      </c>
      <c r="AT677" t="inlineStr">
        <is>
          <t>Europos bankininkystės komitetas</t>
        </is>
      </c>
      <c r="AU677" t="inlineStr">
        <is>
          <t>3</t>
        </is>
      </c>
      <c r="AV677" t="inlineStr">
        <is>
          <t/>
        </is>
      </c>
      <c r="AW677" t="inlineStr">
        <is>
          <t>Eiropas Banku komiteja</t>
        </is>
      </c>
      <c r="AX677" t="inlineStr">
        <is>
          <t>4</t>
        </is>
      </c>
      <c r="AY677" t="inlineStr">
        <is>
          <t/>
        </is>
      </c>
      <c r="AZ677" t="inlineStr">
        <is>
          <t>EBC|Kumitat tal-Banek Ewropej</t>
        </is>
      </c>
      <c r="BA677" t="inlineStr">
        <is>
          <t>3|3</t>
        </is>
      </c>
      <c r="BB677" t="inlineStr">
        <is>
          <t>|</t>
        </is>
      </c>
      <c r="BC677" t="inlineStr">
        <is>
          <t>ECBW|Europees Comité voor het bankwezen</t>
        </is>
      </c>
      <c r="BD677" t="inlineStr">
        <is>
          <t>3|3</t>
        </is>
      </c>
      <c r="BE677" t="inlineStr">
        <is>
          <t>|</t>
        </is>
      </c>
      <c r="BF677" t="inlineStr">
        <is>
          <t>Europejski Komitet Bankowy</t>
        </is>
      </c>
      <c r="BG677" t="inlineStr">
        <is>
          <t>3</t>
        </is>
      </c>
      <c r="BH677" t="inlineStr">
        <is>
          <t/>
        </is>
      </c>
      <c r="BI677" t="inlineStr">
        <is>
          <t>CBE|Comité Bancário Europeu</t>
        </is>
      </c>
      <c r="BJ677" t="inlineStr">
        <is>
          <t>4|4</t>
        </is>
      </c>
      <c r="BK677" t="inlineStr">
        <is>
          <t>|</t>
        </is>
      </c>
      <c r="BL677" t="inlineStr">
        <is>
          <t>Comitetul bancar european</t>
        </is>
      </c>
      <c r="BM677" t="inlineStr">
        <is>
          <t>3</t>
        </is>
      </c>
      <c r="BN677" t="inlineStr">
        <is>
          <t/>
        </is>
      </c>
      <c r="BO677" t="inlineStr">
        <is>
          <t>Európsky výbor pre bankovníctvo</t>
        </is>
      </c>
      <c r="BP677" t="inlineStr">
        <is>
          <t>3</t>
        </is>
      </c>
      <c r="BQ677" t="inlineStr">
        <is>
          <t/>
        </is>
      </c>
      <c r="BR677" t="inlineStr">
        <is>
          <t>Evropski odbor za bančništvo</t>
        </is>
      </c>
      <c r="BS677" t="inlineStr">
        <is>
          <t>3</t>
        </is>
      </c>
      <c r="BT677" t="inlineStr">
        <is>
          <t/>
        </is>
      </c>
      <c r="BU677" t="inlineStr">
        <is>
          <t>europeiska bankkommittén</t>
        </is>
      </c>
      <c r="BV677" t="inlineStr">
        <is>
          <t>3</t>
        </is>
      </c>
      <c r="BW677" t="inlineStr">
        <is>
          <t/>
        </is>
      </c>
      <c r="BX677" t="inlineStr">
        <is>
          <t/>
        </is>
      </c>
      <c r="BY677" t="inlineStr">
        <is>
          <t>Výbor zřízený v článku 1 rozhodnutí Komise ze dne 5. listopadu 2003 o zřízení Evropského bankovního výboru.</t>
        </is>
      </c>
      <c r="BZ677" t="inlineStr">
        <is>
          <t/>
        </is>
      </c>
      <c r="CA677" t="inlineStr">
        <is>
          <t>Der Europäische Bankenauschuss wird die meisten Aufgaben des Beratenden Bankenausschusses übernehmen, der aufgelöst wird.</t>
        </is>
      </c>
      <c r="CB677" t="inlineStr">
        <is>
          <t>Αντικαθιστά την Συμβουλευτική Επιτροπή Τραπεζών.</t>
        </is>
      </c>
      <c r="CC677" t="inlineStr">
        <is>
          <t/>
        </is>
      </c>
      <c r="CD677" t="inlineStr">
        <is>
          <t>Sustituye al Comité consultivo bancario en sus funciones consultivas.</t>
        </is>
      </c>
      <c r="CE677" t="inlineStr">
        <is>
          <t>Komisjoni taotlusel nõustab komitee komisjoni panganduspoliitikaga seotud küsimustes ning komisjoni ettepanekute osas, mis selle valdkonnaga seonduvad.</t>
        </is>
      </c>
      <c r="CF677" t="inlineStr">
        <is>
          <t>yhteisön pankkialan neuvoa-antava komitea</t>
        </is>
      </c>
      <c r="CG677" t="inlineStr">
        <is>
          <t>Institué le 1er janvier 2004 par une décision de la Commission, ce comité - présidé par un représentant de la Commission - est composé de hauts représentants des États membres et d'un haut représentant de la Banque centrale européenne. 
&lt;br&gt;Il est chargé de conseiller la Commission, à la demande de celle-ci, sur les questions de politique relative aux activités bancaires ainsi que sur ses propositions dans ce domaine.</t>
        </is>
      </c>
      <c r="CH677" t="inlineStr">
        <is>
          <t/>
        </is>
      </c>
      <c r="CI677" t="inlineStr">
        <is>
          <t/>
        </is>
      </c>
      <c r="CJ677" t="inlineStr">
        <is>
          <t>A Közösségben a banki ágazattal foglalkozó tanácsadó csoport, feladata, hogy a Bizottság számára, annak felkérésére tanácsot adjon a banktevékenységgel kapcsolatos kérdésekről, valamint a Bizottság e területre vonatkozó javaslatairól.</t>
        </is>
      </c>
      <c r="CK677" t="inlineStr">
        <is>
          <t>Comitato consultivo, che ha il compito di "consigliare la Commissione, su richiesta della stessa, sulle questioni politiche riguardanti le attività bancarie nonché sulle proposte della Commissione in materia". E' composto da rappresentanti ad alto livello degli Stati membri e presieduto da un rappresentante della Commissione.</t>
        </is>
      </c>
      <c r="CL677" t="inlineStr">
        <is>
          <t/>
        </is>
      </c>
      <c r="CM677" t="inlineStr">
        <is>
          <t>padomdevēja grupa par banku darbību Kopienā</t>
        </is>
      </c>
      <c r="CN677" t="inlineStr">
        <is>
          <t/>
        </is>
      </c>
      <c r="CO677" t="inlineStr">
        <is>
          <t>adviesgroep over bankactiviteiten in de Gemeenschap, die de Commissie van advies dient over beleidskwesties ten aanzien van bankactiviteiten en over Commissievoorstellen op dat gebied, en die in die hoedanigheid de adviserende taken van het Raadgevend Comité voor het bankwezen heeft overgenomen.</t>
        </is>
      </c>
      <c r="CP677" t="inlineStr">
        <is>
          <t>Na prośbę Komisji Komitet doradza Komisji w zakresie polityki odnoszącej się do działalności bankowej, jak również w zakresie objętym propozycjami Komisji w tej dziedzinie.</t>
        </is>
      </c>
      <c r="CQ677" t="inlineStr">
        <is>
          <t>Instância criada pela Decisão da Comissão 2004/10/CE, que tem por função prestar aconselhamento à Comissão sobre questões de política relacionadas com as actividades bancárias, bem como sobre propostas da Comissão nesse domínio. É composta por representantes de alto nível dos Estados-Membros e presidida por um representante da Comissão. O presidente do Comité das Autoridades Europeias de Supervisão Bancária pode participar nas reuniões do Comité na qualidade de observador.</t>
        </is>
      </c>
      <c r="CR677" t="inlineStr">
        <is>
          <t/>
        </is>
      </c>
      <c r="CS677" t="inlineStr">
        <is>
          <t>poradná skupina pre bankové činnosti v Spoločenstve, ktorá radí Komisii na jej žiadosť v otázkach politiky v oblasti bankových činností, ako aj vo vzťahu k návrhom Komisie v tejto oblasti</t>
        </is>
      </c>
      <c r="CT677" t="inlineStr">
        <is>
          <t/>
        </is>
      </c>
      <c r="CU677" t="inlineStr">
        <is>
          <t/>
        </is>
      </c>
    </row>
    <row r="678">
      <c r="A678" s="1" t="str">
        <f>HYPERLINK("https://iate.europa.eu/entry/result/1053340/all", "1053340")</f>
        <v>1053340</v>
      </c>
      <c r="B678" t="inlineStr">
        <is>
          <t>FINANCE</t>
        </is>
      </c>
      <c r="C678" t="inlineStr">
        <is>
          <t>FINANCE</t>
        </is>
      </c>
      <c r="D678" t="inlineStr">
        <is>
          <t/>
        </is>
      </c>
      <c r="E678" t="inlineStr">
        <is>
          <t/>
        </is>
      </c>
      <c r="F678" t="inlineStr">
        <is>
          <t/>
        </is>
      </c>
      <c r="G678" t="inlineStr">
        <is>
          <t/>
        </is>
      </c>
      <c r="H678" t="inlineStr">
        <is>
          <t/>
        </is>
      </c>
      <c r="I678" t="inlineStr">
        <is>
          <t/>
        </is>
      </c>
      <c r="J678" t="inlineStr">
        <is>
          <t>S.O.|supplerende oplysning</t>
        </is>
      </c>
      <c r="K678" t="inlineStr">
        <is>
          <t>3|3</t>
        </is>
      </c>
      <c r="L678" t="inlineStr">
        <is>
          <t>|</t>
        </is>
      </c>
      <c r="M678" t="inlineStr">
        <is>
          <t/>
        </is>
      </c>
      <c r="N678" t="inlineStr">
        <is>
          <t/>
        </is>
      </c>
      <c r="O678" t="inlineStr">
        <is>
          <t/>
        </is>
      </c>
      <c r="P678" t="inlineStr">
        <is>
          <t/>
        </is>
      </c>
      <c r="Q678" t="inlineStr">
        <is>
          <t/>
        </is>
      </c>
      <c r="R678" t="inlineStr">
        <is>
          <t/>
        </is>
      </c>
      <c r="S678" t="inlineStr">
        <is>
          <t>additional information|AI</t>
        </is>
      </c>
      <c r="T678" t="inlineStr">
        <is>
          <t>3|3</t>
        </is>
      </c>
      <c r="U678" t="inlineStr">
        <is>
          <t>|</t>
        </is>
      </c>
      <c r="V678" t="inlineStr">
        <is>
          <t/>
        </is>
      </c>
      <c r="W678" t="inlineStr">
        <is>
          <t/>
        </is>
      </c>
      <c r="X678" t="inlineStr">
        <is>
          <t/>
        </is>
      </c>
      <c r="Y678" t="inlineStr">
        <is>
          <t/>
        </is>
      </c>
      <c r="Z678" t="inlineStr">
        <is>
          <t/>
        </is>
      </c>
      <c r="AA678" t="inlineStr">
        <is>
          <t/>
        </is>
      </c>
      <c r="AB678" t="inlineStr">
        <is>
          <t>lisätiedot</t>
        </is>
      </c>
      <c r="AC678" t="inlineStr">
        <is>
          <t>3</t>
        </is>
      </c>
      <c r="AD678" t="inlineStr">
        <is>
          <t/>
        </is>
      </c>
      <c r="AE678" t="inlineStr">
        <is>
          <t>mention spéciale|M.S.</t>
        </is>
      </c>
      <c r="AF678" t="inlineStr">
        <is>
          <t>3|3</t>
        </is>
      </c>
      <c r="AG678" t="inlineStr">
        <is>
          <t>|</t>
        </is>
      </c>
      <c r="AH678" t="inlineStr">
        <is>
          <t/>
        </is>
      </c>
      <c r="AI678" t="inlineStr">
        <is>
          <t/>
        </is>
      </c>
      <c r="AJ678" t="inlineStr">
        <is>
          <t/>
        </is>
      </c>
      <c r="AK678" t="inlineStr">
        <is>
          <t/>
        </is>
      </c>
      <c r="AL678" t="inlineStr">
        <is>
          <t/>
        </is>
      </c>
      <c r="AM678" t="inlineStr">
        <is>
          <t/>
        </is>
      </c>
      <c r="AN678" t="inlineStr">
        <is>
          <t/>
        </is>
      </c>
      <c r="AO678" t="inlineStr">
        <is>
          <t/>
        </is>
      </c>
      <c r="AP678" t="inlineStr">
        <is>
          <t/>
        </is>
      </c>
      <c r="AQ678" t="inlineStr">
        <is>
          <t/>
        </is>
      </c>
      <c r="AR678" t="inlineStr">
        <is>
          <t/>
        </is>
      </c>
      <c r="AS678" t="inlineStr">
        <is>
          <t/>
        </is>
      </c>
      <c r="AT678" t="inlineStr">
        <is>
          <t/>
        </is>
      </c>
      <c r="AU678" t="inlineStr">
        <is>
          <t/>
        </is>
      </c>
      <c r="AV678" t="inlineStr">
        <is>
          <t/>
        </is>
      </c>
      <c r="AW678" t="inlineStr">
        <is>
          <t/>
        </is>
      </c>
      <c r="AX678" t="inlineStr">
        <is>
          <t/>
        </is>
      </c>
      <c r="AY678" t="inlineStr">
        <is>
          <t/>
        </is>
      </c>
      <c r="AZ678" t="inlineStr">
        <is>
          <t/>
        </is>
      </c>
      <c r="BA678" t="inlineStr">
        <is>
          <t/>
        </is>
      </c>
      <c r="BB678" t="inlineStr">
        <is>
          <t/>
        </is>
      </c>
      <c r="BC678" t="inlineStr">
        <is>
          <t>BV|bijzondere vermelding</t>
        </is>
      </c>
      <c r="BD678" t="inlineStr">
        <is>
          <t>3|3</t>
        </is>
      </c>
      <c r="BE678" t="inlineStr">
        <is>
          <t>|</t>
        </is>
      </c>
      <c r="BF678" t="inlineStr">
        <is>
          <t/>
        </is>
      </c>
      <c r="BG678" t="inlineStr">
        <is>
          <t/>
        </is>
      </c>
      <c r="BH678" t="inlineStr">
        <is>
          <t/>
        </is>
      </c>
      <c r="BI678" t="inlineStr">
        <is>
          <t/>
        </is>
      </c>
      <c r="BJ678" t="inlineStr">
        <is>
          <t/>
        </is>
      </c>
      <c r="BK678" t="inlineStr">
        <is>
          <t/>
        </is>
      </c>
      <c r="BL678" t="inlineStr">
        <is>
          <t/>
        </is>
      </c>
      <c r="BM678" t="inlineStr">
        <is>
          <t/>
        </is>
      </c>
      <c r="BN678" t="inlineStr">
        <is>
          <t/>
        </is>
      </c>
      <c r="BO678" t="inlineStr">
        <is>
          <t/>
        </is>
      </c>
      <c r="BP678" t="inlineStr">
        <is>
          <t/>
        </is>
      </c>
      <c r="BQ678" t="inlineStr">
        <is>
          <t/>
        </is>
      </c>
      <c r="BR678" t="inlineStr">
        <is>
          <t/>
        </is>
      </c>
      <c r="BS678" t="inlineStr">
        <is>
          <t/>
        </is>
      </c>
      <c r="BT678" t="inlineStr">
        <is>
          <t/>
        </is>
      </c>
      <c r="BU678" t="inlineStr">
        <is>
          <t/>
        </is>
      </c>
      <c r="BV678" t="inlineStr">
        <is>
          <t/>
        </is>
      </c>
      <c r="BW678" t="inlineStr">
        <is>
          <t/>
        </is>
      </c>
      <c r="BX678" t="inlineStr">
        <is>
          <t/>
        </is>
      </c>
      <c r="BY678" t="inlineStr">
        <is>
          <t/>
        </is>
      </c>
      <c r="BZ678" t="inlineStr">
        <is>
          <t/>
        </is>
      </c>
      <c r="CA678" t="inlineStr">
        <is>
          <t/>
        </is>
      </c>
      <c r="CB678" t="inlineStr">
        <is>
          <t/>
        </is>
      </c>
      <c r="CC678" t="inlineStr">
        <is>
          <t/>
        </is>
      </c>
      <c r="CD678" t="inlineStr">
        <is>
          <t/>
        </is>
      </c>
      <c r="CE678" t="inlineStr">
        <is>
          <t/>
        </is>
      </c>
      <c r="CF678" t="inlineStr">
        <is>
          <t/>
        </is>
      </c>
      <c r="CG678" t="inlineStr">
        <is>
          <t/>
        </is>
      </c>
      <c r="CH678" t="inlineStr">
        <is>
          <t/>
        </is>
      </c>
      <c r="CI678" t="inlineStr">
        <is>
          <t/>
        </is>
      </c>
      <c r="CJ678" t="inlineStr">
        <is>
          <t/>
        </is>
      </c>
      <c r="CK678" t="inlineStr">
        <is>
          <t/>
        </is>
      </c>
      <c r="CL678" t="inlineStr">
        <is>
          <t/>
        </is>
      </c>
      <c r="CM678" t="inlineStr">
        <is>
          <t/>
        </is>
      </c>
      <c r="CN678" t="inlineStr">
        <is>
          <t/>
        </is>
      </c>
      <c r="CO678" t="inlineStr">
        <is>
          <t/>
        </is>
      </c>
      <c r="CP678" t="inlineStr">
        <is>
          <t/>
        </is>
      </c>
      <c r="CQ678" t="inlineStr">
        <is>
          <t/>
        </is>
      </c>
      <c r="CR678" t="inlineStr">
        <is>
          <t/>
        </is>
      </c>
      <c r="CS678" t="inlineStr">
        <is>
          <t/>
        </is>
      </c>
      <c r="CT678" t="inlineStr">
        <is>
          <t/>
        </is>
      </c>
      <c r="CU678" t="inlineStr">
        <is>
          <t/>
        </is>
      </c>
    </row>
    <row r="679">
      <c r="A679" s="1" t="str">
        <f>HYPERLINK("https://iate.europa.eu/entry/result/907236/all", "907236")</f>
        <v>907236</v>
      </c>
      <c r="B679" t="inlineStr">
        <is>
          <t>FINANCE</t>
        </is>
      </c>
      <c r="C679" t="inlineStr">
        <is>
          <t>FINANCE|financial institutions and credit;FINANCE|monetary relations;FINANCE|monetary economics</t>
        </is>
      </c>
      <c r="D679" t="inlineStr">
        <is>
          <t/>
        </is>
      </c>
      <c r="E679" t="inlineStr">
        <is>
          <t/>
        </is>
      </c>
      <c r="F679" t="inlineStr">
        <is>
          <t/>
        </is>
      </c>
      <c r="G679" t="inlineStr">
        <is>
          <t/>
        </is>
      </c>
      <c r="H679" t="inlineStr">
        <is>
          <t/>
        </is>
      </c>
      <c r="I679" t="inlineStr">
        <is>
          <t/>
        </is>
      </c>
      <c r="J679" t="inlineStr">
        <is>
          <t/>
        </is>
      </c>
      <c r="K679" t="inlineStr">
        <is>
          <t/>
        </is>
      </c>
      <c r="L679" t="inlineStr">
        <is>
          <t/>
        </is>
      </c>
      <c r="M679" t="inlineStr">
        <is>
          <t/>
        </is>
      </c>
      <c r="N679" t="inlineStr">
        <is>
          <t/>
        </is>
      </c>
      <c r="O679" t="inlineStr">
        <is>
          <t/>
        </is>
      </c>
      <c r="P679" t="inlineStr">
        <is>
          <t/>
        </is>
      </c>
      <c r="Q679" t="inlineStr">
        <is>
          <t/>
        </is>
      </c>
      <c r="R679" t="inlineStr">
        <is>
          <t/>
        </is>
      </c>
      <c r="S679" t="inlineStr">
        <is>
          <t>caps</t>
        </is>
      </c>
      <c r="T679" t="inlineStr">
        <is>
          <t>1</t>
        </is>
      </c>
      <c r="U679" t="inlineStr">
        <is>
          <t/>
        </is>
      </c>
      <c r="V679" t="inlineStr">
        <is>
          <t>tope|riesgo límite</t>
        </is>
      </c>
      <c r="W679" t="inlineStr">
        <is>
          <t>3|3</t>
        </is>
      </c>
      <c r="X679" t="inlineStr">
        <is>
          <t>|</t>
        </is>
      </c>
      <c r="Y679" t="inlineStr">
        <is>
          <t/>
        </is>
      </c>
      <c r="Z679" t="inlineStr">
        <is>
          <t/>
        </is>
      </c>
      <c r="AA679" t="inlineStr">
        <is>
          <t/>
        </is>
      </c>
      <c r="AB679" t="inlineStr">
        <is>
          <t>kattolimiitti</t>
        </is>
      </c>
      <c r="AC679" t="inlineStr">
        <is>
          <t>2</t>
        </is>
      </c>
      <c r="AD679" t="inlineStr">
        <is>
          <t/>
        </is>
      </c>
      <c r="AE679" t="inlineStr">
        <is>
          <t/>
        </is>
      </c>
      <c r="AF679" t="inlineStr">
        <is>
          <t/>
        </is>
      </c>
      <c r="AG679" t="inlineStr">
        <is>
          <t/>
        </is>
      </c>
      <c r="AH679" t="inlineStr">
        <is>
          <t/>
        </is>
      </c>
      <c r="AI679" t="inlineStr">
        <is>
          <t/>
        </is>
      </c>
      <c r="AJ679" t="inlineStr">
        <is>
          <t/>
        </is>
      </c>
      <c r="AK679" t="inlineStr">
        <is>
          <t/>
        </is>
      </c>
      <c r="AL679" t="inlineStr">
        <is>
          <t/>
        </is>
      </c>
      <c r="AM679" t="inlineStr">
        <is>
          <t/>
        </is>
      </c>
      <c r="AN679" t="inlineStr">
        <is>
          <t/>
        </is>
      </c>
      <c r="AO679" t="inlineStr">
        <is>
          <t/>
        </is>
      </c>
      <c r="AP679" t="inlineStr">
        <is>
          <t/>
        </is>
      </c>
      <c r="AQ679" t="inlineStr">
        <is>
          <t/>
        </is>
      </c>
      <c r="AR679" t="inlineStr">
        <is>
          <t/>
        </is>
      </c>
      <c r="AS679" t="inlineStr">
        <is>
          <t/>
        </is>
      </c>
      <c r="AT679" t="inlineStr">
        <is>
          <t/>
        </is>
      </c>
      <c r="AU679" t="inlineStr">
        <is>
          <t/>
        </is>
      </c>
      <c r="AV679" t="inlineStr">
        <is>
          <t/>
        </is>
      </c>
      <c r="AW679" t="inlineStr">
        <is>
          <t/>
        </is>
      </c>
      <c r="AX679" t="inlineStr">
        <is>
          <t/>
        </is>
      </c>
      <c r="AY679" t="inlineStr">
        <is>
          <t/>
        </is>
      </c>
      <c r="AZ679" t="inlineStr">
        <is>
          <t/>
        </is>
      </c>
      <c r="BA679" t="inlineStr">
        <is>
          <t/>
        </is>
      </c>
      <c r="BB679" t="inlineStr">
        <is>
          <t/>
        </is>
      </c>
      <c r="BC679" t="inlineStr">
        <is>
          <t/>
        </is>
      </c>
      <c r="BD679" t="inlineStr">
        <is>
          <t/>
        </is>
      </c>
      <c r="BE679" t="inlineStr">
        <is>
          <t/>
        </is>
      </c>
      <c r="BF679" t="inlineStr">
        <is>
          <t/>
        </is>
      </c>
      <c r="BG679" t="inlineStr">
        <is>
          <t/>
        </is>
      </c>
      <c r="BH679" t="inlineStr">
        <is>
          <t/>
        </is>
      </c>
      <c r="BI679" t="inlineStr">
        <is>
          <t/>
        </is>
      </c>
      <c r="BJ679" t="inlineStr">
        <is>
          <t/>
        </is>
      </c>
      <c r="BK679" t="inlineStr">
        <is>
          <t/>
        </is>
      </c>
      <c r="BL679" t="inlineStr">
        <is>
          <t/>
        </is>
      </c>
      <c r="BM679" t="inlineStr">
        <is>
          <t/>
        </is>
      </c>
      <c r="BN679" t="inlineStr">
        <is>
          <t/>
        </is>
      </c>
      <c r="BO679" t="inlineStr">
        <is>
          <t/>
        </is>
      </c>
      <c r="BP679" t="inlineStr">
        <is>
          <t/>
        </is>
      </c>
      <c r="BQ679" t="inlineStr">
        <is>
          <t/>
        </is>
      </c>
      <c r="BR679" t="inlineStr">
        <is>
          <t/>
        </is>
      </c>
      <c r="BS679" t="inlineStr">
        <is>
          <t/>
        </is>
      </c>
      <c r="BT679" t="inlineStr">
        <is>
          <t/>
        </is>
      </c>
      <c r="BU679" t="inlineStr">
        <is>
          <t>caps</t>
        </is>
      </c>
      <c r="BV679" t="inlineStr">
        <is>
          <t>2</t>
        </is>
      </c>
      <c r="BW679" t="inlineStr">
        <is>
          <t/>
        </is>
      </c>
      <c r="BX679" t="inlineStr">
        <is>
          <t/>
        </is>
      </c>
      <c r="BY679" t="inlineStr">
        <is>
          <t/>
        </is>
      </c>
      <c r="BZ679" t="inlineStr">
        <is>
          <t/>
        </is>
      </c>
      <c r="CA679" t="inlineStr">
        <is>
          <t/>
        </is>
      </c>
      <c r="CB679" t="inlineStr">
        <is>
          <t/>
        </is>
      </c>
      <c r="CC679" t="inlineStr">
        <is>
          <t/>
        </is>
      </c>
      <c r="CD679" t="inlineStr">
        <is>
          <t>"Acuerdo de gestión de riesgos por el cual se ponen límites a las posiciones que los participantes en un sistema de transferencias de fondos interbancarios pueden adoptar durante el día."</t>
        </is>
      </c>
      <c r="CE679" t="inlineStr">
        <is>
          <t/>
        </is>
      </c>
      <c r="CF679" t="inlineStr">
        <is>
          <t>Riskienhallintajärjestely, jolla asetetaan rajat positioille, joita pankkien välisen maksujärjestelmän osapuolilla saa olla pankkipäivän aikana. Limiitit voi asettaa kukin yksittäinen osapuoli tai maksujärjestelmästä vastaava elin.</t>
        </is>
      </c>
      <c r="CG679" t="inlineStr">
        <is>
          <t/>
        </is>
      </c>
      <c r="CH679" t="inlineStr">
        <is>
          <t/>
        </is>
      </c>
      <c r="CI679" t="inlineStr">
        <is>
          <t/>
        </is>
      </c>
      <c r="CJ679" t="inlineStr">
        <is>
          <t/>
        </is>
      </c>
      <c r="CK679" t="inlineStr">
        <is>
          <t/>
        </is>
      </c>
      <c r="CL679" t="inlineStr">
        <is>
          <t/>
        </is>
      </c>
      <c r="CM679" t="inlineStr">
        <is>
          <t/>
        </is>
      </c>
      <c r="CN679" t="inlineStr">
        <is>
          <t/>
        </is>
      </c>
      <c r="CO679" t="inlineStr">
        <is>
          <t/>
        </is>
      </c>
      <c r="CP679" t="inlineStr">
        <is>
          <t/>
        </is>
      </c>
      <c r="CQ679" t="inlineStr">
        <is>
          <t/>
        </is>
      </c>
      <c r="CR679" t="inlineStr">
        <is>
          <t/>
        </is>
      </c>
      <c r="CS679" t="inlineStr">
        <is>
          <t/>
        </is>
      </c>
      <c r="CT679" t="inlineStr">
        <is>
          <t/>
        </is>
      </c>
      <c r="CU679" t="inlineStr">
        <is>
          <t>"Ett arrangemang för riskhantering varigenom gränser sätts för de positioner som deltagare i ett medelöverföringssystem mellan banker (interbank funds transfer system) kan ta under bankdagen. Caps kan sättas av varje enskild deltagare eller av det organ som styr överföringssystemet. De kan sätts som ett multilateralt netto, ett bilateralt netto eller (mindre vanligt) i bruttotermer. De kan vara antingen en "credit cap" eller en "debit cap". Bilaterala netto "credit caps" som sätts av en enskild deltagare utgör t.ex. gränsen för den kreditexponering som denna deltagare godtar gentemot varje annan deltagare. Avsändares netto "credit caps" däremot, vilka t.ex. kan sättas av styrorganet för clearingssystemet och vara baserade på en särskild formel, begränsar det sammanlagda värdet på överföringarna som en enskild deltagre kan sända till alla övriga deltagare utöver sina inkommande överföringar."</t>
        </is>
      </c>
    </row>
    <row r="680">
      <c r="A680" s="1" t="str">
        <f>HYPERLINK("https://iate.europa.eu/entry/result/904225/all", "904225")</f>
        <v>904225</v>
      </c>
      <c r="B680" t="inlineStr">
        <is>
          <t>FINANCE</t>
        </is>
      </c>
      <c r="C680" t="inlineStr">
        <is>
          <t>FINANCE|financial institutions and credit;FINANCE|monetary relations;FINANCE|monetary economics;FINANCE;FINANCE|free movement of capital|financial market</t>
        </is>
      </c>
      <c r="D680" t="inlineStr">
        <is>
          <t>арбитраж</t>
        </is>
      </c>
      <c r="E680" t="inlineStr">
        <is>
          <t>4</t>
        </is>
      </c>
      <c r="F680" t="inlineStr">
        <is>
          <t/>
        </is>
      </c>
      <c r="G680" t="inlineStr">
        <is>
          <t>cenová arbitráž</t>
        </is>
      </c>
      <c r="H680" t="inlineStr">
        <is>
          <t>3</t>
        </is>
      </c>
      <c r="I680" t="inlineStr">
        <is>
          <t/>
        </is>
      </c>
      <c r="J680" t="inlineStr">
        <is>
          <t>arbitrage</t>
        </is>
      </c>
      <c r="K680" t="inlineStr">
        <is>
          <t>4</t>
        </is>
      </c>
      <c r="L680" t="inlineStr">
        <is>
          <t/>
        </is>
      </c>
      <c r="M680" t="inlineStr">
        <is>
          <t>Arbitrage</t>
        </is>
      </c>
      <c r="N680" t="inlineStr">
        <is>
          <t>1</t>
        </is>
      </c>
      <c r="O680" t="inlineStr">
        <is>
          <t/>
        </is>
      </c>
      <c r="P680" t="inlineStr">
        <is>
          <t>εξισορροπητική κερδοσκοπία</t>
        </is>
      </c>
      <c r="Q680" t="inlineStr">
        <is>
          <t>3</t>
        </is>
      </c>
      <c r="R680" t="inlineStr">
        <is>
          <t/>
        </is>
      </c>
      <c r="S680" t="inlineStr">
        <is>
          <t>arbitrage trading|arbitrage|arbitrage trades|arbitration exchange</t>
        </is>
      </c>
      <c r="T680" t="inlineStr">
        <is>
          <t>3|3|1|1</t>
        </is>
      </c>
      <c r="U680" t="inlineStr">
        <is>
          <t>|||</t>
        </is>
      </c>
      <c r="V680" t="inlineStr">
        <is>
          <t>arbitraje|operación de arbitraje</t>
        </is>
      </c>
      <c r="W680" t="inlineStr">
        <is>
          <t>3|3</t>
        </is>
      </c>
      <c r="X680" t="inlineStr">
        <is>
          <t>|</t>
        </is>
      </c>
      <c r="Y680" t="inlineStr">
        <is>
          <t>arbitraaž</t>
        </is>
      </c>
      <c r="Z680" t="inlineStr">
        <is>
          <t>3</t>
        </is>
      </c>
      <c r="AA680" t="inlineStr">
        <is>
          <t/>
        </is>
      </c>
      <c r="AB680" t="inlineStr">
        <is>
          <t>arbitraasi</t>
        </is>
      </c>
      <c r="AC680" t="inlineStr">
        <is>
          <t>2</t>
        </is>
      </c>
      <c r="AD680" t="inlineStr">
        <is>
          <t/>
        </is>
      </c>
      <c r="AE680" t="inlineStr">
        <is>
          <t>opération d'arbitrage|arbitrage</t>
        </is>
      </c>
      <c r="AF680" t="inlineStr">
        <is>
          <t>3|3</t>
        </is>
      </c>
      <c r="AG680" t="inlineStr">
        <is>
          <t>|</t>
        </is>
      </c>
      <c r="AH680" t="inlineStr">
        <is>
          <t>arbatráiste</t>
        </is>
      </c>
      <c r="AI680" t="inlineStr">
        <is>
          <t>3</t>
        </is>
      </c>
      <c r="AJ680" t="inlineStr">
        <is>
          <t/>
        </is>
      </c>
      <c r="AK680" t="inlineStr">
        <is>
          <t/>
        </is>
      </c>
      <c r="AL680" t="inlineStr">
        <is>
          <t/>
        </is>
      </c>
      <c r="AM680" t="inlineStr">
        <is>
          <t/>
        </is>
      </c>
      <c r="AN680" t="inlineStr">
        <is>
          <t>arbitrázs</t>
        </is>
      </c>
      <c r="AO680" t="inlineStr">
        <is>
          <t>4</t>
        </is>
      </c>
      <c r="AP680" t="inlineStr">
        <is>
          <t/>
        </is>
      </c>
      <c r="AQ680" t="inlineStr">
        <is>
          <t>arbitraggio</t>
        </is>
      </c>
      <c r="AR680" t="inlineStr">
        <is>
          <t>2</t>
        </is>
      </c>
      <c r="AS680" t="inlineStr">
        <is>
          <t/>
        </is>
      </c>
      <c r="AT680" t="inlineStr">
        <is>
          <t>arbitražas</t>
        </is>
      </c>
      <c r="AU680" t="inlineStr">
        <is>
          <t>3</t>
        </is>
      </c>
      <c r="AV680" t="inlineStr">
        <is>
          <t/>
        </is>
      </c>
      <c r="AW680" t="inlineStr">
        <is>
          <t>arbitrāža</t>
        </is>
      </c>
      <c r="AX680" t="inlineStr">
        <is>
          <t>3</t>
        </is>
      </c>
      <c r="AY680" t="inlineStr">
        <is>
          <t/>
        </is>
      </c>
      <c r="AZ680" t="inlineStr">
        <is>
          <t>arbitraġġ finanzjarju</t>
        </is>
      </c>
      <c r="BA680" t="inlineStr">
        <is>
          <t>3</t>
        </is>
      </c>
      <c r="BB680" t="inlineStr">
        <is>
          <t/>
        </is>
      </c>
      <c r="BC680" t="inlineStr">
        <is>
          <t>arbitrage</t>
        </is>
      </c>
      <c r="BD680" t="inlineStr">
        <is>
          <t>3</t>
        </is>
      </c>
      <c r="BE680" t="inlineStr">
        <is>
          <t/>
        </is>
      </c>
      <c r="BF680" t="inlineStr">
        <is>
          <t>arbitraż</t>
        </is>
      </c>
      <c r="BG680" t="inlineStr">
        <is>
          <t>3</t>
        </is>
      </c>
      <c r="BH680" t="inlineStr">
        <is>
          <t/>
        </is>
      </c>
      <c r="BI680" t="inlineStr">
        <is>
          <t>arbitragem|operação de arbitragem</t>
        </is>
      </c>
      <c r="BJ680" t="inlineStr">
        <is>
          <t>3|3</t>
        </is>
      </c>
      <c r="BK680" t="inlineStr">
        <is>
          <t>|</t>
        </is>
      </c>
      <c r="BL680" t="inlineStr">
        <is>
          <t>arbitraj</t>
        </is>
      </c>
      <c r="BM680" t="inlineStr">
        <is>
          <t>3</t>
        </is>
      </c>
      <c r="BN680" t="inlineStr">
        <is>
          <t/>
        </is>
      </c>
      <c r="BO680" t="inlineStr">
        <is>
          <t>arbitrážne obchodovanie|arbitráž</t>
        </is>
      </c>
      <c r="BP680" t="inlineStr">
        <is>
          <t>3|3</t>
        </is>
      </c>
      <c r="BQ680" t="inlineStr">
        <is>
          <t>|</t>
        </is>
      </c>
      <c r="BR680" t="inlineStr">
        <is>
          <t>arbitraža</t>
        </is>
      </c>
      <c r="BS680" t="inlineStr">
        <is>
          <t>3</t>
        </is>
      </c>
      <c r="BT680" t="inlineStr">
        <is>
          <t/>
        </is>
      </c>
      <c r="BU680" t="inlineStr">
        <is>
          <t>arbitrage</t>
        </is>
      </c>
      <c r="BV680" t="inlineStr">
        <is>
          <t>3</t>
        </is>
      </c>
      <c r="BW680" t="inlineStr">
        <is>
          <t/>
        </is>
      </c>
      <c r="BX680" t="inlineStr">
        <is>
          <t/>
        </is>
      </c>
      <c r="BY680" t="inlineStr">
        <is>
          <t>Realizace zisku spočívajícího v rozdílu mezi kupní a prodejní cenou cenného papíru, obecně pak využití časového nebo místního rozdílu cen na různých trzích.</t>
        </is>
      </c>
      <c r="BZ680" t="inlineStr">
        <is>
          <t>"Arbitrage er betegnelsen for handelen med ensartede varer og tjenester på geografisk adskilte delmarkeder med henblik på at udnytte konstaterede prisforskelle. Oftest anvendes betegnelsen i forbindelse med valutamarkedet, hvor valutaarbitragen foregår ved, at et beløb i valuta købes på et marked (f.eks i Paris) og videresælges på et andet (f.eks. i Tokyo)."</t>
        </is>
      </c>
      <c r="CA680" t="inlineStr">
        <is>
          <t>Börsengeschäfte, die gleichzeitige Preis-, Kurs- und Zinsunterschiede an verschiedenen Märkten zum Gegenstand der Gewinnerzielung machen.</t>
        </is>
      </c>
      <c r="CB680" t="inlineStr">
        <is>
          <t>Ταυτόχρονη αγορά και πώληση της ίδιας ή ισοδύναμων αξιών σε σημαντικά διαφορετικές τιμές που αποφέρει κέρδος χωρίς κίνδυνο.</t>
        </is>
      </c>
      <c r="CC680" t="inlineStr">
        <is>
          <t>Simultaneous purchase and sale of the same or equivalent security, commodity contract, insurance, or foreign exchange on the same or different markets in order to profit from price discrepancies.</t>
        </is>
      </c>
      <c r="CD680" t="inlineStr">
        <is>
          <t>1. En un contexto bursátil, compra-venta simultánea del mismo título en dos mercados diferentes aprovechando la diferencia de cotización entre ambos. 
&lt;br&gt;2. En el caso de una operación de divisas, transacción simultánea de compra y venta aprovechando las diferencias de precios en diversos países o mercados. 
&lt;br&gt;3. Con carácter general, compra-venta simultánea o casi simultánea de instrumentos financieros aprovechando las ineficiencias de los mercados en el acercamiento de sus precios.</t>
        </is>
      </c>
      <c r="CE680" t="inlineStr">
        <is>
          <t>väärtpaberite või valuuta kauplemise strateegia, mille eesmärk on saada kasu turu ebaefektiivsusest, st sellest, et sama instrumendi hind võib erinevatel börsidel olla mõnikord mõnevõrra erinev</t>
        </is>
      </c>
      <c r="CF680" t="inlineStr">
        <is>
          <t>"arvopaperin, valuutan tai hyödykkeen osto ja myynti eri markkinoiden tilapäisiä hinnoittelueroja hyödyntäen riskittömän tuoton saamiseksi"</t>
        </is>
      </c>
      <c r="CG680" t="inlineStr">
        <is>
          <t>Opération consistant à profiter des écarts de taux d'intérêts ou des écarts de cours de titres, devises ou autres instruments existant sur différentes places boursières.</t>
        </is>
      </c>
      <c r="CH680" t="inlineStr">
        <is>
          <t/>
        </is>
      </c>
      <c r="CI680" t="inlineStr">
        <is>
          <t/>
        </is>
      </c>
      <c r="CJ680" t="inlineStr">
        <is>
          <t>Olyan ügylet, amelynek során az árfolyamkülönbség kihasználása céljából az egyik piacon megvásárolt értékpapírt vagy devizát azonnal értékesítik egy másik, vele kapcsolatban álló piacon.</t>
        </is>
      </c>
      <c r="CK680" t="inlineStr">
        <is>
          <t>In economia e in finanza, un arbitraggio è un'operazione che consiste nell'acquistare un bene o un'attività finanziaria su un mercato rivendendolo su un altro mercato, sfruttando le differenze di prezzo al fine di ottenere un profitto.</t>
        </is>
      </c>
      <c r="CL680" t="inlineStr">
        <is>
          <t>pasipelnymas iš kainų skirtumo, kai tais pačiais vertybiniais popieriais, valiuta arba prekėmis yra prekiaujama keliose biržose</t>
        </is>
      </c>
      <c r="CM680" t="inlineStr">
        <is>
          <t>akciju vai vekseļu pirkšana un pārdošana, izmantojot priekšrocības, ko rada cenu, valūtas kursu un procentu likmju atšķirības dažādos tirgos</t>
        </is>
      </c>
      <c r="CN680" t="inlineStr">
        <is>
          <t>negozjar f'komoditajiet, muniti u titoli f'żewġ swieq jew aktar sabiex jittieħed vantaġġ mid-differenzi fil-prezzijiet ikkwotati</t>
        </is>
      </c>
      <c r="CO680" t="inlineStr">
        <is>
          <t>In economische zin het profiteren van het prijsverschil dat op een zelfde tijdstip op twee markten heerst, door op beide een tegengestelde transactie af te sluiten. Daarbij moet het prijsverschil uiteraard gecorrigeerd worden voor de kosten die met deze transactie gepaard gaan (met name transportkosten). Voorwaarde voor arbitrage is een goed georganiseerd beurswezen, met doorlopende prijsnoteringen, alsmede een snelle en betrouwbare communicatie. Daar binnen een land doorgaans weinig belangrijke prijsverschillen voorkomen, is economische arbitrage vooral internationaal belangrijk. Al naar de objecten waarop de arbitrage betrekking heeft, kan men onderscheiden: goederen-, effecten-, wissel-, goud- en rentearbitrage.</t>
        </is>
      </c>
      <c r="CP680" t="inlineStr">
        <is>
          <t/>
        </is>
      </c>
      <c r="CQ680" t="inlineStr">
        <is>
          <t>Venda/compra de valores mobiliários numa praça financeira e sua aquisição/venda simultânea numa outra, de forma a aproveitar a diferença de cotação existente entre ambas as praças.</t>
        </is>
      </c>
      <c r="CR680" t="inlineStr">
        <is>
          <t>operatiune combinata de cumparare si vanzare de valori sau bunuri care se bazeaza pe aprecierea diferentelor de curs ale acestora, actuale sau viitoare. In domeniul bancar arbitrajul consta in cumpararea de valori pe anumite piete unde cursul lor este avantajos, pentru a le revinde pe alte piete, profitandu-se astfel de diferenta de curs. In schimbul valutar vinderea unei valute pentru cumpararea alteia se numeste tot arbitraj. In domeniul financiar international arbitrajul consta in substituirea unei creante utilizabile intr-o anumita valuta si in anumite conditii cu o alta creanta utilizabila intr-o alta valuta si in alte conditii.</t>
        </is>
      </c>
      <c r="CS680" t="inlineStr">
        <is>
          <t>taktika súčasného nákupu a predaja rovnakého cenného papiera na rôznych trhoch, aby sa dosiahol zisk z cenových rozdielov</t>
        </is>
      </c>
      <c r="CT680" t="inlineStr">
        <is>
          <t>trgovanje z vrednostnimi papirji z namenom ustvarjanja dobička s kupovanjem vrednostnih papirjev, valut ali blaga na trgu, kjer je cena nižja, in prodajanjem teh na drugem trgu po višji ceni</t>
        </is>
      </c>
      <c r="CU680" t="inlineStr">
        <is>
          <t>handel med valutor, värdepapper eller varor där man utnyttjar kurs- eller prisskillnader</t>
        </is>
      </c>
    </row>
    <row r="681">
      <c r="A681" s="1" t="str">
        <f>HYPERLINK("https://iate.europa.eu/entry/result/889902/all", "889902")</f>
        <v>889902</v>
      </c>
      <c r="B681" t="inlineStr">
        <is>
          <t>FINANCE</t>
        </is>
      </c>
      <c r="C681" t="inlineStr">
        <is>
          <t>FINANCE|financing and investment|investment|direct investment</t>
        </is>
      </c>
      <c r="D681" t="inlineStr">
        <is>
          <t/>
        </is>
      </c>
      <c r="E681" t="inlineStr">
        <is>
          <t/>
        </is>
      </c>
      <c r="F681" t="inlineStr">
        <is>
          <t/>
        </is>
      </c>
      <c r="G681" t="inlineStr">
        <is>
          <t>přímá investice</t>
        </is>
      </c>
      <c r="H681" t="inlineStr">
        <is>
          <t>3</t>
        </is>
      </c>
      <c r="I681" t="inlineStr">
        <is>
          <t/>
        </is>
      </c>
      <c r="J681" t="inlineStr">
        <is>
          <t>direkte investering</t>
        </is>
      </c>
      <c r="K681" t="inlineStr">
        <is>
          <t>3</t>
        </is>
      </c>
      <c r="L681" t="inlineStr">
        <is>
          <t/>
        </is>
      </c>
      <c r="M681" t="inlineStr">
        <is>
          <t>Direktanlage|Direktinvestment</t>
        </is>
      </c>
      <c r="N681" t="inlineStr">
        <is>
          <t>3|3</t>
        </is>
      </c>
      <c r="O681" t="inlineStr">
        <is>
          <t>|</t>
        </is>
      </c>
      <c r="P681" t="inlineStr">
        <is>
          <t>άμεση επένδυση</t>
        </is>
      </c>
      <c r="Q681" t="inlineStr">
        <is>
          <t>3</t>
        </is>
      </c>
      <c r="R681" t="inlineStr">
        <is>
          <t/>
        </is>
      </c>
      <c r="S681" t="inlineStr">
        <is>
          <t>direct investment</t>
        </is>
      </c>
      <c r="T681" t="inlineStr">
        <is>
          <t>3</t>
        </is>
      </c>
      <c r="U681" t="inlineStr">
        <is>
          <t/>
        </is>
      </c>
      <c r="V681" t="inlineStr">
        <is>
          <t>inversión directa</t>
        </is>
      </c>
      <c r="W681" t="inlineStr">
        <is>
          <t>3</t>
        </is>
      </c>
      <c r="X681" t="inlineStr">
        <is>
          <t/>
        </is>
      </c>
      <c r="Y681" t="inlineStr">
        <is>
          <t>otseinvesteering</t>
        </is>
      </c>
      <c r="Z681" t="inlineStr">
        <is>
          <t>3</t>
        </is>
      </c>
      <c r="AA681" t="inlineStr">
        <is>
          <t/>
        </is>
      </c>
      <c r="AB681" t="inlineStr">
        <is>
          <t>suora sijoitus|suora investointi</t>
        </is>
      </c>
      <c r="AC681" t="inlineStr">
        <is>
          <t>3|3</t>
        </is>
      </c>
      <c r="AD681" t="inlineStr">
        <is>
          <t>|</t>
        </is>
      </c>
      <c r="AE681" t="inlineStr">
        <is>
          <t>investissement direct</t>
        </is>
      </c>
      <c r="AF681" t="inlineStr">
        <is>
          <t>2</t>
        </is>
      </c>
      <c r="AG681" t="inlineStr">
        <is>
          <t/>
        </is>
      </c>
      <c r="AH681" t="inlineStr">
        <is>
          <t>infheistíocht dhíreach</t>
        </is>
      </c>
      <c r="AI681" t="inlineStr">
        <is>
          <t>3</t>
        </is>
      </c>
      <c r="AJ681" t="inlineStr">
        <is>
          <t/>
        </is>
      </c>
      <c r="AK681" t="inlineStr">
        <is>
          <t>izravno ulaganje</t>
        </is>
      </c>
      <c r="AL681" t="inlineStr">
        <is>
          <t>3</t>
        </is>
      </c>
      <c r="AM681" t="inlineStr">
        <is>
          <t/>
        </is>
      </c>
      <c r="AN681" t="inlineStr">
        <is>
          <t>közvetlen tőkebefektetés|közvetlen befektetés</t>
        </is>
      </c>
      <c r="AO681" t="inlineStr">
        <is>
          <t>3|3</t>
        </is>
      </c>
      <c r="AP681" t="inlineStr">
        <is>
          <t>|</t>
        </is>
      </c>
      <c r="AQ681" t="inlineStr">
        <is>
          <t>investimento diretto</t>
        </is>
      </c>
      <c r="AR681" t="inlineStr">
        <is>
          <t>3</t>
        </is>
      </c>
      <c r="AS681" t="inlineStr">
        <is>
          <t/>
        </is>
      </c>
      <c r="AT681" t="inlineStr">
        <is>
          <t>tiesioginė investicija</t>
        </is>
      </c>
      <c r="AU681" t="inlineStr">
        <is>
          <t>3</t>
        </is>
      </c>
      <c r="AV681" t="inlineStr">
        <is>
          <t/>
        </is>
      </c>
      <c r="AW681" t="inlineStr">
        <is>
          <t>tiešie ieguldījumi</t>
        </is>
      </c>
      <c r="AX681" t="inlineStr">
        <is>
          <t>2</t>
        </is>
      </c>
      <c r="AY681" t="inlineStr">
        <is>
          <t/>
        </is>
      </c>
      <c r="AZ681" t="inlineStr">
        <is>
          <t>investiment dirett</t>
        </is>
      </c>
      <c r="BA681" t="inlineStr">
        <is>
          <t>3</t>
        </is>
      </c>
      <c r="BB681" t="inlineStr">
        <is>
          <t/>
        </is>
      </c>
      <c r="BC681" t="inlineStr">
        <is>
          <t>rechtstreekse belegging</t>
        </is>
      </c>
      <c r="BD681" t="inlineStr">
        <is>
          <t>3</t>
        </is>
      </c>
      <c r="BE681" t="inlineStr">
        <is>
          <t/>
        </is>
      </c>
      <c r="BF681" t="inlineStr">
        <is>
          <t>inwestycje bezpośrednie</t>
        </is>
      </c>
      <c r="BG681" t="inlineStr">
        <is>
          <t>2</t>
        </is>
      </c>
      <c r="BH681" t="inlineStr">
        <is>
          <t/>
        </is>
      </c>
      <c r="BI681" t="inlineStr">
        <is>
          <t>investimento direto</t>
        </is>
      </c>
      <c r="BJ681" t="inlineStr">
        <is>
          <t>3</t>
        </is>
      </c>
      <c r="BK681" t="inlineStr">
        <is>
          <t/>
        </is>
      </c>
      <c r="BL681" t="inlineStr">
        <is>
          <t>investiție directă</t>
        </is>
      </c>
      <c r="BM681" t="inlineStr">
        <is>
          <t>2</t>
        </is>
      </c>
      <c r="BN681" t="inlineStr">
        <is>
          <t/>
        </is>
      </c>
      <c r="BO681" t="inlineStr">
        <is>
          <t>priame investície</t>
        </is>
      </c>
      <c r="BP681" t="inlineStr">
        <is>
          <t>3</t>
        </is>
      </c>
      <c r="BQ681" t="inlineStr">
        <is>
          <t/>
        </is>
      </c>
      <c r="BR681" t="inlineStr">
        <is>
          <t/>
        </is>
      </c>
      <c r="BS681" t="inlineStr">
        <is>
          <t/>
        </is>
      </c>
      <c r="BT681" t="inlineStr">
        <is>
          <t/>
        </is>
      </c>
      <c r="BU681" t="inlineStr">
        <is>
          <t>direkt investering</t>
        </is>
      </c>
      <c r="BV681" t="inlineStr">
        <is>
          <t>3</t>
        </is>
      </c>
      <c r="BW681" t="inlineStr">
        <is>
          <t/>
        </is>
      </c>
      <c r="BX681" t="inlineStr">
        <is>
          <t/>
        </is>
      </c>
      <c r="BY681" t="inlineStr">
        <is>
          <t>investice, kterou si investor vybere a realizuje sám, nikoli prostřednictvím spravovaného fondu</t>
        </is>
      </c>
      <c r="BZ681" t="inlineStr">
        <is>
          <t>investering, hvor investoren selv vælger og køber aktier eller obligationer</t>
        </is>
      </c>
      <c r="CA681" t="inlineStr">
        <is>
          <t>Investition direkt in ein Anlageinstrument und nicht indirekt über ein Finanzprodukt</t>
        </is>
      </c>
      <c r="CB681" t="inlineStr">
        <is>
          <t>επένδυση που επιλέγει και αναλαμβάνει άμεσα ένας επενδυτής, και όχι μέσω κεφαλαίου υπό διαχείριση</t>
        </is>
      </c>
      <c r="CC681" t="inlineStr">
        <is>
          <t>investment chosen and undertaken directly by an investor, rather than through a managed fund</t>
        </is>
      </c>
      <c r="CD681" t="inlineStr">
        <is>
          <t>Forma de inversión en la que no hay un tercero que gestione el capital, sino que lo hace el propio inversor.</t>
        </is>
      </c>
      <c r="CE681" t="inlineStr">
        <is>
          <t>investeering, mille investor valib ja teeb otse, mitte &lt;em&gt;valitsetava fondi&lt;/em&gt; &lt;a href="/entry/result/1355361/all" id="ENTRY_TO_ENTRY_CONVERTER" target="_blank"&gt;IATE:1355361&lt;/a&gt; kaudu</t>
        </is>
      </c>
      <c r="CF681" t="inlineStr">
        <is>
          <t>Toiseen maahan tehty pääomasijoitus, jonka tarkoituksena on saada pysyvä osuus tässä maassa sijaitsevasta yrityksestä.</t>
        </is>
      </c>
      <c r="CG681" t="inlineStr">
        <is>
          <t>investissement effectué directement par un investisseur et non par l'intermédiaire d'un fonds d'investissement</t>
        </is>
      </c>
      <c r="CH681" t="inlineStr">
        <is>
          <t/>
        </is>
      </c>
      <c r="CI681" t="inlineStr">
        <is>
          <t/>
        </is>
      </c>
      <c r="CJ681" t="inlineStr">
        <is>
          <t>a befektetés egyik fajtája, amelynek során a befektető nem befektetési alapokba, hanem közvetlenül értékpapírokba vagy más pénzügyi eszközökbe fektet be</t>
        </is>
      </c>
      <c r="CK681" t="inlineStr">
        <is>
          <t>investimento effettuato senza l'intermediazione di consulenti d'investimento o finanziari e senza ricorrere a fondi comuni o altre forme di investimento collettivo</t>
        </is>
      </c>
      <c r="CL681" t="inlineStr">
        <is>
          <t>fizinių ir juridinių asmenų investicijos
 į ūkio subjektą siekiant užmegzti ar palaikyti ilgalaikius tiesioginius ryšius su tuo ūkio subjektu ir kontroliuoti arba daryti didelę įtaką to ūkio subjekto valdymui</t>
        </is>
      </c>
      <c r="CM681" t="inlineStr">
        <is>
          <t>ieguldījumi, ko ieguldītājs veic pats, nevis ar fondu starpniecību</t>
        </is>
      </c>
      <c r="CN681" t="inlineStr">
        <is>
          <t>investiment fejn l-investitur jagħżel l-ishma jew il-bonds, waħdu jew bl-għajnuna ta' konsulent finanzjarju, pjuttost milli jirrikorri għall-investiment kollettiv</t>
        </is>
      </c>
      <c r="CO681" t="inlineStr">
        <is>
          <t>belegging die rechtstreeks door een belegger, en niet via een beleggingsfonds, wordt gedaan</t>
        </is>
      </c>
      <c r="CP681" t="inlineStr">
        <is>
          <t>inwestycje o
charakterze majątkowym, których podstawowym celem jest osiągnięcie i utrzymanie
wpływu na działalność podmiotu, w który są zaangażowane</t>
        </is>
      </c>
      <c r="CQ681" t="inlineStr">
        <is>
          <t>Investimento realizado diretamente por um investidor sem recorrer à intermediação de um fundo de investimento.</t>
        </is>
      </c>
      <c r="CR681" t="inlineStr">
        <is>
          <t>investiție realizată direct printr-un investitor, și nu prin intermediul unui fond de investiții</t>
        </is>
      </c>
      <c r="CS681" t="inlineStr">
        <is>
          <t>investície všetkých druhov, ktoré boli vykonané fyzickými alebo právnickými osobami a ktoré slúžia na vytvorenie alebo udržanie trvalých a priamych prepojení medzi osobou poskytujúcou kapitál a podnikom, ktorému sa kapitál poskytuje na účely vykonávania jeho hospodárskej činnosti</t>
        </is>
      </c>
      <c r="CT681" t="inlineStr">
        <is>
          <t/>
        </is>
      </c>
      <c r="CU681" t="inlineStr">
        <is>
          <t/>
        </is>
      </c>
    </row>
    <row r="682">
      <c r="A682" s="1" t="str">
        <f>HYPERLINK("https://iate.europa.eu/entry/result/888608/all", "888608")</f>
        <v>888608</v>
      </c>
      <c r="B682" t="inlineStr">
        <is>
          <t>EUROPEAN UNION;FINANCE</t>
        </is>
      </c>
      <c r="C682" t="inlineStr">
        <is>
          <t>EUROPEAN UNION;FINANCE|budget;FINANCE</t>
        </is>
      </c>
      <c r="D682" t="inlineStr">
        <is>
          <t/>
        </is>
      </c>
      <c r="E682" t="inlineStr">
        <is>
          <t/>
        </is>
      </c>
      <c r="F682" t="inlineStr">
        <is>
          <t/>
        </is>
      </c>
      <c r="G682" t="inlineStr">
        <is>
          <t/>
        </is>
      </c>
      <c r="H682" t="inlineStr">
        <is>
          <t/>
        </is>
      </c>
      <c r="I682" t="inlineStr">
        <is>
          <t/>
        </is>
      </c>
      <c r="J682" t="inlineStr">
        <is>
          <t/>
        </is>
      </c>
      <c r="K682" t="inlineStr">
        <is>
          <t/>
        </is>
      </c>
      <c r="L682" t="inlineStr">
        <is>
          <t/>
        </is>
      </c>
      <c r="M682" t="inlineStr">
        <is>
          <t>Interne Politikbereiche</t>
        </is>
      </c>
      <c r="N682" t="inlineStr">
        <is>
          <t>3</t>
        </is>
      </c>
      <c r="O682" t="inlineStr">
        <is>
          <t/>
        </is>
      </c>
      <c r="P682" t="inlineStr">
        <is>
          <t/>
        </is>
      </c>
      <c r="Q682" t="inlineStr">
        <is>
          <t/>
        </is>
      </c>
      <c r="R682" t="inlineStr">
        <is>
          <t/>
        </is>
      </c>
      <c r="S682" t="inlineStr">
        <is>
          <t>internal policies</t>
        </is>
      </c>
      <c r="T682" t="inlineStr">
        <is>
          <t>3</t>
        </is>
      </c>
      <c r="U682" t="inlineStr">
        <is>
          <t/>
        </is>
      </c>
      <c r="V682" t="inlineStr">
        <is>
          <t/>
        </is>
      </c>
      <c r="W682" t="inlineStr">
        <is>
          <t/>
        </is>
      </c>
      <c r="X682" t="inlineStr">
        <is>
          <t/>
        </is>
      </c>
      <c r="Y682" t="inlineStr">
        <is>
          <t/>
        </is>
      </c>
      <c r="Z682" t="inlineStr">
        <is>
          <t/>
        </is>
      </c>
      <c r="AA682" t="inlineStr">
        <is>
          <t/>
        </is>
      </c>
      <c r="AB682" t="inlineStr">
        <is>
          <t>sisäiset politiikat</t>
        </is>
      </c>
      <c r="AC682" t="inlineStr">
        <is>
          <t>2</t>
        </is>
      </c>
      <c r="AD682" t="inlineStr">
        <is>
          <t/>
        </is>
      </c>
      <c r="AE682" t="inlineStr">
        <is>
          <t>politiques internes</t>
        </is>
      </c>
      <c r="AF682" t="inlineStr">
        <is>
          <t>2</t>
        </is>
      </c>
      <c r="AG682" t="inlineStr">
        <is>
          <t/>
        </is>
      </c>
      <c r="AH682" t="inlineStr">
        <is>
          <t/>
        </is>
      </c>
      <c r="AI682" t="inlineStr">
        <is>
          <t/>
        </is>
      </c>
      <c r="AJ682" t="inlineStr">
        <is>
          <t/>
        </is>
      </c>
      <c r="AK682" t="inlineStr">
        <is>
          <t/>
        </is>
      </c>
      <c r="AL682" t="inlineStr">
        <is>
          <t/>
        </is>
      </c>
      <c r="AM682" t="inlineStr">
        <is>
          <t/>
        </is>
      </c>
      <c r="AN682" t="inlineStr">
        <is>
          <t>belső politikák</t>
        </is>
      </c>
      <c r="AO682" t="inlineStr">
        <is>
          <t>4</t>
        </is>
      </c>
      <c r="AP682" t="inlineStr">
        <is>
          <t/>
        </is>
      </c>
      <c r="AQ682" t="inlineStr">
        <is>
          <t/>
        </is>
      </c>
      <c r="AR682" t="inlineStr">
        <is>
          <t/>
        </is>
      </c>
      <c r="AS682" t="inlineStr">
        <is>
          <t/>
        </is>
      </c>
      <c r="AT682" t="inlineStr">
        <is>
          <t/>
        </is>
      </c>
      <c r="AU682" t="inlineStr">
        <is>
          <t/>
        </is>
      </c>
      <c r="AV682" t="inlineStr">
        <is>
          <t/>
        </is>
      </c>
      <c r="AW682" t="inlineStr">
        <is>
          <t/>
        </is>
      </c>
      <c r="AX682" t="inlineStr">
        <is>
          <t/>
        </is>
      </c>
      <c r="AY682" t="inlineStr">
        <is>
          <t/>
        </is>
      </c>
      <c r="AZ682" t="inlineStr">
        <is>
          <t/>
        </is>
      </c>
      <c r="BA682" t="inlineStr">
        <is>
          <t/>
        </is>
      </c>
      <c r="BB682" t="inlineStr">
        <is>
          <t/>
        </is>
      </c>
      <c r="BC682" t="inlineStr">
        <is>
          <t/>
        </is>
      </c>
      <c r="BD682" t="inlineStr">
        <is>
          <t/>
        </is>
      </c>
      <c r="BE682" t="inlineStr">
        <is>
          <t/>
        </is>
      </c>
      <c r="BF682" t="inlineStr">
        <is>
          <t/>
        </is>
      </c>
      <c r="BG682" t="inlineStr">
        <is>
          <t/>
        </is>
      </c>
      <c r="BH682" t="inlineStr">
        <is>
          <t/>
        </is>
      </c>
      <c r="BI682" t="inlineStr">
        <is>
          <t/>
        </is>
      </c>
      <c r="BJ682" t="inlineStr">
        <is>
          <t/>
        </is>
      </c>
      <c r="BK682" t="inlineStr">
        <is>
          <t/>
        </is>
      </c>
      <c r="BL682" t="inlineStr">
        <is>
          <t/>
        </is>
      </c>
      <c r="BM682" t="inlineStr">
        <is>
          <t/>
        </is>
      </c>
      <c r="BN682" t="inlineStr">
        <is>
          <t/>
        </is>
      </c>
      <c r="BO682" t="inlineStr">
        <is>
          <t/>
        </is>
      </c>
      <c r="BP682" t="inlineStr">
        <is>
          <t/>
        </is>
      </c>
      <c r="BQ682" t="inlineStr">
        <is>
          <t/>
        </is>
      </c>
      <c r="BR682" t="inlineStr">
        <is>
          <t/>
        </is>
      </c>
      <c r="BS682" t="inlineStr">
        <is>
          <t/>
        </is>
      </c>
      <c r="BT682" t="inlineStr">
        <is>
          <t/>
        </is>
      </c>
      <c r="BU682" t="inlineStr">
        <is>
          <t/>
        </is>
      </c>
      <c r="BV682" t="inlineStr">
        <is>
          <t/>
        </is>
      </c>
      <c r="BW682" t="inlineStr">
        <is>
          <t/>
        </is>
      </c>
      <c r="BX682" t="inlineStr">
        <is>
          <t/>
        </is>
      </c>
      <c r="BY682" t="inlineStr">
        <is>
          <t/>
        </is>
      </c>
      <c r="BZ682" t="inlineStr">
        <is>
          <t/>
        </is>
      </c>
      <c r="CA682" t="inlineStr">
        <is>
          <t>Die entsprechende Rubrik 3 der Interinstit. Vereinbarung von 1988 (L 185) hiess "Politikbereiche mit mehrjähriger Mittelausstattung (IMP, Forschung)"</t>
        </is>
      </c>
      <c r="CB682" t="inlineStr">
        <is>
          <t/>
        </is>
      </c>
      <c r="CC682" t="inlineStr">
        <is>
          <t/>
        </is>
      </c>
      <c r="CD682" t="inlineStr">
        <is>
          <t/>
        </is>
      </c>
      <c r="CE682" t="inlineStr">
        <is>
          <t/>
        </is>
      </c>
      <c r="CF682" t="inlineStr">
        <is>
          <t>yhteisön (ei jäsenvaltioiden) eri alakohtaiset politiikat eli sektoripolitiikat</t>
        </is>
      </c>
      <c r="CG682" t="inlineStr">
        <is>
          <t/>
        </is>
      </c>
      <c r="CH682" t="inlineStr">
        <is>
          <t/>
        </is>
      </c>
      <c r="CI682" t="inlineStr">
        <is>
          <t/>
        </is>
      </c>
      <c r="CJ682" t="inlineStr">
        <is>
          <t/>
        </is>
      </c>
      <c r="CK682" t="inlineStr">
        <is>
          <t/>
        </is>
      </c>
      <c r="CL682" t="inlineStr">
        <is>
          <t/>
        </is>
      </c>
      <c r="CM682" t="inlineStr">
        <is>
          <t/>
        </is>
      </c>
      <c r="CN682" t="inlineStr">
        <is>
          <t/>
        </is>
      </c>
      <c r="CO682" t="inlineStr">
        <is>
          <t/>
        </is>
      </c>
      <c r="CP682" t="inlineStr">
        <is>
          <t/>
        </is>
      </c>
      <c r="CQ682" t="inlineStr">
        <is>
          <t/>
        </is>
      </c>
      <c r="CR682" t="inlineStr">
        <is>
          <t/>
        </is>
      </c>
      <c r="CS682" t="inlineStr">
        <is>
          <t/>
        </is>
      </c>
      <c r="CT682" t="inlineStr">
        <is>
          <t/>
        </is>
      </c>
      <c r="CU682" t="inlineStr">
        <is>
          <t/>
        </is>
      </c>
    </row>
    <row r="683">
      <c r="A683" s="1" t="str">
        <f>HYPERLINK("https://iate.europa.eu/entry/result/901261/all", "901261")</f>
        <v>901261</v>
      </c>
      <c r="B683" t="inlineStr">
        <is>
          <t>EUROPEAN UNION;FINANCE</t>
        </is>
      </c>
      <c r="C683" t="inlineStr">
        <is>
          <t>EUROPEAN UNION;FINANCE|taxation</t>
        </is>
      </c>
      <c r="D683" t="inlineStr">
        <is>
          <t/>
        </is>
      </c>
      <c r="E683" t="inlineStr">
        <is>
          <t/>
        </is>
      </c>
      <c r="F683" t="inlineStr">
        <is>
          <t/>
        </is>
      </c>
      <c r="G683" t="inlineStr">
        <is>
          <t>program činnosti Společenství ke zdokonalení systémů nepřímého zdanění na vnitřním trhu|program Fiscalis</t>
        </is>
      </c>
      <c r="H683" t="inlineStr">
        <is>
          <t>3|3</t>
        </is>
      </c>
      <c r="I683" t="inlineStr">
        <is>
          <t>|</t>
        </is>
      </c>
      <c r="J683" t="inlineStr">
        <is>
          <t>fællesskabshandlingsprogram til forbedring af afgiftssystemerne i det indre marked|Fiscalisprogrammet|EF-handlingsprogram til forbedring af afgiftssystemerne i det indre marked|Fiscalis</t>
        </is>
      </c>
      <c r="K683" t="inlineStr">
        <is>
          <t>4|3|3|4</t>
        </is>
      </c>
      <c r="L683" t="inlineStr">
        <is>
          <t>|||</t>
        </is>
      </c>
      <c r="M683" t="inlineStr">
        <is>
          <t>gemeinschaftliches Aktionsprogramm zur Verbesserung der Systeme der indirekten Besteuerung im Binnenmarkt|Fiscalis-Programm</t>
        </is>
      </c>
      <c r="N683" t="inlineStr">
        <is>
          <t>3|3</t>
        </is>
      </c>
      <c r="O683" t="inlineStr">
        <is>
          <t>|</t>
        </is>
      </c>
      <c r="P683" t="inlineStr">
        <is>
          <t>Κοινοτικό πρόγραμμα δράσης για τη βελτίωση των συστημάτων έμμεσης φορολογίας της εσωτερικής αγοράς|πρόγραμμα Fiscalis</t>
        </is>
      </c>
      <c r="Q683" t="inlineStr">
        <is>
          <t>3|3</t>
        </is>
      </c>
      <c r="R683" t="inlineStr">
        <is>
          <t>|</t>
        </is>
      </c>
      <c r="S683" t="inlineStr">
        <is>
          <t>Programme of Community action to ameliorate the indirect taxation systems of the internal market|programme of Community action to reinforce the functioning of the indirect taxation systems of the internal market (FISCALIS programme)|Fiscalis programme|Fiscalis</t>
        </is>
      </c>
      <c r="T683" t="inlineStr">
        <is>
          <t>3|1|3|3</t>
        </is>
      </c>
      <c r="U683" t="inlineStr">
        <is>
          <t>|||</t>
        </is>
      </c>
      <c r="V683" t="inlineStr">
        <is>
          <t>Fiscalis|programa de acción comunitaria destinado a mejorar los sistemas de fiscalidad indirecta del mercado interior</t>
        </is>
      </c>
      <c r="W683" t="inlineStr">
        <is>
          <t>3|3</t>
        </is>
      </c>
      <c r="X683" t="inlineStr">
        <is>
          <t>|</t>
        </is>
      </c>
      <c r="Y683" t="inlineStr">
        <is>
          <t>Fiscalise programm</t>
        </is>
      </c>
      <c r="Z683" t="inlineStr">
        <is>
          <t>3</t>
        </is>
      </c>
      <c r="AA683" t="inlineStr">
        <is>
          <t/>
        </is>
      </c>
      <c r="AB683" t="inlineStr">
        <is>
          <t>sisämarkkinoiden välillisen verotuksen järjestelmiä vahvistava yhteisön toimintaohjelma|Fiscalis-ohjelma</t>
        </is>
      </c>
      <c r="AC683" t="inlineStr">
        <is>
          <t>3|3</t>
        </is>
      </c>
      <c r="AD683" t="inlineStr">
        <is>
          <t>|</t>
        </is>
      </c>
      <c r="AE683" t="inlineStr">
        <is>
          <t>Fiscalis|Programme Fiscalis|Programme d'action communautaire visant à améliorer les systèmes de fiscalité indirecte du marché intérieur</t>
        </is>
      </c>
      <c r="AF683" t="inlineStr">
        <is>
          <t>3|3|3</t>
        </is>
      </c>
      <c r="AG683" t="inlineStr">
        <is>
          <t>||</t>
        </is>
      </c>
      <c r="AH683" t="inlineStr">
        <is>
          <t>Fiscalis|clár Fiscalis</t>
        </is>
      </c>
      <c r="AI683" t="inlineStr">
        <is>
          <t>3|3</t>
        </is>
      </c>
      <c r="AJ683" t="inlineStr">
        <is>
          <t>|</t>
        </is>
      </c>
      <c r="AK683" t="inlineStr">
        <is>
          <t>pokretački program Zajednice za poboljšanje djelovanja neizravnih sustava oporezivanja na unutarnjem tržištu|program Fiscalis</t>
        </is>
      </c>
      <c r="AL683" t="inlineStr">
        <is>
          <t>2|2</t>
        </is>
      </c>
      <c r="AM683" t="inlineStr">
        <is>
          <t>|</t>
        </is>
      </c>
      <c r="AN683" t="inlineStr">
        <is>
          <t>a belső piac közvetett adózási rendszereinek javítását célzó közösségi program|Fiscalis program</t>
        </is>
      </c>
      <c r="AO683" t="inlineStr">
        <is>
          <t>4|4</t>
        </is>
      </c>
      <c r="AP683" t="inlineStr">
        <is>
          <t>|</t>
        </is>
      </c>
      <c r="AQ683" t="inlineStr">
        <is>
          <t>programma Fiscalis|programma d'azione comunitario inteso a migliorare i sistemi di imposizione indiretta nel mercato interno</t>
        </is>
      </c>
      <c r="AR683" t="inlineStr">
        <is>
          <t>3|3</t>
        </is>
      </c>
      <c r="AS683" t="inlineStr">
        <is>
          <t>|</t>
        </is>
      </c>
      <c r="AT683" t="inlineStr">
        <is>
          <t/>
        </is>
      </c>
      <c r="AU683" t="inlineStr">
        <is>
          <t/>
        </is>
      </c>
      <c r="AV683" t="inlineStr">
        <is>
          <t/>
        </is>
      </c>
      <c r="AW683" t="inlineStr">
        <is>
          <t/>
        </is>
      </c>
      <c r="AX683" t="inlineStr">
        <is>
          <t/>
        </is>
      </c>
      <c r="AY683" t="inlineStr">
        <is>
          <t/>
        </is>
      </c>
      <c r="AZ683" t="inlineStr">
        <is>
          <t>programm Fiscalis|programm ta’ azzjoni Komunitarju biex itejjeb is-sistemi ta’ tassazzjoni indiretta tas-suq intern</t>
        </is>
      </c>
      <c r="BA683" t="inlineStr">
        <is>
          <t>3|3</t>
        </is>
      </c>
      <c r="BB683" t="inlineStr">
        <is>
          <t>|</t>
        </is>
      </c>
      <c r="BC683" t="inlineStr">
        <is>
          <t>communautair actieprogramma ter verbetering van de stelsels van indirecte belastingen van de interne markt|Communautair actieprogramma ter verbetering van de stelsels van indirecte belastingen binnen de interne markt|Fiscalis-programma</t>
        </is>
      </c>
      <c r="BD683" t="inlineStr">
        <is>
          <t>3|3|3</t>
        </is>
      </c>
      <c r="BE683" t="inlineStr">
        <is>
          <t>||</t>
        </is>
      </c>
      <c r="BF683" t="inlineStr">
        <is>
          <t/>
        </is>
      </c>
      <c r="BG683" t="inlineStr">
        <is>
          <t/>
        </is>
      </c>
      <c r="BH683" t="inlineStr">
        <is>
          <t/>
        </is>
      </c>
      <c r="BI683" t="inlineStr">
        <is>
          <t>Fiscalis|Programa de ação comunitário destinado a melhorar o funcionamento dos sistemas de fiscalidade indireta do mercado interno|Programa de Acção Comunitário destinado a Melhorar os Sistemas de Fiscalidade Indirecta do Mercado Interno</t>
        </is>
      </c>
      <c r="BJ683" t="inlineStr">
        <is>
          <t>2|3|2</t>
        </is>
      </c>
      <c r="BK683" t="inlineStr">
        <is>
          <t>||</t>
        </is>
      </c>
      <c r="BL683" t="inlineStr">
        <is>
          <t/>
        </is>
      </c>
      <c r="BM683" t="inlineStr">
        <is>
          <t/>
        </is>
      </c>
      <c r="BN683" t="inlineStr">
        <is>
          <t/>
        </is>
      </c>
      <c r="BO683" t="inlineStr">
        <is>
          <t>program aktivity Spoločenstva na zlepšenie systémov nepriamych daní vnútorného trhu|Fiscalis|program Fiscalis</t>
        </is>
      </c>
      <c r="BP683" t="inlineStr">
        <is>
          <t>2|3|3</t>
        </is>
      </c>
      <c r="BQ683" t="inlineStr">
        <is>
          <t>||</t>
        </is>
      </c>
      <c r="BR683" t="inlineStr">
        <is>
          <t>program Fiscalis|akcijski program Skupnosti za izboljšanje delovanja sistemov posrednega obdavčevanja na notranjem trgu</t>
        </is>
      </c>
      <c r="BS683" t="inlineStr">
        <is>
          <t>3|3</t>
        </is>
      </c>
      <c r="BT683" t="inlineStr">
        <is>
          <t>|</t>
        </is>
      </c>
      <c r="BU683" t="inlineStr">
        <is>
          <t>gemenskapens åtgärdsprogram för att förbättra systemen för indirekt beskattning på den inre marknaden|Fiscalis</t>
        </is>
      </c>
      <c r="BV683" t="inlineStr">
        <is>
          <t>3|2</t>
        </is>
      </c>
      <c r="BW683" t="inlineStr">
        <is>
          <t>|</t>
        </is>
      </c>
      <c r="BX683" t="inlineStr">
        <is>
          <t/>
        </is>
      </c>
      <c r="BY683" t="inlineStr">
        <is>
          <t/>
        </is>
      </c>
      <c r="BZ683" t="inlineStr">
        <is>
          <t/>
        </is>
      </c>
      <c r="CA683" t="inlineStr">
        <is>
          <t/>
        </is>
      </c>
      <c r="CB683" t="inlineStr">
        <is>
          <t/>
        </is>
      </c>
      <c r="CC683" t="inlineStr">
        <is>
          <t/>
        </is>
      </c>
      <c r="CD683" t="inlineStr">
        <is>
          <t/>
        </is>
      </c>
      <c r="CE683" t="inlineStr">
        <is>
          <t>Euroopa Parlamendi ja nõukogu 30. märtsi 1998. aasta otsusega nr 888/98/EÜ ajavahemikuks 1. jaanuar 1998 kuni 31. detsember 2002 kehtestatud ühenduse meetmeprogramm siseturu kaudse maksustamise süsteemide parandamiseks</t>
        </is>
      </c>
      <c r="CF683" t="inlineStr">
        <is>
          <t/>
        </is>
      </c>
      <c r="CG683" t="inlineStr">
        <is>
          <t>A été remplacé par le programme Fiscalis 2003-2007 [&lt;a href="/entry/result/1917346/all" id="ENTRY_TO_ENTRY_CONVERTER" target="_blank"&gt;IATE:1917346&lt;/a&gt;], le programme Fiscalis 2013 [&lt;a href="/entry/result/929664/all" id="ENTRY_TO_ENTRY_CONVERTER" target="_blank"&gt;IATE:929664&lt;/a&gt;] et le programe Fiscalis 2020 [&lt;a href="/entry/result/3551575/all" id="ENTRY_TO_ENTRY_CONVERTER" target="_blank"&gt;IATE:3551575&lt;/a&gt;]</t>
        </is>
      </c>
      <c r="CH683" t="inlineStr">
        <is>
          <t/>
        </is>
      </c>
      <c r="CI683" t="inlineStr">
        <is>
          <t/>
        </is>
      </c>
      <c r="CJ683" t="inlineStr">
        <is>
          <t>a a belső piac közvetett adózási rendszereinek javítását célzó közösségi program, amelyet később felváltott a Fiscalis 2003-2007 [ &lt;a href="/entry/result/1917346/all" id="ENTRY_TO_ENTRY_CONVERTER" target="_blank"&gt;IATE:1917346&lt;/a&gt; ], Fiscalis 2013 [ &lt;a href="/entry/result/929664/all" id="ENTRY_TO_ENTRY_CONVERTER" target="_blank"&gt;IATE:929664&lt;/a&gt; ], illetve a Fiscalis 2020 [ &lt;a href="/entry/result/3551575/all" id="ENTRY_TO_ENTRY_CONVERTER" target="_blank"&gt;IATE:3551575&lt;/a&gt; ] program</t>
        </is>
      </c>
      <c r="CK683" t="inlineStr">
        <is>
          <t/>
        </is>
      </c>
      <c r="CL683" t="inlineStr">
        <is>
          <t/>
        </is>
      </c>
      <c r="CM683" t="inlineStr">
        <is>
          <t/>
        </is>
      </c>
      <c r="CN683" t="inlineStr">
        <is>
          <t/>
        </is>
      </c>
      <c r="CO683" t="inlineStr">
        <is>
          <t>programma ter verbetering van de werking van de stelsels van indirecte belastingen van de interne markt dat betrekking heeft op:&lt;br&gt;- communicatie- en informatie-uitwisselingssystemen, handboeken en gidsen;&lt;br&gt;- uitwisselingen, studiebijeenkomsten en multilaterale controles &lt;br&gt;- gemeenschappelijke opleidingsinitiatieven</t>
        </is>
      </c>
      <c r="CP683" t="inlineStr">
        <is>
          <t/>
        </is>
      </c>
      <c r="CQ683" t="inlineStr">
        <is>
          <t>Substituído pelos programas Fiscalis 2003 - 2007 [ &lt;a href="/entry/result/1917346/all" id="ENTRY_TO_ENTRY_CONVERTER" target="_blank"&gt;IATE:1917346&lt;/a&gt; ], Fiscalis 2013 [ &lt;a href="/entry/result/929664/all" id="ENTRY_TO_ENTRY_CONVERTER" target="_blank"&gt;IATE:929664&lt;/a&gt; ] e Fiscalis 2020 [ &lt;a href="/entry/result/3551575/all" id="ENTRY_TO_ENTRY_CONVERTER" target="_blank"&gt;IATE:3551575&lt;/a&gt; ]</t>
        </is>
      </c>
      <c r="CR683" t="inlineStr">
        <is>
          <t/>
        </is>
      </c>
      <c r="CS683" t="inlineStr">
        <is>
          <t>program EÚ pre spoluprácu v daňovej oblasti na obdobie 1998 až 2002</t>
        </is>
      </c>
      <c r="CT683" t="inlineStr">
        <is>
          <t/>
        </is>
      </c>
      <c r="CU683" t="inlineStr">
        <is>
          <t/>
        </is>
      </c>
    </row>
    <row r="684">
      <c r="A684" s="1" t="str">
        <f>HYPERLINK("https://iate.europa.eu/entry/result/888586/all", "888586")</f>
        <v>888586</v>
      </c>
      <c r="B684" t="inlineStr">
        <is>
          <t>FINANCE</t>
        </is>
      </c>
      <c r="C684" t="inlineStr">
        <is>
          <t>FINANCE</t>
        </is>
      </c>
      <c r="D684" t="inlineStr">
        <is>
          <t>базисен финансов инструмент|базисен инструмент</t>
        </is>
      </c>
      <c r="E684" t="inlineStr">
        <is>
          <t>3|3</t>
        </is>
      </c>
      <c r="F684" t="inlineStr">
        <is>
          <t>|</t>
        </is>
      </c>
      <c r="G684" t="inlineStr">
        <is>
          <t>podkladový nástroj|podkladový finanční nástroj</t>
        </is>
      </c>
      <c r="H684" t="inlineStr">
        <is>
          <t>3|3</t>
        </is>
      </c>
      <c r="I684" t="inlineStr">
        <is>
          <t>|</t>
        </is>
      </c>
      <c r="J684" t="inlineStr">
        <is>
          <t>underliggende instrument|underliggende finansielt instrument</t>
        </is>
      </c>
      <c r="K684" t="inlineStr">
        <is>
          <t>4|4</t>
        </is>
      </c>
      <c r="L684" t="inlineStr">
        <is>
          <t>|</t>
        </is>
      </c>
      <c r="M684" t="inlineStr">
        <is>
          <t>Basisobjekt|Basiswert</t>
        </is>
      </c>
      <c r="N684" t="inlineStr">
        <is>
          <t>3|3</t>
        </is>
      </c>
      <c r="O684" t="inlineStr">
        <is>
          <t>|</t>
        </is>
      </c>
      <c r="P684" t="inlineStr">
        <is>
          <t>υποκείμενος τίτλος|υποκείμενο μέσο</t>
        </is>
      </c>
      <c r="Q684" t="inlineStr">
        <is>
          <t>3|4</t>
        </is>
      </c>
      <c r="R684" t="inlineStr">
        <is>
          <t>|</t>
        </is>
      </c>
      <c r="S684" t="inlineStr">
        <is>
          <t>underlying financial instrument|underlying instrument|underlying</t>
        </is>
      </c>
      <c r="T684" t="inlineStr">
        <is>
          <t>3|3|3</t>
        </is>
      </c>
      <c r="U684" t="inlineStr">
        <is>
          <t>||</t>
        </is>
      </c>
      <c r="V684" t="inlineStr">
        <is>
          <t>instrumento financiero subyacente|instrumento subyacente</t>
        </is>
      </c>
      <c r="W684" t="inlineStr">
        <is>
          <t>3|3</t>
        </is>
      </c>
      <c r="X684" t="inlineStr">
        <is>
          <t>|</t>
        </is>
      </c>
      <c r="Y684" t="inlineStr">
        <is>
          <t>finantsinstrumendist alusvara|alusvara|alusvaraks olev finantsinstrument</t>
        </is>
      </c>
      <c r="Z684" t="inlineStr">
        <is>
          <t>3|3|3</t>
        </is>
      </c>
      <c r="AA684" t="inlineStr">
        <is>
          <t>||</t>
        </is>
      </c>
      <c r="AB684" t="inlineStr">
        <is>
          <t>kohde-etuutena toimiva rahoitusväline|suojattava väline|kohderahoitusväline</t>
        </is>
      </c>
      <c r="AC684" t="inlineStr">
        <is>
          <t>3|2|2</t>
        </is>
      </c>
      <c r="AD684" t="inlineStr">
        <is>
          <t>preferred||</t>
        </is>
      </c>
      <c r="AE684" t="inlineStr">
        <is>
          <t>instrument sous-jacent|sous-jacent|instrument financier sous-jacent</t>
        </is>
      </c>
      <c r="AF684" t="inlineStr">
        <is>
          <t>3|3|3</t>
        </is>
      </c>
      <c r="AG684" t="inlineStr">
        <is>
          <t>||</t>
        </is>
      </c>
      <c r="AH684" t="inlineStr">
        <is>
          <t>ionstraim fholuiteach|bunionstraim airgeadais|bunionstraim|ionstraim airgeadais fholuiteach</t>
        </is>
      </c>
      <c r="AI684" t="inlineStr">
        <is>
          <t>3|3|3|3</t>
        </is>
      </c>
      <c r="AJ684" t="inlineStr">
        <is>
          <t>preferred|||</t>
        </is>
      </c>
      <c r="AK684" t="inlineStr">
        <is>
          <t/>
        </is>
      </c>
      <c r="AL684" t="inlineStr">
        <is>
          <t/>
        </is>
      </c>
      <c r="AM684" t="inlineStr">
        <is>
          <t/>
        </is>
      </c>
      <c r="AN684" t="inlineStr">
        <is>
          <t>alaptermék</t>
        </is>
      </c>
      <c r="AO684" t="inlineStr">
        <is>
          <t>4</t>
        </is>
      </c>
      <c r="AP684" t="inlineStr">
        <is>
          <t/>
        </is>
      </c>
      <c r="AQ684" t="inlineStr">
        <is>
          <t>strumento sottostante</t>
        </is>
      </c>
      <c r="AR684" t="inlineStr">
        <is>
          <t>3</t>
        </is>
      </c>
      <c r="AS684" t="inlineStr">
        <is>
          <t/>
        </is>
      </c>
      <c r="AT684" t="inlineStr">
        <is>
          <t>pagrindinė finansinė priemonė|pagrindinė priemonė</t>
        </is>
      </c>
      <c r="AU684" t="inlineStr">
        <is>
          <t>3|3</t>
        </is>
      </c>
      <c r="AV684" t="inlineStr">
        <is>
          <t>|</t>
        </is>
      </c>
      <c r="AW684" t="inlineStr">
        <is>
          <t>pamatā esošais instruments</t>
        </is>
      </c>
      <c r="AX684" t="inlineStr">
        <is>
          <t>3</t>
        </is>
      </c>
      <c r="AY684" t="inlineStr">
        <is>
          <t/>
        </is>
      </c>
      <c r="AZ684" t="inlineStr">
        <is>
          <t>strument finanzjarju sottostanti|strument sottostanti</t>
        </is>
      </c>
      <c r="BA684" t="inlineStr">
        <is>
          <t>3|3</t>
        </is>
      </c>
      <c r="BB684" t="inlineStr">
        <is>
          <t>|</t>
        </is>
      </c>
      <c r="BC684" t="inlineStr">
        <is>
          <t>onderliggende waarde|onderliggend instrument</t>
        </is>
      </c>
      <c r="BD684" t="inlineStr">
        <is>
          <t>3|3</t>
        </is>
      </c>
      <c r="BE684" t="inlineStr">
        <is>
          <t>|</t>
        </is>
      </c>
      <c r="BF684" t="inlineStr">
        <is>
          <t>bazowy instrument finansowy|instrument bazowy</t>
        </is>
      </c>
      <c r="BG684" t="inlineStr">
        <is>
          <t>3|4</t>
        </is>
      </c>
      <c r="BH684" t="inlineStr">
        <is>
          <t>preferred|</t>
        </is>
      </c>
      <c r="BI684" t="inlineStr">
        <is>
          <t>subjacente|instrumento subjacente|instrumento financeiro subjacente</t>
        </is>
      </c>
      <c r="BJ684" t="inlineStr">
        <is>
          <t>3|3|3</t>
        </is>
      </c>
      <c r="BK684" t="inlineStr">
        <is>
          <t>||</t>
        </is>
      </c>
      <c r="BL684" t="inlineStr">
        <is>
          <t>instrument financiar suport</t>
        </is>
      </c>
      <c r="BM684" t="inlineStr">
        <is>
          <t>3</t>
        </is>
      </c>
      <c r="BN684" t="inlineStr">
        <is>
          <t/>
        </is>
      </c>
      <c r="BO684" t="inlineStr">
        <is>
          <t>podkladový finančný nástroj</t>
        </is>
      </c>
      <c r="BP684" t="inlineStr">
        <is>
          <t>3</t>
        </is>
      </c>
      <c r="BQ684" t="inlineStr">
        <is>
          <t/>
        </is>
      </c>
      <c r="BR684" t="inlineStr">
        <is>
          <t>osnovni finančni instrument|osnovni instrument</t>
        </is>
      </c>
      <c r="BS684" t="inlineStr">
        <is>
          <t>3|3</t>
        </is>
      </c>
      <c r="BT684" t="inlineStr">
        <is>
          <t>|</t>
        </is>
      </c>
      <c r="BU684" t="inlineStr">
        <is>
          <t>underliggande finansiellt instrument</t>
        </is>
      </c>
      <c r="BV684" t="inlineStr">
        <is>
          <t>3</t>
        </is>
      </c>
      <c r="BW684" t="inlineStr">
        <is>
          <t/>
        </is>
      </c>
      <c r="BX684" t="inlineStr">
        <is>
          <t/>
        </is>
      </c>
      <c r="BY684" t="inlineStr">
        <is>
          <t/>
        </is>
      </c>
      <c r="BZ684" t="inlineStr">
        <is>
          <t>Fysisk instrument (en vare, et finansielt instrument eller en valuta), som et derivat, f.eks. en option, baseres på og handles i forhold til.</t>
        </is>
      </c>
      <c r="CA684" t="inlineStr">
        <is>
          <t>das einem Derivat (z.B. Option Future, Swap) zugrunde liegende Finanzinstrument (z.B. Aktie Anleihe), Index (z.B. DAX), Währung oder Ware (z.B. Weizen)</t>
        </is>
      </c>
      <c r="CB684" t="inlineStr">
        <is>
          <t>Το βασικό αντικείμενο συμφωνίας option ή προθεσμιακού συμβολαίου. Μπορεί να είναι πχ ομόλογα σταθερού εισοδήματος, ξένο συνάλλαγμα, μετοχές κλπ., και λειτουργεί ως "υποκείμενο" μέσον των παραγώγων.</t>
        </is>
      </c>
      <c r="CC684" t="inlineStr">
        <is>
          <t>the physical instrument, commodity, currency, interest rate, etc upon which a derivative, such as an option or futures contract, is based and against which it is traded</t>
        </is>
      </c>
      <c r="CD684" t="inlineStr">
        <is>
          <t>El instrumento financiero que es objeto de un contrato de opciones o de futuros (divisas, índices bursátiles, acciones, instrumentos de deuda, etc.).</t>
        </is>
      </c>
      <c r="CE684" t="inlineStr">
        <is>
          <t>Vt EN</t>
        </is>
      </c>
      <c r="CF684" t="inlineStr">
        <is>
          <t/>
        </is>
      </c>
      <c r="CG684" t="inlineStr">
        <is>
          <t>se dit d'un instrument faisant l'objet d'un contrat d'option, d'un contrat à terme ou d'un autre produit dérivé</t>
        </is>
      </c>
      <c r="CH684" t="inlineStr">
        <is>
          <t/>
        </is>
      </c>
      <c r="CI684" t="inlineStr">
        <is>
          <t/>
        </is>
      </c>
      <c r="CJ684" t="inlineStr">
        <is>
          <t>Az az eszköz, amelynek megvételére vagy eladására az opció jogot biztosít.</t>
        </is>
      </c>
      <c r="CK684" t="inlineStr">
        <is>
          <t>variabile da cui dipende il valore di uno strumento derivato</t>
        </is>
      </c>
      <c r="CL684" t="inlineStr">
        <is>
          <t>finansinė priemonė, kuria yra pagrįsta išvestinė finansinė priemonė</t>
        </is>
      </c>
      <c r="CM684" t="inlineStr">
        <is>
          <t/>
        </is>
      </c>
      <c r="CN684" t="inlineStr">
        <is>
          <t/>
        </is>
      </c>
      <c r="CO684" t="inlineStr">
        <is>
          <t/>
        </is>
      </c>
      <c r="CP684" t="inlineStr">
        <is>
          <t>instrument finansowy, na który wystawiony jest instrument pochodny</t>
        </is>
      </c>
      <c r="CQ684" t="inlineStr">
        <is>
          <t/>
        </is>
      </c>
      <c r="CR684" t="inlineStr">
        <is>
          <t/>
        </is>
      </c>
      <c r="CS684" t="inlineStr">
        <is>
          <t>(podkladové) finančné nástroje (akcie, akciové indexy, dlhopisy, komodity, cudzia mena, úrokové sadzby), z ktorých sú odvodené napríklad finančné deriváty</t>
        </is>
      </c>
      <c r="CT684" t="inlineStr">
        <is>
          <t>finančni inštrument, na katerega se sklicujejo izpeljani finančni inštrumenti</t>
        </is>
      </c>
      <c r="CU684" t="inlineStr">
        <is>
          <t/>
        </is>
      </c>
    </row>
    <row r="685">
      <c r="A685" s="1" t="str">
        <f>HYPERLINK("https://iate.europa.eu/entry/result/905725/all", "905725")</f>
        <v>905725</v>
      </c>
      <c r="B685" t="inlineStr">
        <is>
          <t>FINANCE</t>
        </is>
      </c>
      <c r="C685" t="inlineStr">
        <is>
          <t>FINANCE|free movement of capital|financial market</t>
        </is>
      </c>
      <c r="D685" t="inlineStr">
        <is>
          <t/>
        </is>
      </c>
      <c r="E685" t="inlineStr">
        <is>
          <t/>
        </is>
      </c>
      <c r="F685" t="inlineStr">
        <is>
          <t/>
        </is>
      </c>
      <c r="G685" t="inlineStr">
        <is>
          <t/>
        </is>
      </c>
      <c r="H685" t="inlineStr">
        <is>
          <t/>
        </is>
      </c>
      <c r="I685" t="inlineStr">
        <is>
          <t/>
        </is>
      </c>
      <c r="J685" t="inlineStr">
        <is>
          <t/>
        </is>
      </c>
      <c r="K685" t="inlineStr">
        <is>
          <t/>
        </is>
      </c>
      <c r="L685" t="inlineStr">
        <is>
          <t/>
        </is>
      </c>
      <c r="M685" t="inlineStr">
        <is>
          <t/>
        </is>
      </c>
      <c r="N685" t="inlineStr">
        <is>
          <t/>
        </is>
      </c>
      <c r="O685" t="inlineStr">
        <is>
          <t/>
        </is>
      </c>
      <c r="P685" t="inlineStr">
        <is>
          <t/>
        </is>
      </c>
      <c r="Q685" t="inlineStr">
        <is>
          <t/>
        </is>
      </c>
      <c r="R685" t="inlineStr">
        <is>
          <t/>
        </is>
      </c>
      <c r="S685" t="inlineStr">
        <is>
          <t>softs</t>
        </is>
      </c>
      <c r="T685" t="inlineStr">
        <is>
          <t>1</t>
        </is>
      </c>
      <c r="U685" t="inlineStr">
        <is>
          <t/>
        </is>
      </c>
      <c r="V685" t="inlineStr">
        <is>
          <t/>
        </is>
      </c>
      <c r="W685" t="inlineStr">
        <is>
          <t/>
        </is>
      </c>
      <c r="X685" t="inlineStr">
        <is>
          <t/>
        </is>
      </c>
      <c r="Y685" t="inlineStr">
        <is>
          <t/>
        </is>
      </c>
      <c r="Z685" t="inlineStr">
        <is>
          <t/>
        </is>
      </c>
      <c r="AA685" t="inlineStr">
        <is>
          <t/>
        </is>
      </c>
      <c r="AB685" t="inlineStr">
        <is>
          <t>viljellyt tuotteet, muut kuin viljat ja öljykasvit (softs)</t>
        </is>
      </c>
      <c r="AC685" t="inlineStr">
        <is>
          <t>2</t>
        </is>
      </c>
      <c r="AD685" t="inlineStr">
        <is>
          <t/>
        </is>
      </c>
      <c r="AE685" t="inlineStr">
        <is>
          <t/>
        </is>
      </c>
      <c r="AF685" t="inlineStr">
        <is>
          <t/>
        </is>
      </c>
      <c r="AG685" t="inlineStr">
        <is>
          <t/>
        </is>
      </c>
      <c r="AH685" t="inlineStr">
        <is>
          <t/>
        </is>
      </c>
      <c r="AI685" t="inlineStr">
        <is>
          <t/>
        </is>
      </c>
      <c r="AJ685" t="inlineStr">
        <is>
          <t/>
        </is>
      </c>
      <c r="AK685" t="inlineStr">
        <is>
          <t/>
        </is>
      </c>
      <c r="AL685" t="inlineStr">
        <is>
          <t/>
        </is>
      </c>
      <c r="AM685" t="inlineStr">
        <is>
          <t/>
        </is>
      </c>
      <c r="AN685" t="inlineStr">
        <is>
          <t/>
        </is>
      </c>
      <c r="AO685" t="inlineStr">
        <is>
          <t/>
        </is>
      </c>
      <c r="AP685" t="inlineStr">
        <is>
          <t/>
        </is>
      </c>
      <c r="AQ685" t="inlineStr">
        <is>
          <t/>
        </is>
      </c>
      <c r="AR685" t="inlineStr">
        <is>
          <t/>
        </is>
      </c>
      <c r="AS685" t="inlineStr">
        <is>
          <t/>
        </is>
      </c>
      <c r="AT685" t="inlineStr">
        <is>
          <t/>
        </is>
      </c>
      <c r="AU685" t="inlineStr">
        <is>
          <t/>
        </is>
      </c>
      <c r="AV685" t="inlineStr">
        <is>
          <t/>
        </is>
      </c>
      <c r="AW685" t="inlineStr">
        <is>
          <t/>
        </is>
      </c>
      <c r="AX685" t="inlineStr">
        <is>
          <t/>
        </is>
      </c>
      <c r="AY685" t="inlineStr">
        <is>
          <t/>
        </is>
      </c>
      <c r="AZ685" t="inlineStr">
        <is>
          <t/>
        </is>
      </c>
      <c r="BA685" t="inlineStr">
        <is>
          <t/>
        </is>
      </c>
      <c r="BB685" t="inlineStr">
        <is>
          <t/>
        </is>
      </c>
      <c r="BC685" t="inlineStr">
        <is>
          <t/>
        </is>
      </c>
      <c r="BD685" t="inlineStr">
        <is>
          <t/>
        </is>
      </c>
      <c r="BE685" t="inlineStr">
        <is>
          <t/>
        </is>
      </c>
      <c r="BF685" t="inlineStr">
        <is>
          <t/>
        </is>
      </c>
      <c r="BG685" t="inlineStr">
        <is>
          <t/>
        </is>
      </c>
      <c r="BH685" t="inlineStr">
        <is>
          <t/>
        </is>
      </c>
      <c r="BI685" t="inlineStr">
        <is>
          <t>&lt;i&gt;softs&lt;/i&gt;</t>
        </is>
      </c>
      <c r="BJ685" t="inlineStr">
        <is>
          <t>2</t>
        </is>
      </c>
      <c r="BK685" t="inlineStr">
        <is>
          <t/>
        </is>
      </c>
      <c r="BL685" t="inlineStr">
        <is>
          <t/>
        </is>
      </c>
      <c r="BM685" t="inlineStr">
        <is>
          <t/>
        </is>
      </c>
      <c r="BN685" t="inlineStr">
        <is>
          <t/>
        </is>
      </c>
      <c r="BO685" t="inlineStr">
        <is>
          <t/>
        </is>
      </c>
      <c r="BP685" t="inlineStr">
        <is>
          <t/>
        </is>
      </c>
      <c r="BQ685" t="inlineStr">
        <is>
          <t/>
        </is>
      </c>
      <c r="BR685" t="inlineStr">
        <is>
          <t/>
        </is>
      </c>
      <c r="BS685" t="inlineStr">
        <is>
          <t/>
        </is>
      </c>
      <c r="BT685" t="inlineStr">
        <is>
          <t/>
        </is>
      </c>
      <c r="BU685" t="inlineStr">
        <is>
          <t/>
        </is>
      </c>
      <c r="BV685" t="inlineStr">
        <is>
          <t/>
        </is>
      </c>
      <c r="BW685" t="inlineStr">
        <is>
          <t/>
        </is>
      </c>
      <c r="BX685" t="inlineStr">
        <is>
          <t/>
        </is>
      </c>
      <c r="BY685" t="inlineStr">
        <is>
          <t/>
        </is>
      </c>
      <c r="BZ685" t="inlineStr">
        <is>
          <t/>
        </is>
      </c>
      <c r="CA685" t="inlineStr">
        <is>
          <t/>
        </is>
      </c>
      <c r="CB685" t="inlineStr">
        <is>
          <t/>
        </is>
      </c>
      <c r="CC685" t="inlineStr">
        <is>
          <t/>
        </is>
      </c>
      <c r="CD685" t="inlineStr">
        <is>
          <t/>
        </is>
      </c>
      <c r="CE685" t="inlineStr">
        <is>
          <t/>
        </is>
      </c>
      <c r="CF685" t="inlineStr">
        <is>
          <t/>
        </is>
      </c>
      <c r="CG685" t="inlineStr">
        <is>
          <t/>
        </is>
      </c>
      <c r="CH685" t="inlineStr">
        <is>
          <t/>
        </is>
      </c>
      <c r="CI685" t="inlineStr">
        <is>
          <t/>
        </is>
      </c>
      <c r="CJ685" t="inlineStr">
        <is>
          <t/>
        </is>
      </c>
      <c r="CK685" t="inlineStr">
        <is>
          <t/>
        </is>
      </c>
      <c r="CL685" t="inlineStr">
        <is>
          <t/>
        </is>
      </c>
      <c r="CM685" t="inlineStr">
        <is>
          <t/>
        </is>
      </c>
      <c r="CN685" t="inlineStr">
        <is>
          <t/>
        </is>
      </c>
      <c r="CO685" t="inlineStr">
        <is>
          <t/>
        </is>
      </c>
      <c r="CP685" t="inlineStr">
        <is>
          <t/>
        </is>
      </c>
      <c r="CQ685" t="inlineStr">
        <is>
          <t>Termo usado no contexto das bolsas de mercadorias para designar uma categoria de produtos orgânicos de origem vegetal que compreende, nomeadamente, as batatas, o sumo de laranja, o café, o açúcar, a madeira, o cacau e o algodão.</t>
        </is>
      </c>
      <c r="CR685" t="inlineStr">
        <is>
          <t/>
        </is>
      </c>
      <c r="CS685" t="inlineStr">
        <is>
          <t/>
        </is>
      </c>
      <c r="CT685" t="inlineStr">
        <is>
          <t/>
        </is>
      </c>
      <c r="CU685" t="inlineStr">
        <is>
          <t/>
        </is>
      </c>
    </row>
    <row r="686">
      <c r="A686" s="1" t="str">
        <f>HYPERLINK("https://iate.europa.eu/entry/result/894836/all", "894836")</f>
        <v>894836</v>
      </c>
      <c r="B686" t="inlineStr">
        <is>
          <t>FINANCE</t>
        </is>
      </c>
      <c r="C686" t="inlineStr">
        <is>
          <t>FINANCE|financial institutions and credit;FINANCE|monetary relations;FINANCE|monetary economics</t>
        </is>
      </c>
      <c r="D686" t="inlineStr">
        <is>
          <t/>
        </is>
      </c>
      <c r="E686" t="inlineStr">
        <is>
          <t/>
        </is>
      </c>
      <c r="F686" t="inlineStr">
        <is>
          <t/>
        </is>
      </c>
      <c r="G686" t="inlineStr">
        <is>
          <t/>
        </is>
      </c>
      <c r="H686" t="inlineStr">
        <is>
          <t/>
        </is>
      </c>
      <c r="I686" t="inlineStr">
        <is>
          <t/>
        </is>
      </c>
      <c r="J686" t="inlineStr">
        <is>
          <t/>
        </is>
      </c>
      <c r="K686" t="inlineStr">
        <is>
          <t/>
        </is>
      </c>
      <c r="L686" t="inlineStr">
        <is>
          <t/>
        </is>
      </c>
      <c r="M686" t="inlineStr">
        <is>
          <t/>
        </is>
      </c>
      <c r="N686" t="inlineStr">
        <is>
          <t/>
        </is>
      </c>
      <c r="O686" t="inlineStr">
        <is>
          <t/>
        </is>
      </c>
      <c r="P686" t="inlineStr">
        <is>
          <t>ΕθνΚΤ|Εθνική Κεντρική Τράπεζα</t>
        </is>
      </c>
      <c r="Q686" t="inlineStr">
        <is>
          <t>3|3</t>
        </is>
      </c>
      <c r="R686" t="inlineStr">
        <is>
          <t>|</t>
        </is>
      </c>
      <c r="S686" t="inlineStr">
        <is>
          <t>national central bank|NCB</t>
        </is>
      </c>
      <c r="T686" t="inlineStr">
        <is>
          <t>1|1</t>
        </is>
      </c>
      <c r="U686" t="inlineStr">
        <is>
          <t>|</t>
        </is>
      </c>
      <c r="V686" t="inlineStr">
        <is>
          <t>BCN|Banco Central Nacional</t>
        </is>
      </c>
      <c r="W686" t="inlineStr">
        <is>
          <t>3|3</t>
        </is>
      </c>
      <c r="X686" t="inlineStr">
        <is>
          <t>|</t>
        </is>
      </c>
      <c r="Y686" t="inlineStr">
        <is>
          <t/>
        </is>
      </c>
      <c r="Z686" t="inlineStr">
        <is>
          <t/>
        </is>
      </c>
      <c r="AA686" t="inlineStr">
        <is>
          <t/>
        </is>
      </c>
      <c r="AB686" t="inlineStr">
        <is>
          <t>kansallinen keskuspankki</t>
        </is>
      </c>
      <c r="AC686" t="inlineStr">
        <is>
          <t>3</t>
        </is>
      </c>
      <c r="AD686" t="inlineStr">
        <is>
          <t/>
        </is>
      </c>
      <c r="AE686" t="inlineStr">
        <is>
          <t>banque centrale nationale</t>
        </is>
      </c>
      <c r="AF686" t="inlineStr">
        <is>
          <t>2</t>
        </is>
      </c>
      <c r="AG686" t="inlineStr">
        <is>
          <t/>
        </is>
      </c>
      <c r="AH686" t="inlineStr">
        <is>
          <t/>
        </is>
      </c>
      <c r="AI686" t="inlineStr">
        <is>
          <t/>
        </is>
      </c>
      <c r="AJ686" t="inlineStr">
        <is>
          <t/>
        </is>
      </c>
      <c r="AK686" t="inlineStr">
        <is>
          <t/>
        </is>
      </c>
      <c r="AL686" t="inlineStr">
        <is>
          <t/>
        </is>
      </c>
      <c r="AM686" t="inlineStr">
        <is>
          <t/>
        </is>
      </c>
      <c r="AN686" t="inlineStr">
        <is>
          <t>nemzeti központi bank</t>
        </is>
      </c>
      <c r="AO686" t="inlineStr">
        <is>
          <t>3</t>
        </is>
      </c>
      <c r="AP686" t="inlineStr">
        <is>
          <t/>
        </is>
      </c>
      <c r="AQ686" t="inlineStr">
        <is>
          <t>BCN|banca centrale nazionale</t>
        </is>
      </c>
      <c r="AR686" t="inlineStr">
        <is>
          <t>3|3</t>
        </is>
      </c>
      <c r="AS686" t="inlineStr">
        <is>
          <t>|</t>
        </is>
      </c>
      <c r="AT686" t="inlineStr">
        <is>
          <t/>
        </is>
      </c>
      <c r="AU686" t="inlineStr">
        <is>
          <t/>
        </is>
      </c>
      <c r="AV686" t="inlineStr">
        <is>
          <t/>
        </is>
      </c>
      <c r="AW686" t="inlineStr">
        <is>
          <t/>
        </is>
      </c>
      <c r="AX686" t="inlineStr">
        <is>
          <t/>
        </is>
      </c>
      <c r="AY686" t="inlineStr">
        <is>
          <t/>
        </is>
      </c>
      <c r="AZ686" t="inlineStr">
        <is>
          <t/>
        </is>
      </c>
      <c r="BA686" t="inlineStr">
        <is>
          <t/>
        </is>
      </c>
      <c r="BB686" t="inlineStr">
        <is>
          <t/>
        </is>
      </c>
      <c r="BC686" t="inlineStr">
        <is>
          <t>NCB|nationale centrale bank</t>
        </is>
      </c>
      <c r="BD686" t="inlineStr">
        <is>
          <t>3|3</t>
        </is>
      </c>
      <c r="BE686" t="inlineStr">
        <is>
          <t>|</t>
        </is>
      </c>
      <c r="BF686" t="inlineStr">
        <is>
          <t/>
        </is>
      </c>
      <c r="BG686" t="inlineStr">
        <is>
          <t/>
        </is>
      </c>
      <c r="BH686" t="inlineStr">
        <is>
          <t/>
        </is>
      </c>
      <c r="BI686" t="inlineStr">
        <is>
          <t>BCN|banco central nacional</t>
        </is>
      </c>
      <c r="BJ686" t="inlineStr">
        <is>
          <t>2|2</t>
        </is>
      </c>
      <c r="BK686" t="inlineStr">
        <is>
          <t>|</t>
        </is>
      </c>
      <c r="BL686" t="inlineStr">
        <is>
          <t/>
        </is>
      </c>
      <c r="BM686" t="inlineStr">
        <is>
          <t/>
        </is>
      </c>
      <c r="BN686" t="inlineStr">
        <is>
          <t/>
        </is>
      </c>
      <c r="BO686" t="inlineStr">
        <is>
          <t/>
        </is>
      </c>
      <c r="BP686" t="inlineStr">
        <is>
          <t/>
        </is>
      </c>
      <c r="BQ686" t="inlineStr">
        <is>
          <t/>
        </is>
      </c>
      <c r="BR686" t="inlineStr">
        <is>
          <t/>
        </is>
      </c>
      <c r="BS686" t="inlineStr">
        <is>
          <t/>
        </is>
      </c>
      <c r="BT686" t="inlineStr">
        <is>
          <t/>
        </is>
      </c>
      <c r="BU686" t="inlineStr">
        <is>
          <t>nationell centralbank|NCB</t>
        </is>
      </c>
      <c r="BV686" t="inlineStr">
        <is>
          <t>3|3</t>
        </is>
      </c>
      <c r="BW686" t="inlineStr">
        <is>
          <t>|</t>
        </is>
      </c>
      <c r="BX686" t="inlineStr">
        <is>
          <t/>
        </is>
      </c>
      <c r="BY686" t="inlineStr">
        <is>
          <t/>
        </is>
      </c>
      <c r="BZ686" t="inlineStr">
        <is>
          <t/>
        </is>
      </c>
      <c r="CA686" t="inlineStr">
        <is>
          <t/>
        </is>
      </c>
      <c r="CB686" t="inlineStr">
        <is>
          <t/>
        </is>
      </c>
      <c r="CC686" t="inlineStr">
        <is>
          <t/>
        </is>
      </c>
      <c r="CD686" t="inlineStr">
        <is>
          <t>"Banco central de un Estado miembro que ha adoptado la moneda única de acuerdo con el Tratado."</t>
        </is>
      </c>
      <c r="CE686" t="inlineStr">
        <is>
          <t/>
        </is>
      </c>
      <c r="CF686" t="inlineStr">
        <is>
          <t>"EU:n jäsenvaltion keskuspankki"</t>
        </is>
      </c>
      <c r="CG686" t="inlineStr">
        <is>
          <t/>
        </is>
      </c>
      <c r="CH686" t="inlineStr">
        <is>
          <t/>
        </is>
      </c>
      <c r="CI686" t="inlineStr">
        <is>
          <t/>
        </is>
      </c>
      <c r="CJ686" t="inlineStr">
        <is>
          <t>Valamely tagállam központi bankja, melynek elsődleges feladata az árstabilitás elérése és fenntartása.</t>
        </is>
      </c>
      <c r="CK686" t="inlineStr">
        <is>
          <t/>
        </is>
      </c>
      <c r="CL686" t="inlineStr">
        <is>
          <t/>
        </is>
      </c>
      <c r="CM686" t="inlineStr">
        <is>
          <t/>
        </is>
      </c>
      <c r="CN686" t="inlineStr">
        <is>
          <t/>
        </is>
      </c>
      <c r="CO686" t="inlineStr">
        <is>
          <t>De centrale bank van een lidstaat die overeenkomstig het EG-verdrag is overgegaan op de gemeenschappelijke munt, de euro (DNB-jaarverslag 1998, blz. 189).</t>
        </is>
      </c>
      <c r="CP686" t="inlineStr">
        <is>
          <t/>
        </is>
      </c>
      <c r="CQ686" t="inlineStr">
        <is>
          <t/>
        </is>
      </c>
      <c r="CR686" t="inlineStr">
        <is>
          <t/>
        </is>
      </c>
      <c r="CS686" t="inlineStr">
        <is>
          <t/>
        </is>
      </c>
      <c r="CT686" t="inlineStr">
        <is>
          <t/>
        </is>
      </c>
      <c r="CU686" t="inlineStr">
        <is>
          <t/>
        </is>
      </c>
    </row>
    <row r="687">
      <c r="A687" s="1" t="str">
        <f>HYPERLINK("https://iate.europa.eu/entry/result/857334/all", "857334")</f>
        <v>857334</v>
      </c>
      <c r="B687" t="inlineStr">
        <is>
          <t>FINANCE</t>
        </is>
      </c>
      <c r="C687" t="inlineStr">
        <is>
          <t>FINANCE|monetary relations;FINANCE|monetary economics;FINANCE</t>
        </is>
      </c>
      <c r="D687" t="inlineStr">
        <is>
          <t/>
        </is>
      </c>
      <c r="E687" t="inlineStr">
        <is>
          <t/>
        </is>
      </c>
      <c r="F687" t="inlineStr">
        <is>
          <t/>
        </is>
      </c>
      <c r="G687" t="inlineStr">
        <is>
          <t/>
        </is>
      </c>
      <c r="H687" t="inlineStr">
        <is>
          <t/>
        </is>
      </c>
      <c r="I687" t="inlineStr">
        <is>
          <t/>
        </is>
      </c>
      <c r="J687" t="inlineStr">
        <is>
          <t/>
        </is>
      </c>
      <c r="K687" t="inlineStr">
        <is>
          <t/>
        </is>
      </c>
      <c r="L687" t="inlineStr">
        <is>
          <t/>
        </is>
      </c>
      <c r="M687" t="inlineStr">
        <is>
          <t/>
        </is>
      </c>
      <c r="N687" t="inlineStr">
        <is>
          <t/>
        </is>
      </c>
      <c r="O687" t="inlineStr">
        <is>
          <t/>
        </is>
      </c>
      <c r="P687" t="inlineStr">
        <is>
          <t/>
        </is>
      </c>
      <c r="Q687" t="inlineStr">
        <is>
          <t/>
        </is>
      </c>
      <c r="R687" t="inlineStr">
        <is>
          <t/>
        </is>
      </c>
      <c r="S687" t="inlineStr">
        <is>
          <t>monetary policy transmission|monetary policy transmission mechanism</t>
        </is>
      </c>
      <c r="T687" t="inlineStr">
        <is>
          <t>3|3</t>
        </is>
      </c>
      <c r="U687" t="inlineStr">
        <is>
          <t>|</t>
        </is>
      </c>
      <c r="V687" t="inlineStr">
        <is>
          <t>mecanismo de transmisión de la política monetaria</t>
        </is>
      </c>
      <c r="W687" t="inlineStr">
        <is>
          <t>3</t>
        </is>
      </c>
      <c r="X687" t="inlineStr">
        <is>
          <t/>
        </is>
      </c>
      <c r="Y687" t="inlineStr">
        <is>
          <t/>
        </is>
      </c>
      <c r="Z687" t="inlineStr">
        <is>
          <t/>
        </is>
      </c>
      <c r="AA687" t="inlineStr">
        <is>
          <t/>
        </is>
      </c>
      <c r="AB687" t="inlineStr">
        <is>
          <t>rahapolitiikan välittymismekanismi</t>
        </is>
      </c>
      <c r="AC687" t="inlineStr">
        <is>
          <t>3</t>
        </is>
      </c>
      <c r="AD687" t="inlineStr">
        <is>
          <t/>
        </is>
      </c>
      <c r="AE687" t="inlineStr">
        <is>
          <t>mécanisme de transmission de la politique monétaire</t>
        </is>
      </c>
      <c r="AF687" t="inlineStr">
        <is>
          <t>2</t>
        </is>
      </c>
      <c r="AG687" t="inlineStr">
        <is>
          <t/>
        </is>
      </c>
      <c r="AH687" t="inlineStr">
        <is>
          <t/>
        </is>
      </c>
      <c r="AI687" t="inlineStr">
        <is>
          <t/>
        </is>
      </c>
      <c r="AJ687" t="inlineStr">
        <is>
          <t/>
        </is>
      </c>
      <c r="AK687" t="inlineStr">
        <is>
          <t/>
        </is>
      </c>
      <c r="AL687" t="inlineStr">
        <is>
          <t/>
        </is>
      </c>
      <c r="AM687" t="inlineStr">
        <is>
          <t/>
        </is>
      </c>
      <c r="AN687" t="inlineStr">
        <is>
          <t>monetáris transzmissziós mechanizmus</t>
        </is>
      </c>
      <c r="AO687" t="inlineStr">
        <is>
          <t>4</t>
        </is>
      </c>
      <c r="AP687" t="inlineStr">
        <is>
          <t/>
        </is>
      </c>
      <c r="AQ687" t="inlineStr">
        <is>
          <t>meccanismo di trasmissione della politica monetaria</t>
        </is>
      </c>
      <c r="AR687" t="inlineStr">
        <is>
          <t>3</t>
        </is>
      </c>
      <c r="AS687" t="inlineStr">
        <is>
          <t/>
        </is>
      </c>
      <c r="AT687" t="inlineStr">
        <is>
          <t>pinigų politikos poveikio mechanizmas</t>
        </is>
      </c>
      <c r="AU687" t="inlineStr">
        <is>
          <t>2</t>
        </is>
      </c>
      <c r="AV687" t="inlineStr">
        <is>
          <t/>
        </is>
      </c>
      <c r="AW687" t="inlineStr">
        <is>
          <t>monetārās politikas transmisijas mehānisms</t>
        </is>
      </c>
      <c r="AX687" t="inlineStr">
        <is>
          <t>2</t>
        </is>
      </c>
      <c r="AY687" t="inlineStr">
        <is>
          <t/>
        </is>
      </c>
      <c r="AZ687" t="inlineStr">
        <is>
          <t/>
        </is>
      </c>
      <c r="BA687" t="inlineStr">
        <is>
          <t/>
        </is>
      </c>
      <c r="BB687" t="inlineStr">
        <is>
          <t/>
        </is>
      </c>
      <c r="BC687" t="inlineStr">
        <is>
          <t/>
        </is>
      </c>
      <c r="BD687" t="inlineStr">
        <is>
          <t/>
        </is>
      </c>
      <c r="BE687" t="inlineStr">
        <is>
          <t/>
        </is>
      </c>
      <c r="BF687" t="inlineStr">
        <is>
          <t>mechanizm transmisji polityki pieniężnej</t>
        </is>
      </c>
      <c r="BG687" t="inlineStr">
        <is>
          <t>3</t>
        </is>
      </c>
      <c r="BH687" t="inlineStr">
        <is>
          <t/>
        </is>
      </c>
      <c r="BI687" t="inlineStr">
        <is>
          <t/>
        </is>
      </c>
      <c r="BJ687" t="inlineStr">
        <is>
          <t/>
        </is>
      </c>
      <c r="BK687" t="inlineStr">
        <is>
          <t/>
        </is>
      </c>
      <c r="BL687" t="inlineStr">
        <is>
          <t>mecanism de transmisie a politicii monetare</t>
        </is>
      </c>
      <c r="BM687" t="inlineStr">
        <is>
          <t>3</t>
        </is>
      </c>
      <c r="BN687" t="inlineStr">
        <is>
          <t/>
        </is>
      </c>
      <c r="BO687" t="inlineStr">
        <is>
          <t>transmisný mechanizmus menovej politiky|transmisia menovej politiky</t>
        </is>
      </c>
      <c r="BP687" t="inlineStr">
        <is>
          <t>3|3</t>
        </is>
      </c>
      <c r="BQ687" t="inlineStr">
        <is>
          <t>|</t>
        </is>
      </c>
      <c r="BR687" t="inlineStr">
        <is>
          <t>transmisijski mehanizem denarne politike</t>
        </is>
      </c>
      <c r="BS687" t="inlineStr">
        <is>
          <t>3</t>
        </is>
      </c>
      <c r="BT687" t="inlineStr">
        <is>
          <t/>
        </is>
      </c>
      <c r="BU687" t="inlineStr">
        <is>
          <t>penningpolitisk transmissionsmekanism</t>
        </is>
      </c>
      <c r="BV687" t="inlineStr">
        <is>
          <t>3</t>
        </is>
      </c>
      <c r="BW687" t="inlineStr">
        <is>
          <t/>
        </is>
      </c>
      <c r="BX687" t="inlineStr">
        <is>
          <t/>
        </is>
      </c>
      <c r="BY687" t="inlineStr">
        <is>
          <t/>
        </is>
      </c>
      <c r="BZ687" t="inlineStr">
        <is>
          <t/>
        </is>
      </c>
      <c r="CA687" t="inlineStr">
        <is>
          <t/>
        </is>
      </c>
      <c r="CB687" t="inlineStr">
        <is>
          <t/>
        </is>
      </c>
      <c r="CC687" t="inlineStr">
        <is>
          <t>The way in which monetary policy influences price developments.</t>
        </is>
      </c>
      <c r="CD687" t="inlineStr">
        <is>
          <t>La forma en que la política monetaria influye en la evolución de los precios.</t>
        </is>
      </c>
      <c r="CE687" t="inlineStr">
        <is>
          <t/>
        </is>
      </c>
      <c r="CF687" t="inlineStr">
        <is>
          <t>prosessi, jonka kautta rahapoliittiset päätökset vaikuttavat koko talouteen ja erityisesti hintatasoon</t>
        </is>
      </c>
      <c r="CG687" t="inlineStr">
        <is>
          <t/>
        </is>
      </c>
      <c r="CH687" t="inlineStr">
        <is>
          <t/>
        </is>
      </c>
      <c r="CI687" t="inlineStr">
        <is>
          <t/>
        </is>
      </c>
      <c r="CJ687" t="inlineStr">
        <is>
          <t>Az a többlépcsős komplex folyamat, amelyen keresztül a jegybank befolyásolja a kibocsátást és az inflációt.</t>
        </is>
      </c>
      <c r="CK687" t="inlineStr">
        <is>
          <t>modo in cui la politica monetaria influisce sugli andamenti dei prezzi</t>
        </is>
      </c>
      <c r="CL687" t="inlineStr">
        <is>
          <t>procesas, kurio metu pinigų politika daro poveikį kainų raidai</t>
        </is>
      </c>
      <c r="CM687" t="inlineStr">
        <is>
          <t/>
        </is>
      </c>
      <c r="CN687" t="inlineStr">
        <is>
          <t/>
        </is>
      </c>
      <c r="CO687" t="inlineStr">
        <is>
          <t/>
        </is>
      </c>
      <c r="CP687" t="inlineStr">
        <is>
          <t>mechanizm opisujący, w jaki sposób podmioty gospodarujące reagują na decyzje władz monetarnych oraz ich dalsze wzajemne interakcje. Tradycyjne kanały tego mechanizmu: kanał stopy procentowej, kanał kursu walutowego oraz kanały kredytowe.</t>
        </is>
      </c>
      <c r="CQ687" t="inlineStr">
        <is>
          <t/>
        </is>
      </c>
      <c r="CR687" t="inlineStr">
        <is>
          <t>totalitatea canalelor prin care banca centrală, utilizând un set variat de instrumente de politică monetară, poate influența dinamica cererii agregate și a prețurilor din economie</t>
        </is>
      </c>
      <c r="CS687" t="inlineStr">
        <is>
          <t>proces, akým sa menová politika centrálnej banky premieta do reálnej ekonomiky</t>
        </is>
      </c>
      <c r="CT687" t="inlineStr">
        <is>
          <t>proces, s katerim denarna politika vpliva na gospodarstvo</t>
        </is>
      </c>
      <c r="CU687" t="inlineStr">
        <is>
          <t>"Den så kallade penningpolitiska transmissionsmekanismen beskriver hur penningpolitiken påverkar ekonomin. På kort sikt påverkar penningpolitiken både den reala ekonomin – som till exempel konsumtion, investeringar, produktion och sysselsättning – och inflationen. På lång sikt har penningpolitiken däremot inga eller mycket begränsade effekter på den reala ekonomin. Penningpolitiken är då 'neutral', och bestämmer endast inflationstakten."</t>
        </is>
      </c>
    </row>
    <row r="688">
      <c r="A688" s="1" t="str">
        <f>HYPERLINK("https://iate.europa.eu/entry/result/875731/all", "875731")</f>
        <v>875731</v>
      </c>
      <c r="B688" t="inlineStr">
        <is>
          <t>LAW;FINANCE</t>
        </is>
      </c>
      <c r="C688" t="inlineStr">
        <is>
          <t>LAW|criminal law;FINANCE</t>
        </is>
      </c>
      <c r="D688" t="inlineStr">
        <is>
          <t/>
        </is>
      </c>
      <c r="E688" t="inlineStr">
        <is>
          <t/>
        </is>
      </c>
      <c r="F688" t="inlineStr">
        <is>
          <t/>
        </is>
      </c>
      <c r="G688" t="inlineStr">
        <is>
          <t/>
        </is>
      </c>
      <c r="H688" t="inlineStr">
        <is>
          <t/>
        </is>
      </c>
      <c r="I688" t="inlineStr">
        <is>
          <t/>
        </is>
      </c>
      <c r="J688" t="inlineStr">
        <is>
          <t/>
        </is>
      </c>
      <c r="K688" t="inlineStr">
        <is>
          <t/>
        </is>
      </c>
      <c r="L688" t="inlineStr">
        <is>
          <t/>
        </is>
      </c>
      <c r="M688" t="inlineStr">
        <is>
          <t/>
        </is>
      </c>
      <c r="N688" t="inlineStr">
        <is>
          <t/>
        </is>
      </c>
      <c r="O688" t="inlineStr">
        <is>
          <t/>
        </is>
      </c>
      <c r="P688" t="inlineStr">
        <is>
          <t/>
        </is>
      </c>
      <c r="Q688" t="inlineStr">
        <is>
          <t/>
        </is>
      </c>
      <c r="R688" t="inlineStr">
        <is>
          <t/>
        </is>
      </c>
      <c r="S688" t="inlineStr">
        <is>
          <t>proceeds</t>
        </is>
      </c>
      <c r="T688" t="inlineStr">
        <is>
          <t>3</t>
        </is>
      </c>
      <c r="U688" t="inlineStr">
        <is>
          <t/>
        </is>
      </c>
      <c r="V688" t="inlineStr">
        <is>
          <t/>
        </is>
      </c>
      <c r="W688" t="inlineStr">
        <is>
          <t/>
        </is>
      </c>
      <c r="X688" t="inlineStr">
        <is>
          <t/>
        </is>
      </c>
      <c r="Y688" t="inlineStr">
        <is>
          <t/>
        </is>
      </c>
      <c r="Z688" t="inlineStr">
        <is>
          <t/>
        </is>
      </c>
      <c r="AA688" t="inlineStr">
        <is>
          <t/>
        </is>
      </c>
      <c r="AB688" t="inlineStr">
        <is>
          <t>tuotto</t>
        </is>
      </c>
      <c r="AC688" t="inlineStr">
        <is>
          <t>2</t>
        </is>
      </c>
      <c r="AD688" t="inlineStr">
        <is>
          <t/>
        </is>
      </c>
      <c r="AE688" t="inlineStr">
        <is>
          <t>produit</t>
        </is>
      </c>
      <c r="AF688" t="inlineStr">
        <is>
          <t>1</t>
        </is>
      </c>
      <c r="AG688" t="inlineStr">
        <is>
          <t/>
        </is>
      </c>
      <c r="AH688" t="inlineStr">
        <is>
          <t>fáltais</t>
        </is>
      </c>
      <c r="AI688" t="inlineStr">
        <is>
          <t>3</t>
        </is>
      </c>
      <c r="AJ688" t="inlineStr">
        <is>
          <t/>
        </is>
      </c>
      <c r="AK688" t="inlineStr">
        <is>
          <t/>
        </is>
      </c>
      <c r="AL688" t="inlineStr">
        <is>
          <t/>
        </is>
      </c>
      <c r="AM688" t="inlineStr">
        <is>
          <t/>
        </is>
      </c>
      <c r="AN688" t="inlineStr">
        <is>
          <t/>
        </is>
      </c>
      <c r="AO688" t="inlineStr">
        <is>
          <t/>
        </is>
      </c>
      <c r="AP688" t="inlineStr">
        <is>
          <t/>
        </is>
      </c>
      <c r="AQ688" t="inlineStr">
        <is>
          <t/>
        </is>
      </c>
      <c r="AR688" t="inlineStr">
        <is>
          <t/>
        </is>
      </c>
      <c r="AS688" t="inlineStr">
        <is>
          <t/>
        </is>
      </c>
      <c r="AT688" t="inlineStr">
        <is>
          <t/>
        </is>
      </c>
      <c r="AU688" t="inlineStr">
        <is>
          <t/>
        </is>
      </c>
      <c r="AV688" t="inlineStr">
        <is>
          <t/>
        </is>
      </c>
      <c r="AW688" t="inlineStr">
        <is>
          <t/>
        </is>
      </c>
      <c r="AX688" t="inlineStr">
        <is>
          <t/>
        </is>
      </c>
      <c r="AY688" t="inlineStr">
        <is>
          <t/>
        </is>
      </c>
      <c r="AZ688" t="inlineStr">
        <is>
          <t/>
        </is>
      </c>
      <c r="BA688" t="inlineStr">
        <is>
          <t/>
        </is>
      </c>
      <c r="BB688" t="inlineStr">
        <is>
          <t/>
        </is>
      </c>
      <c r="BC688" t="inlineStr">
        <is>
          <t>opbrengsten</t>
        </is>
      </c>
      <c r="BD688" t="inlineStr">
        <is>
          <t>3</t>
        </is>
      </c>
      <c r="BE688" t="inlineStr">
        <is>
          <t/>
        </is>
      </c>
      <c r="BF688" t="inlineStr">
        <is>
          <t/>
        </is>
      </c>
      <c r="BG688" t="inlineStr">
        <is>
          <t/>
        </is>
      </c>
      <c r="BH688" t="inlineStr">
        <is>
          <t/>
        </is>
      </c>
      <c r="BI688" t="inlineStr">
        <is>
          <t/>
        </is>
      </c>
      <c r="BJ688" t="inlineStr">
        <is>
          <t/>
        </is>
      </c>
      <c r="BK688" t="inlineStr">
        <is>
          <t/>
        </is>
      </c>
      <c r="BL688" t="inlineStr">
        <is>
          <t/>
        </is>
      </c>
      <c r="BM688" t="inlineStr">
        <is>
          <t/>
        </is>
      </c>
      <c r="BN688" t="inlineStr">
        <is>
          <t/>
        </is>
      </c>
      <c r="BO688" t="inlineStr">
        <is>
          <t/>
        </is>
      </c>
      <c r="BP688" t="inlineStr">
        <is>
          <t/>
        </is>
      </c>
      <c r="BQ688" t="inlineStr">
        <is>
          <t/>
        </is>
      </c>
      <c r="BR688" t="inlineStr">
        <is>
          <t/>
        </is>
      </c>
      <c r="BS688" t="inlineStr">
        <is>
          <t/>
        </is>
      </c>
      <c r="BT688" t="inlineStr">
        <is>
          <t/>
        </is>
      </c>
      <c r="BU688" t="inlineStr">
        <is>
          <t>vinning</t>
        </is>
      </c>
      <c r="BV688" t="inlineStr">
        <is>
          <t>2</t>
        </is>
      </c>
      <c r="BW688" t="inlineStr">
        <is>
          <t/>
        </is>
      </c>
      <c r="BX688" t="inlineStr">
        <is>
          <t/>
        </is>
      </c>
      <c r="BY688" t="inlineStr">
        <is>
          <t/>
        </is>
      </c>
      <c r="BZ688" t="inlineStr">
        <is>
          <t/>
        </is>
      </c>
      <c r="CA688" t="inlineStr">
        <is>
          <t/>
        </is>
      </c>
      <c r="CB688" t="inlineStr">
        <is>
          <t/>
        </is>
      </c>
      <c r="CC688" t="inlineStr">
        <is>
          <t>property derived from or obtained, directly or indirectly, through the commission of an offence</t>
        </is>
      </c>
      <c r="CD688" t="inlineStr">
        <is>
          <t/>
        </is>
      </c>
      <c r="CE688" t="inlineStr">
        <is>
          <t/>
        </is>
      </c>
      <c r="CF688" t="inlineStr">
        <is>
          <t>omaisuus, joka on saatu tai suoraan tai välillisesti hankittu tekemällä (..) rikos."</t>
        </is>
      </c>
      <c r="CG688" t="inlineStr">
        <is>
          <t/>
        </is>
      </c>
      <c r="CH688" t="inlineStr">
        <is>
          <t/>
        </is>
      </c>
      <c r="CI688" t="inlineStr">
        <is>
          <t/>
        </is>
      </c>
      <c r="CJ688" t="inlineStr">
        <is>
          <t/>
        </is>
      </c>
      <c r="CK688" t="inlineStr">
        <is>
          <t/>
        </is>
      </c>
      <c r="CL688" t="inlineStr">
        <is>
          <t/>
        </is>
      </c>
      <c r="CM688" t="inlineStr">
        <is>
          <t/>
        </is>
      </c>
      <c r="CN688" t="inlineStr">
        <is>
          <t/>
        </is>
      </c>
      <c r="CO688" t="inlineStr">
        <is>
          <t>"opbrengsten betekent voorwerpen die, al dan niet rechtstreeks, zijn verworven of verkregen door het begaan van een in overeenstemming met artikel 3, eerste lid, strafbaar gesteld feit"</t>
        </is>
      </c>
      <c r="CP688" t="inlineStr">
        <is>
          <t/>
        </is>
      </c>
      <c r="CQ688" t="inlineStr">
        <is>
          <t/>
        </is>
      </c>
      <c r="CR688" t="inlineStr">
        <is>
          <t/>
        </is>
      </c>
      <c r="CS688" t="inlineStr">
        <is>
          <t/>
        </is>
      </c>
      <c r="CT688" t="inlineStr">
        <is>
          <t/>
        </is>
      </c>
      <c r="CU688" t="inlineStr">
        <is>
          <t/>
        </is>
      </c>
    </row>
    <row r="689">
      <c r="A689" s="1" t="str">
        <f>HYPERLINK("https://iate.europa.eu/entry/result/865370/all", "865370")</f>
        <v>865370</v>
      </c>
      <c r="B689" t="inlineStr">
        <is>
          <t>FINANCE;EUROPEAN UNION</t>
        </is>
      </c>
      <c r="C689" t="inlineStr">
        <is>
          <t>FINANCE|monetary relations;FINANCE|monetary economics;EUROPEAN UNION|European construction|European Union</t>
        </is>
      </c>
      <c r="D689" t="inlineStr">
        <is>
          <t/>
        </is>
      </c>
      <c r="E689" t="inlineStr">
        <is>
          <t/>
        </is>
      </c>
      <c r="F689" t="inlineStr">
        <is>
          <t/>
        </is>
      </c>
      <c r="G689" t="inlineStr">
        <is>
          <t/>
        </is>
      </c>
      <c r="H689" t="inlineStr">
        <is>
          <t/>
        </is>
      </c>
      <c r="I689" t="inlineStr">
        <is>
          <t/>
        </is>
      </c>
      <c r="J689" t="inlineStr">
        <is>
          <t>clearings- og betalingssystemer</t>
        </is>
      </c>
      <c r="K689" t="inlineStr">
        <is>
          <t>4</t>
        </is>
      </c>
      <c r="L689" t="inlineStr">
        <is>
          <t/>
        </is>
      </c>
      <c r="M689" t="inlineStr">
        <is>
          <t>Verrechnungs- und Zahlungssysteme</t>
        </is>
      </c>
      <c r="N689" t="inlineStr">
        <is>
          <t>1</t>
        </is>
      </c>
      <c r="O689" t="inlineStr">
        <is>
          <t/>
        </is>
      </c>
      <c r="P689" t="inlineStr">
        <is>
          <t>συστήματα συμψηφισμού και πληρωμών</t>
        </is>
      </c>
      <c r="Q689" t="inlineStr">
        <is>
          <t>3</t>
        </is>
      </c>
      <c r="R689" t="inlineStr">
        <is>
          <t/>
        </is>
      </c>
      <c r="S689" t="inlineStr">
        <is>
          <t>clearing and payment systems</t>
        </is>
      </c>
      <c r="T689" t="inlineStr">
        <is>
          <t>3</t>
        </is>
      </c>
      <c r="U689" t="inlineStr">
        <is>
          <t/>
        </is>
      </c>
      <c r="V689" t="inlineStr">
        <is>
          <t>sistemas de compensación y liquidación</t>
        </is>
      </c>
      <c r="W689" t="inlineStr">
        <is>
          <t>3</t>
        </is>
      </c>
      <c r="X689" t="inlineStr">
        <is>
          <t/>
        </is>
      </c>
      <c r="Y689" t="inlineStr">
        <is>
          <t/>
        </is>
      </c>
      <c r="Z689" t="inlineStr">
        <is>
          <t/>
        </is>
      </c>
      <c r="AA689" t="inlineStr">
        <is>
          <t/>
        </is>
      </c>
      <c r="AB689" t="inlineStr">
        <is>
          <t>selvitys- ja maksujärjestelmät|määritys- ja maksujärjestelmät</t>
        </is>
      </c>
      <c r="AC689" t="inlineStr">
        <is>
          <t>3|2</t>
        </is>
      </c>
      <c r="AD689" t="inlineStr">
        <is>
          <t>|</t>
        </is>
      </c>
      <c r="AE689" t="inlineStr">
        <is>
          <t>systèmes de compensation et de paiements</t>
        </is>
      </c>
      <c r="AF689" t="inlineStr">
        <is>
          <t>1</t>
        </is>
      </c>
      <c r="AG689" t="inlineStr">
        <is>
          <t/>
        </is>
      </c>
      <c r="AH689" t="inlineStr">
        <is>
          <t/>
        </is>
      </c>
      <c r="AI689" t="inlineStr">
        <is>
          <t/>
        </is>
      </c>
      <c r="AJ689" t="inlineStr">
        <is>
          <t/>
        </is>
      </c>
      <c r="AK689" t="inlineStr">
        <is>
          <t/>
        </is>
      </c>
      <c r="AL689" t="inlineStr">
        <is>
          <t/>
        </is>
      </c>
      <c r="AM689" t="inlineStr">
        <is>
          <t/>
        </is>
      </c>
      <c r="AN689" t="inlineStr">
        <is>
          <t/>
        </is>
      </c>
      <c r="AO689" t="inlineStr">
        <is>
          <t/>
        </is>
      </c>
      <c r="AP689" t="inlineStr">
        <is>
          <t/>
        </is>
      </c>
      <c r="AQ689" t="inlineStr">
        <is>
          <t>sistemi di pagamento e di compensazione</t>
        </is>
      </c>
      <c r="AR689" t="inlineStr">
        <is>
          <t>1</t>
        </is>
      </c>
      <c r="AS689" t="inlineStr">
        <is>
          <t/>
        </is>
      </c>
      <c r="AT689" t="inlineStr">
        <is>
          <t/>
        </is>
      </c>
      <c r="AU689" t="inlineStr">
        <is>
          <t/>
        </is>
      </c>
      <c r="AV689" t="inlineStr">
        <is>
          <t/>
        </is>
      </c>
      <c r="AW689" t="inlineStr">
        <is>
          <t/>
        </is>
      </c>
      <c r="AX689" t="inlineStr">
        <is>
          <t/>
        </is>
      </c>
      <c r="AY689" t="inlineStr">
        <is>
          <t/>
        </is>
      </c>
      <c r="AZ689" t="inlineStr">
        <is>
          <t/>
        </is>
      </c>
      <c r="BA689" t="inlineStr">
        <is>
          <t/>
        </is>
      </c>
      <c r="BB689" t="inlineStr">
        <is>
          <t/>
        </is>
      </c>
      <c r="BC689" t="inlineStr">
        <is>
          <t>verrekenings- en betalingssystemen</t>
        </is>
      </c>
      <c r="BD689" t="inlineStr">
        <is>
          <t>3</t>
        </is>
      </c>
      <c r="BE689" t="inlineStr">
        <is>
          <t/>
        </is>
      </c>
      <c r="BF689" t="inlineStr">
        <is>
          <t/>
        </is>
      </c>
      <c r="BG689" t="inlineStr">
        <is>
          <t/>
        </is>
      </c>
      <c r="BH689" t="inlineStr">
        <is>
          <t/>
        </is>
      </c>
      <c r="BI689" t="inlineStr">
        <is>
          <t>sistemas de compensação e de pagamentos</t>
        </is>
      </c>
      <c r="BJ689" t="inlineStr">
        <is>
          <t>1</t>
        </is>
      </c>
      <c r="BK689" t="inlineStr">
        <is>
          <t/>
        </is>
      </c>
      <c r="BL689" t="inlineStr">
        <is>
          <t/>
        </is>
      </c>
      <c r="BM689" t="inlineStr">
        <is>
          <t/>
        </is>
      </c>
      <c r="BN689" t="inlineStr">
        <is>
          <t/>
        </is>
      </c>
      <c r="BO689" t="inlineStr">
        <is>
          <t/>
        </is>
      </c>
      <c r="BP689" t="inlineStr">
        <is>
          <t/>
        </is>
      </c>
      <c r="BQ689" t="inlineStr">
        <is>
          <t/>
        </is>
      </c>
      <c r="BR689" t="inlineStr">
        <is>
          <t/>
        </is>
      </c>
      <c r="BS689" t="inlineStr">
        <is>
          <t/>
        </is>
      </c>
      <c r="BT689" t="inlineStr">
        <is>
          <t/>
        </is>
      </c>
      <c r="BU689" t="inlineStr">
        <is>
          <t>clearing- och betalningssystem</t>
        </is>
      </c>
      <c r="BV689" t="inlineStr">
        <is>
          <t>2</t>
        </is>
      </c>
      <c r="BW689" t="inlineStr">
        <is>
          <t/>
        </is>
      </c>
      <c r="BX689" t="inlineStr">
        <is>
          <t/>
        </is>
      </c>
      <c r="BY689" t="inlineStr">
        <is>
          <t/>
        </is>
      </c>
      <c r="BZ689" t="inlineStr">
        <is>
          <t/>
        </is>
      </c>
      <c r="CA689" t="inlineStr">
        <is>
          <t/>
        </is>
      </c>
      <c r="CB689" t="inlineStr">
        <is>
          <t/>
        </is>
      </c>
      <c r="CC689" t="inlineStr">
        <is>
          <t/>
        </is>
      </c>
      <c r="CD689" t="inlineStr">
        <is>
          <t/>
        </is>
      </c>
      <c r="CE689" t="inlineStr">
        <is>
          <t/>
        </is>
      </c>
      <c r="CF689" t="inlineStr">
        <is>
          <t/>
        </is>
      </c>
      <c r="CG689" t="inlineStr">
        <is>
          <t/>
        </is>
      </c>
      <c r="CH689" t="inlineStr">
        <is>
          <t/>
        </is>
      </c>
      <c r="CI689" t="inlineStr">
        <is>
          <t/>
        </is>
      </c>
      <c r="CJ689" t="inlineStr">
        <is>
          <t/>
        </is>
      </c>
      <c r="CK689" t="inlineStr">
        <is>
          <t/>
        </is>
      </c>
      <c r="CL689" t="inlineStr">
        <is>
          <t/>
        </is>
      </c>
      <c r="CM689" t="inlineStr">
        <is>
          <t/>
        </is>
      </c>
      <c r="CN689" t="inlineStr">
        <is>
          <t/>
        </is>
      </c>
      <c r="CO689" t="inlineStr">
        <is>
          <t/>
        </is>
      </c>
      <c r="CP689" t="inlineStr">
        <is>
          <t/>
        </is>
      </c>
      <c r="CQ689" t="inlineStr">
        <is>
          <t/>
        </is>
      </c>
      <c r="CR689" t="inlineStr">
        <is>
          <t/>
        </is>
      </c>
      <c r="CS689" t="inlineStr">
        <is>
          <t/>
        </is>
      </c>
      <c r="CT689" t="inlineStr">
        <is>
          <t/>
        </is>
      </c>
      <c r="CU689" t="inlineStr">
        <is>
          <t/>
        </is>
      </c>
    </row>
    <row r="690">
      <c r="A690" s="1" t="str">
        <f>HYPERLINK("https://iate.europa.eu/entry/result/856369/all", "856369")</f>
        <v>856369</v>
      </c>
      <c r="B690" t="inlineStr">
        <is>
          <t>FINANCE;BUSINESS AND COMPETITION</t>
        </is>
      </c>
      <c r="C690" t="inlineStr">
        <is>
          <t>FINANCE|taxation;BUSINESS AND COMPETITION|business organisation;BUSINESS AND COMPETITION|accounting</t>
        </is>
      </c>
      <c r="D690" t="inlineStr">
        <is>
          <t/>
        </is>
      </c>
      <c r="E690" t="inlineStr">
        <is>
          <t/>
        </is>
      </c>
      <c r="F690" t="inlineStr">
        <is>
          <t/>
        </is>
      </c>
      <c r="G690" t="inlineStr">
        <is>
          <t/>
        </is>
      </c>
      <c r="H690" t="inlineStr">
        <is>
          <t/>
        </is>
      </c>
      <c r="I690" t="inlineStr">
        <is>
          <t/>
        </is>
      </c>
      <c r="J690" t="inlineStr">
        <is>
          <t/>
        </is>
      </c>
      <c r="K690" t="inlineStr">
        <is>
          <t/>
        </is>
      </c>
      <c r="L690" t="inlineStr">
        <is>
          <t/>
        </is>
      </c>
      <c r="M690" t="inlineStr">
        <is>
          <t>Vermögen</t>
        </is>
      </c>
      <c r="N690" t="inlineStr">
        <is>
          <t>3</t>
        </is>
      </c>
      <c r="O690" t="inlineStr">
        <is>
          <t/>
        </is>
      </c>
      <c r="P690" t="inlineStr">
        <is>
          <t/>
        </is>
      </c>
      <c r="Q690" t="inlineStr">
        <is>
          <t/>
        </is>
      </c>
      <c r="R690" t="inlineStr">
        <is>
          <t/>
        </is>
      </c>
      <c r="S690" t="inlineStr">
        <is>
          <t>assets</t>
        </is>
      </c>
      <c r="T690" t="inlineStr">
        <is>
          <t>1</t>
        </is>
      </c>
      <c r="U690" t="inlineStr">
        <is>
          <t/>
        </is>
      </c>
      <c r="V690" t="inlineStr">
        <is>
          <t/>
        </is>
      </c>
      <c r="W690" t="inlineStr">
        <is>
          <t/>
        </is>
      </c>
      <c r="X690" t="inlineStr">
        <is>
          <t/>
        </is>
      </c>
      <c r="Y690" t="inlineStr">
        <is>
          <t/>
        </is>
      </c>
      <c r="Z690" t="inlineStr">
        <is>
          <t/>
        </is>
      </c>
      <c r="AA690" t="inlineStr">
        <is>
          <t/>
        </is>
      </c>
      <c r="AB690" t="inlineStr">
        <is>
          <t>varat</t>
        </is>
      </c>
      <c r="AC690" t="inlineStr">
        <is>
          <t>3</t>
        </is>
      </c>
      <c r="AD690" t="inlineStr">
        <is>
          <t/>
        </is>
      </c>
      <c r="AE690" t="inlineStr">
        <is>
          <t>avoirs</t>
        </is>
      </c>
      <c r="AF690" t="inlineStr">
        <is>
          <t>1</t>
        </is>
      </c>
      <c r="AG690" t="inlineStr">
        <is>
          <t/>
        </is>
      </c>
      <c r="AH690" t="inlineStr">
        <is>
          <t/>
        </is>
      </c>
      <c r="AI690" t="inlineStr">
        <is>
          <t/>
        </is>
      </c>
      <c r="AJ690" t="inlineStr">
        <is>
          <t/>
        </is>
      </c>
      <c r="AK690" t="inlineStr">
        <is>
          <t/>
        </is>
      </c>
      <c r="AL690" t="inlineStr">
        <is>
          <t/>
        </is>
      </c>
      <c r="AM690" t="inlineStr">
        <is>
          <t/>
        </is>
      </c>
      <c r="AN690" t="inlineStr">
        <is>
          <t/>
        </is>
      </c>
      <c r="AO690" t="inlineStr">
        <is>
          <t/>
        </is>
      </c>
      <c r="AP690" t="inlineStr">
        <is>
          <t/>
        </is>
      </c>
      <c r="AQ690" t="inlineStr">
        <is>
          <t/>
        </is>
      </c>
      <c r="AR690" t="inlineStr">
        <is>
          <t/>
        </is>
      </c>
      <c r="AS690" t="inlineStr">
        <is>
          <t/>
        </is>
      </c>
      <c r="AT690" t="inlineStr">
        <is>
          <t/>
        </is>
      </c>
      <c r="AU690" t="inlineStr">
        <is>
          <t/>
        </is>
      </c>
      <c r="AV690" t="inlineStr">
        <is>
          <t/>
        </is>
      </c>
      <c r="AW690" t="inlineStr">
        <is>
          <t/>
        </is>
      </c>
      <c r="AX690" t="inlineStr">
        <is>
          <t/>
        </is>
      </c>
      <c r="AY690" t="inlineStr">
        <is>
          <t/>
        </is>
      </c>
      <c r="AZ690" t="inlineStr">
        <is>
          <t/>
        </is>
      </c>
      <c r="BA690" t="inlineStr">
        <is>
          <t/>
        </is>
      </c>
      <c r="BB690" t="inlineStr">
        <is>
          <t/>
        </is>
      </c>
      <c r="BC690" t="inlineStr">
        <is>
          <t>vermogen</t>
        </is>
      </c>
      <c r="BD690" t="inlineStr">
        <is>
          <t>3</t>
        </is>
      </c>
      <c r="BE690" t="inlineStr">
        <is>
          <t/>
        </is>
      </c>
      <c r="BF690" t="inlineStr">
        <is>
          <t/>
        </is>
      </c>
      <c r="BG690" t="inlineStr">
        <is>
          <t/>
        </is>
      </c>
      <c r="BH690" t="inlineStr">
        <is>
          <t/>
        </is>
      </c>
      <c r="BI690" t="inlineStr">
        <is>
          <t>ativos</t>
        </is>
      </c>
      <c r="BJ690" t="inlineStr">
        <is>
          <t>2</t>
        </is>
      </c>
      <c r="BK690" t="inlineStr">
        <is>
          <t/>
        </is>
      </c>
      <c r="BL690" t="inlineStr">
        <is>
          <t/>
        </is>
      </c>
      <c r="BM690" t="inlineStr">
        <is>
          <t/>
        </is>
      </c>
      <c r="BN690" t="inlineStr">
        <is>
          <t/>
        </is>
      </c>
      <c r="BO690" t="inlineStr">
        <is>
          <t/>
        </is>
      </c>
      <c r="BP690" t="inlineStr">
        <is>
          <t/>
        </is>
      </c>
      <c r="BQ690" t="inlineStr">
        <is>
          <t/>
        </is>
      </c>
      <c r="BR690" t="inlineStr">
        <is>
          <t/>
        </is>
      </c>
      <c r="BS690" t="inlineStr">
        <is>
          <t/>
        </is>
      </c>
      <c r="BT690" t="inlineStr">
        <is>
          <t/>
        </is>
      </c>
      <c r="BU690" t="inlineStr">
        <is>
          <t/>
        </is>
      </c>
      <c r="BV690" t="inlineStr">
        <is>
          <t/>
        </is>
      </c>
      <c r="BW690" t="inlineStr">
        <is>
          <t/>
        </is>
      </c>
      <c r="BX690" t="inlineStr">
        <is>
          <t/>
        </is>
      </c>
      <c r="BY690" t="inlineStr">
        <is>
          <t/>
        </is>
      </c>
      <c r="BZ690" t="inlineStr">
        <is>
          <t/>
        </is>
      </c>
      <c r="CA690" t="inlineStr">
        <is>
          <t/>
        </is>
      </c>
      <c r="CB690" t="inlineStr">
        <is>
          <t/>
        </is>
      </c>
      <c r="CC690" t="inlineStr">
        <is>
          <t/>
        </is>
      </c>
      <c r="CD690" t="inlineStr">
        <is>
          <t/>
        </is>
      </c>
      <c r="CE690" t="inlineStr">
        <is>
          <t/>
        </is>
      </c>
      <c r="CF690" t="inlineStr">
        <is>
          <t/>
        </is>
      </c>
      <c r="CG690" t="inlineStr">
        <is>
          <t/>
        </is>
      </c>
      <c r="CH690" t="inlineStr">
        <is>
          <t/>
        </is>
      </c>
      <c r="CI690" t="inlineStr">
        <is>
          <t/>
        </is>
      </c>
      <c r="CJ690" t="inlineStr">
        <is>
          <t/>
        </is>
      </c>
      <c r="CK690" t="inlineStr">
        <is>
          <t/>
        </is>
      </c>
      <c r="CL690" t="inlineStr">
        <is>
          <t/>
        </is>
      </c>
      <c r="CM690" t="inlineStr">
        <is>
          <t/>
        </is>
      </c>
      <c r="CN690" t="inlineStr">
        <is>
          <t/>
        </is>
      </c>
      <c r="CO690" t="inlineStr">
        <is>
          <t/>
        </is>
      </c>
      <c r="CP690" t="inlineStr">
        <is>
          <t/>
        </is>
      </c>
      <c r="CQ690" t="inlineStr">
        <is>
          <t/>
        </is>
      </c>
      <c r="CR690" t="inlineStr">
        <is>
          <t/>
        </is>
      </c>
      <c r="CS690" t="inlineStr">
        <is>
          <t/>
        </is>
      </c>
      <c r="CT690" t="inlineStr">
        <is>
          <t/>
        </is>
      </c>
      <c r="CU690" t="inlineStr">
        <is>
          <t/>
        </is>
      </c>
    </row>
    <row r="691">
      <c r="A691" s="1" t="str">
        <f>HYPERLINK("https://iate.europa.eu/entry/result/874504/all", "874504")</f>
        <v>874504</v>
      </c>
      <c r="B691" t="inlineStr">
        <is>
          <t>FINANCE;BUSINESS AND COMPETITION</t>
        </is>
      </c>
      <c r="C691" t="inlineStr">
        <is>
          <t>FINANCE|financial institutions and credit;BUSINESS AND COMPETITION|business organisation;BUSINESS AND COMPETITION|accounting</t>
        </is>
      </c>
      <c r="D691" t="inlineStr">
        <is>
          <t/>
        </is>
      </c>
      <c r="E691" t="inlineStr">
        <is>
          <t/>
        </is>
      </c>
      <c r="F691" t="inlineStr">
        <is>
          <t/>
        </is>
      </c>
      <c r="G691" t="inlineStr">
        <is>
          <t/>
        </is>
      </c>
      <c r="H691" t="inlineStr">
        <is>
          <t/>
        </is>
      </c>
      <c r="I691" t="inlineStr">
        <is>
          <t/>
        </is>
      </c>
      <c r="J691" t="inlineStr">
        <is>
          <t/>
        </is>
      </c>
      <c r="K691" t="inlineStr">
        <is>
          <t/>
        </is>
      </c>
      <c r="L691" t="inlineStr">
        <is>
          <t/>
        </is>
      </c>
      <c r="M691" t="inlineStr">
        <is>
          <t>Zulassungsbedingung</t>
        </is>
      </c>
      <c r="N691" t="inlineStr">
        <is>
          <t>3</t>
        </is>
      </c>
      <c r="O691" t="inlineStr">
        <is>
          <t/>
        </is>
      </c>
      <c r="P691" t="inlineStr">
        <is>
          <t/>
        </is>
      </c>
      <c r="Q691" t="inlineStr">
        <is>
          <t/>
        </is>
      </c>
      <c r="R691" t="inlineStr">
        <is>
          <t/>
        </is>
      </c>
      <c r="S691" t="inlineStr">
        <is>
          <t>authorisation requirement</t>
        </is>
      </c>
      <c r="T691" t="inlineStr">
        <is>
          <t>1</t>
        </is>
      </c>
      <c r="U691" t="inlineStr">
        <is>
          <t/>
        </is>
      </c>
      <c r="V691" t="inlineStr">
        <is>
          <t/>
        </is>
      </c>
      <c r="W691" t="inlineStr">
        <is>
          <t/>
        </is>
      </c>
      <c r="X691" t="inlineStr">
        <is>
          <t/>
        </is>
      </c>
      <c r="Y691" t="inlineStr">
        <is>
          <t/>
        </is>
      </c>
      <c r="Z691" t="inlineStr">
        <is>
          <t/>
        </is>
      </c>
      <c r="AA691" t="inlineStr">
        <is>
          <t/>
        </is>
      </c>
      <c r="AB691" t="inlineStr">
        <is>
          <t>toimiluvan saamisen edellytys</t>
        </is>
      </c>
      <c r="AC691" t="inlineStr">
        <is>
          <t>2</t>
        </is>
      </c>
      <c r="AD691" t="inlineStr">
        <is>
          <t/>
        </is>
      </c>
      <c r="AE691" t="inlineStr">
        <is>
          <t>condition d'agrément</t>
        </is>
      </c>
      <c r="AF691" t="inlineStr">
        <is>
          <t>2</t>
        </is>
      </c>
      <c r="AG691" t="inlineStr">
        <is>
          <t/>
        </is>
      </c>
      <c r="AH691" t="inlineStr">
        <is>
          <t/>
        </is>
      </c>
      <c r="AI691" t="inlineStr">
        <is>
          <t/>
        </is>
      </c>
      <c r="AJ691" t="inlineStr">
        <is>
          <t/>
        </is>
      </c>
      <c r="AK691" t="inlineStr">
        <is>
          <t/>
        </is>
      </c>
      <c r="AL691" t="inlineStr">
        <is>
          <t/>
        </is>
      </c>
      <c r="AM691" t="inlineStr">
        <is>
          <t/>
        </is>
      </c>
      <c r="AN691" t="inlineStr">
        <is>
          <t/>
        </is>
      </c>
      <c r="AO691" t="inlineStr">
        <is>
          <t/>
        </is>
      </c>
      <c r="AP691" t="inlineStr">
        <is>
          <t/>
        </is>
      </c>
      <c r="AQ691" t="inlineStr">
        <is>
          <t/>
        </is>
      </c>
      <c r="AR691" t="inlineStr">
        <is>
          <t/>
        </is>
      </c>
      <c r="AS691" t="inlineStr">
        <is>
          <t/>
        </is>
      </c>
      <c r="AT691" t="inlineStr">
        <is>
          <t/>
        </is>
      </c>
      <c r="AU691" t="inlineStr">
        <is>
          <t/>
        </is>
      </c>
      <c r="AV691" t="inlineStr">
        <is>
          <t/>
        </is>
      </c>
      <c r="AW691" t="inlineStr">
        <is>
          <t/>
        </is>
      </c>
      <c r="AX691" t="inlineStr">
        <is>
          <t/>
        </is>
      </c>
      <c r="AY691" t="inlineStr">
        <is>
          <t/>
        </is>
      </c>
      <c r="AZ691" t="inlineStr">
        <is>
          <t/>
        </is>
      </c>
      <c r="BA691" t="inlineStr">
        <is>
          <t/>
        </is>
      </c>
      <c r="BB691" t="inlineStr">
        <is>
          <t/>
        </is>
      </c>
      <c r="BC691" t="inlineStr">
        <is>
          <t>toelatingsvoorwaarde</t>
        </is>
      </c>
      <c r="BD691" t="inlineStr">
        <is>
          <t>2</t>
        </is>
      </c>
      <c r="BE691" t="inlineStr">
        <is>
          <t/>
        </is>
      </c>
      <c r="BF691" t="inlineStr">
        <is>
          <t/>
        </is>
      </c>
      <c r="BG691" t="inlineStr">
        <is>
          <t/>
        </is>
      </c>
      <c r="BH691" t="inlineStr">
        <is>
          <t/>
        </is>
      </c>
      <c r="BI691" t="inlineStr">
        <is>
          <t/>
        </is>
      </c>
      <c r="BJ691" t="inlineStr">
        <is>
          <t/>
        </is>
      </c>
      <c r="BK691" t="inlineStr">
        <is>
          <t/>
        </is>
      </c>
      <c r="BL691" t="inlineStr">
        <is>
          <t/>
        </is>
      </c>
      <c r="BM691" t="inlineStr">
        <is>
          <t/>
        </is>
      </c>
      <c r="BN691" t="inlineStr">
        <is>
          <t/>
        </is>
      </c>
      <c r="BO691" t="inlineStr">
        <is>
          <t/>
        </is>
      </c>
      <c r="BP691" t="inlineStr">
        <is>
          <t/>
        </is>
      </c>
      <c r="BQ691" t="inlineStr">
        <is>
          <t/>
        </is>
      </c>
      <c r="BR691" t="inlineStr">
        <is>
          <t/>
        </is>
      </c>
      <c r="BS691" t="inlineStr">
        <is>
          <t/>
        </is>
      </c>
      <c r="BT691" t="inlineStr">
        <is>
          <t/>
        </is>
      </c>
      <c r="BU691" t="inlineStr">
        <is>
          <t/>
        </is>
      </c>
      <c r="BV691" t="inlineStr">
        <is>
          <t/>
        </is>
      </c>
      <c r="BW691" t="inlineStr">
        <is>
          <t/>
        </is>
      </c>
      <c r="BX691" t="inlineStr">
        <is>
          <t/>
        </is>
      </c>
      <c r="BY691" t="inlineStr">
        <is>
          <t/>
        </is>
      </c>
      <c r="BZ691" t="inlineStr">
        <is>
          <t/>
        </is>
      </c>
      <c r="CA691" t="inlineStr">
        <is>
          <t/>
        </is>
      </c>
      <c r="CB691" t="inlineStr">
        <is>
          <t/>
        </is>
      </c>
      <c r="CC691" t="inlineStr">
        <is>
          <t/>
        </is>
      </c>
      <c r="CD691" t="inlineStr">
        <is>
          <t/>
        </is>
      </c>
      <c r="CE691" t="inlineStr">
        <is>
          <t/>
        </is>
      </c>
      <c r="CF691" t="inlineStr">
        <is>
          <t/>
        </is>
      </c>
      <c r="CG691" t="inlineStr">
        <is>
          <t/>
        </is>
      </c>
      <c r="CH691" t="inlineStr">
        <is>
          <t/>
        </is>
      </c>
      <c r="CI691" t="inlineStr">
        <is>
          <t/>
        </is>
      </c>
      <c r="CJ691" t="inlineStr">
        <is>
          <t/>
        </is>
      </c>
      <c r="CK691" t="inlineStr">
        <is>
          <t/>
        </is>
      </c>
      <c r="CL691" t="inlineStr">
        <is>
          <t/>
        </is>
      </c>
      <c r="CM691" t="inlineStr">
        <is>
          <t/>
        </is>
      </c>
      <c r="CN691" t="inlineStr">
        <is>
          <t/>
        </is>
      </c>
      <c r="CO691" t="inlineStr">
        <is>
          <t>voorwaarde voor het verlenen/verkrijgen van een vergunning (agrément)</t>
        </is>
      </c>
      <c r="CP691" t="inlineStr">
        <is>
          <t/>
        </is>
      </c>
      <c r="CQ691" t="inlineStr">
        <is>
          <t/>
        </is>
      </c>
      <c r="CR691" t="inlineStr">
        <is>
          <t/>
        </is>
      </c>
      <c r="CS691" t="inlineStr">
        <is>
          <t/>
        </is>
      </c>
      <c r="CT691" t="inlineStr">
        <is>
          <t/>
        </is>
      </c>
      <c r="CU691" t="inlineStr">
        <is>
          <t/>
        </is>
      </c>
    </row>
    <row r="692">
      <c r="A692" s="1" t="str">
        <f>HYPERLINK("https://iate.europa.eu/entry/result/875879/all", "875879")</f>
        <v>875879</v>
      </c>
      <c r="B692" t="inlineStr">
        <is>
          <t>FINANCE</t>
        </is>
      </c>
      <c r="C692" t="inlineStr">
        <is>
          <t>FINANCE|financial institutions and credit;FINANCE|free movement of capital|financial market</t>
        </is>
      </c>
      <c r="D692" t="inlineStr">
        <is>
          <t>стабилно и разумно управление</t>
        </is>
      </c>
      <c r="E692" t="inlineStr">
        <is>
          <t>4</t>
        </is>
      </c>
      <c r="F692" t="inlineStr">
        <is>
          <t/>
        </is>
      </c>
      <c r="G692" t="inlineStr">
        <is>
          <t/>
        </is>
      </c>
      <c r="H692" t="inlineStr">
        <is>
          <t/>
        </is>
      </c>
      <c r="I692" t="inlineStr">
        <is>
          <t/>
        </is>
      </c>
      <c r="J692" t="inlineStr">
        <is>
          <t>sund og forsigtig forvaltning</t>
        </is>
      </c>
      <c r="K692" t="inlineStr">
        <is>
          <t>4</t>
        </is>
      </c>
      <c r="L692" t="inlineStr">
        <is>
          <t/>
        </is>
      </c>
      <c r="M692" t="inlineStr">
        <is>
          <t>solide und umsichtige Führung</t>
        </is>
      </c>
      <c r="N692" t="inlineStr">
        <is>
          <t>3</t>
        </is>
      </c>
      <c r="O692" t="inlineStr">
        <is>
          <t/>
        </is>
      </c>
      <c r="P692" t="inlineStr">
        <is>
          <t>ασφαλής και χρηστή τραπεζική διαχείριση|υγιής και συνετή διαχείριση</t>
        </is>
      </c>
      <c r="Q692" t="inlineStr">
        <is>
          <t>3|1</t>
        </is>
      </c>
      <c r="R692" t="inlineStr">
        <is>
          <t>|</t>
        </is>
      </c>
      <c r="S692" t="inlineStr">
        <is>
          <t>safe and sound banking|sound and prudent management</t>
        </is>
      </c>
      <c r="T692" t="inlineStr">
        <is>
          <t>1|3</t>
        </is>
      </c>
      <c r="U692" t="inlineStr">
        <is>
          <t>|</t>
        </is>
      </c>
      <c r="V692" t="inlineStr">
        <is>
          <t>gestión sana y prudente|gestión correcta y prudente|gestión adecuada y prudente</t>
        </is>
      </c>
      <c r="W692" t="inlineStr">
        <is>
          <t>1|2|3</t>
        </is>
      </c>
      <c r="X692" t="inlineStr">
        <is>
          <t>||</t>
        </is>
      </c>
      <c r="Y692" t="inlineStr">
        <is>
          <t>kindel ja usaldusväärne juhtimine</t>
        </is>
      </c>
      <c r="Z692" t="inlineStr">
        <is>
          <t>3</t>
        </is>
      </c>
      <c r="AA692" t="inlineStr">
        <is>
          <t/>
        </is>
      </c>
      <c r="AB692" t="inlineStr">
        <is>
          <t>järkevä ja vakaa johtaminen|terve ja järkevä liikkeenjohto|terveiden ja varovaisten liikeperiaatteiden mukainen johtaminen</t>
        </is>
      </c>
      <c r="AC692" t="inlineStr">
        <is>
          <t>2|2|2</t>
        </is>
      </c>
      <c r="AD692" t="inlineStr">
        <is>
          <t>||</t>
        </is>
      </c>
      <c r="AE692" t="inlineStr">
        <is>
          <t>gestion saine et prudente</t>
        </is>
      </c>
      <c r="AF692" t="inlineStr">
        <is>
          <t>2</t>
        </is>
      </c>
      <c r="AG692" t="inlineStr">
        <is>
          <t/>
        </is>
      </c>
      <c r="AH692" t="inlineStr">
        <is>
          <t/>
        </is>
      </c>
      <c r="AI692" t="inlineStr">
        <is>
          <t/>
        </is>
      </c>
      <c r="AJ692" t="inlineStr">
        <is>
          <t/>
        </is>
      </c>
      <c r="AK692" t="inlineStr">
        <is>
          <t/>
        </is>
      </c>
      <c r="AL692" t="inlineStr">
        <is>
          <t/>
        </is>
      </c>
      <c r="AM692" t="inlineStr">
        <is>
          <t/>
        </is>
      </c>
      <c r="AN692" t="inlineStr">
        <is>
          <t>megbízható és prudens irányítás</t>
        </is>
      </c>
      <c r="AO692" t="inlineStr">
        <is>
          <t>3</t>
        </is>
      </c>
      <c r="AP692" t="inlineStr">
        <is>
          <t/>
        </is>
      </c>
      <c r="AQ692" t="inlineStr">
        <is>
          <t>gestione sana e prudente|sana e prudente gestione</t>
        </is>
      </c>
      <c r="AR692" t="inlineStr">
        <is>
          <t>1|2</t>
        </is>
      </c>
      <c r="AS692" t="inlineStr">
        <is>
          <t>|</t>
        </is>
      </c>
      <c r="AT692" t="inlineStr">
        <is>
          <t>patikimas riziką ribojantis valdymas</t>
        </is>
      </c>
      <c r="AU692" t="inlineStr">
        <is>
          <t>1</t>
        </is>
      </c>
      <c r="AV692" t="inlineStr">
        <is>
          <t/>
        </is>
      </c>
      <c r="AW692" t="inlineStr">
        <is>
          <t/>
        </is>
      </c>
      <c r="AX692" t="inlineStr">
        <is>
          <t/>
        </is>
      </c>
      <c r="AY692" t="inlineStr">
        <is>
          <t/>
        </is>
      </c>
      <c r="AZ692" t="inlineStr">
        <is>
          <t>mmaniġjar sod u prudenti</t>
        </is>
      </c>
      <c r="BA692" t="inlineStr">
        <is>
          <t>3</t>
        </is>
      </c>
      <c r="BB692" t="inlineStr">
        <is>
          <t/>
        </is>
      </c>
      <c r="BC692" t="inlineStr">
        <is>
          <t>gezonde en prudente bedrijfsvoering</t>
        </is>
      </c>
      <c r="BD692" t="inlineStr">
        <is>
          <t>3</t>
        </is>
      </c>
      <c r="BE692" t="inlineStr">
        <is>
          <t/>
        </is>
      </c>
      <c r="BF692" t="inlineStr">
        <is>
          <t>prawidłowe i ostrożne zarządzanie</t>
        </is>
      </c>
      <c r="BG692" t="inlineStr">
        <is>
          <t>3</t>
        </is>
      </c>
      <c r="BH692" t="inlineStr">
        <is>
          <t/>
        </is>
      </c>
      <c r="BI692" t="inlineStr">
        <is>
          <t>gestão sã e prudente</t>
        </is>
      </c>
      <c r="BJ692" t="inlineStr">
        <is>
          <t>3</t>
        </is>
      </c>
      <c r="BK692" t="inlineStr">
        <is>
          <t/>
        </is>
      </c>
      <c r="BL692" t="inlineStr">
        <is>
          <t/>
        </is>
      </c>
      <c r="BM692" t="inlineStr">
        <is>
          <t/>
        </is>
      </c>
      <c r="BN692" t="inlineStr">
        <is>
          <t/>
        </is>
      </c>
      <c r="BO692" t="inlineStr">
        <is>
          <t/>
        </is>
      </c>
      <c r="BP692" t="inlineStr">
        <is>
          <t/>
        </is>
      </c>
      <c r="BQ692" t="inlineStr">
        <is>
          <t/>
        </is>
      </c>
      <c r="BR692" t="inlineStr">
        <is>
          <t>premišljeno in skrbno upravljanje</t>
        </is>
      </c>
      <c r="BS692" t="inlineStr">
        <is>
          <t>3</t>
        </is>
      </c>
      <c r="BT692" t="inlineStr">
        <is>
          <t/>
        </is>
      </c>
      <c r="BU692" t="inlineStr">
        <is>
          <t/>
        </is>
      </c>
      <c r="BV692" t="inlineStr">
        <is>
          <t/>
        </is>
      </c>
      <c r="BW692" t="inlineStr">
        <is>
          <t/>
        </is>
      </c>
      <c r="BX692" t="inlineStr">
        <is>
          <t/>
        </is>
      </c>
      <c r="BY692" t="inlineStr">
        <is>
          <t/>
        </is>
      </c>
      <c r="BZ692" t="inlineStr">
        <is>
          <t/>
        </is>
      </c>
      <c r="CA692" t="inlineStr">
        <is>
          <t/>
        </is>
      </c>
      <c r="CB692" t="inlineStr">
        <is>
          <t/>
        </is>
      </c>
      <c r="CC692" t="inlineStr">
        <is>
          <t/>
        </is>
      </c>
      <c r="CD692" t="inlineStr">
        <is>
          <t/>
        </is>
      </c>
      <c r="CE692" t="inlineStr">
        <is>
          <t/>
        </is>
      </c>
      <c r="CF692" t="inlineStr">
        <is>
          <t/>
        </is>
      </c>
      <c r="CG692" t="inlineStr">
        <is>
          <t/>
        </is>
      </c>
      <c r="CH692" t="inlineStr">
        <is>
          <t/>
        </is>
      </c>
      <c r="CI692" t="inlineStr">
        <is>
          <t/>
        </is>
      </c>
      <c r="CJ692" t="inlineStr">
        <is>
          <t/>
        </is>
      </c>
      <c r="CK692" t="inlineStr">
        <is>
          <t/>
        </is>
      </c>
      <c r="CL692" t="inlineStr">
        <is>
          <t/>
        </is>
      </c>
      <c r="CM692" t="inlineStr">
        <is>
          <t/>
        </is>
      </c>
      <c r="CN692" t="inlineStr">
        <is>
          <t/>
        </is>
      </c>
      <c r="CO692" t="inlineStr">
        <is>
          <t/>
        </is>
      </c>
      <c r="CP692" t="inlineStr">
        <is>
          <t/>
        </is>
      </c>
      <c r="CQ692" t="inlineStr">
        <is>
          <t/>
        </is>
      </c>
      <c r="CR692" t="inlineStr">
        <is>
          <t/>
        </is>
      </c>
      <c r="CS692" t="inlineStr">
        <is>
          <t/>
        </is>
      </c>
      <c r="CT692" t="inlineStr">
        <is>
          <t/>
        </is>
      </c>
      <c r="CU692" t="inlineStr">
        <is>
          <t/>
        </is>
      </c>
    </row>
    <row r="693">
      <c r="A693" s="1" t="str">
        <f>HYPERLINK("https://iate.europa.eu/entry/result/847972/all", "847972")</f>
        <v>847972</v>
      </c>
      <c r="B693" t="inlineStr">
        <is>
          <t>FINANCE;SOCIAL QUESTIONS</t>
        </is>
      </c>
      <c r="C693" t="inlineStr">
        <is>
          <t>FINANCE;SOCIAL QUESTIONS|migration</t>
        </is>
      </c>
      <c r="D693" t="inlineStr">
        <is>
          <t>паричен превод</t>
        </is>
      </c>
      <c r="E693" t="inlineStr">
        <is>
          <t>3</t>
        </is>
      </c>
      <c r="F693" t="inlineStr">
        <is>
          <t/>
        </is>
      </c>
      <c r="G693" t="inlineStr">
        <is>
          <t>remitence</t>
        </is>
      </c>
      <c r="H693" t="inlineStr">
        <is>
          <t>3</t>
        </is>
      </c>
      <c r="I693" t="inlineStr">
        <is>
          <t/>
        </is>
      </c>
      <c r="J693" t="inlineStr">
        <is>
          <t>pengeoverførsel fra migrant|remitter</t>
        </is>
      </c>
      <c r="K693" t="inlineStr">
        <is>
          <t>3|3</t>
        </is>
      </c>
      <c r="L693" t="inlineStr">
        <is>
          <t>|</t>
        </is>
      </c>
      <c r="M693" t="inlineStr">
        <is>
          <t>Heimatüberweisung|Rücküberweisung|Heimatüberweisung ausländischer Arbeitnehmer</t>
        </is>
      </c>
      <c r="N693" t="inlineStr">
        <is>
          <t>3|3|3</t>
        </is>
      </c>
      <c r="O693" t="inlineStr">
        <is>
          <t>||</t>
        </is>
      </c>
      <c r="P693" t="inlineStr">
        <is>
          <t>έμβασμα μεταναστών</t>
        </is>
      </c>
      <c r="Q693" t="inlineStr">
        <is>
          <t>3</t>
        </is>
      </c>
      <c r="R693" t="inlineStr">
        <is>
          <t/>
        </is>
      </c>
      <c r="S693" t="inlineStr">
        <is>
          <t>migrants' remittance|emigrant's remittance|migrant remittance|remittance</t>
        </is>
      </c>
      <c r="T693" t="inlineStr">
        <is>
          <t>1|4|1|4</t>
        </is>
      </c>
      <c r="U693" t="inlineStr">
        <is>
          <t>|||</t>
        </is>
      </c>
      <c r="V693" t="inlineStr">
        <is>
          <t>remesa|remesa de emigrantes</t>
        </is>
      </c>
      <c r="W693" t="inlineStr">
        <is>
          <t>3|3</t>
        </is>
      </c>
      <c r="X693" t="inlineStr">
        <is>
          <t>|</t>
        </is>
      </c>
      <c r="Y693" t="inlineStr">
        <is>
          <t>rahaülekanne|rahasaadetis</t>
        </is>
      </c>
      <c r="Z693" t="inlineStr">
        <is>
          <t>3|3</t>
        </is>
      </c>
      <c r="AA693" t="inlineStr">
        <is>
          <t>|preferred</t>
        </is>
      </c>
      <c r="AB693" t="inlineStr">
        <is>
          <t>rahalähetys|maastamuuttajien rahalähetys</t>
        </is>
      </c>
      <c r="AC693" t="inlineStr">
        <is>
          <t>3|3</t>
        </is>
      </c>
      <c r="AD693" t="inlineStr">
        <is>
          <t>|</t>
        </is>
      </c>
      <c r="AE693" t="inlineStr">
        <is>
          <t>transferts de fonds des travailleurs migrants|envois de fonds des travailleurs émigrés</t>
        </is>
      </c>
      <c r="AF693" t="inlineStr">
        <is>
          <t>3|3</t>
        </is>
      </c>
      <c r="AG693" t="inlineStr">
        <is>
          <t>|</t>
        </is>
      </c>
      <c r="AH693" t="inlineStr">
        <is>
          <t>seoltán eisimircigh</t>
        </is>
      </c>
      <c r="AI693" t="inlineStr">
        <is>
          <t>3</t>
        </is>
      </c>
      <c r="AJ693" t="inlineStr">
        <is>
          <t/>
        </is>
      </c>
      <c r="AK693" t="inlineStr">
        <is>
          <t>doznaka emigranta</t>
        </is>
      </c>
      <c r="AL693" t="inlineStr">
        <is>
          <t>3</t>
        </is>
      </c>
      <c r="AM693" t="inlineStr">
        <is>
          <t/>
        </is>
      </c>
      <c r="AN693" t="inlineStr">
        <is>
          <t>kivándorlók általi hazautalás</t>
        </is>
      </c>
      <c r="AO693" t="inlineStr">
        <is>
          <t>4</t>
        </is>
      </c>
      <c r="AP693" t="inlineStr">
        <is>
          <t/>
        </is>
      </c>
      <c r="AQ693" t="inlineStr">
        <is>
          <t>rimesse degli emigrati</t>
        </is>
      </c>
      <c r="AR693" t="inlineStr">
        <is>
          <t>3</t>
        </is>
      </c>
      <c r="AS693" t="inlineStr">
        <is>
          <t/>
        </is>
      </c>
      <c r="AT693" t="inlineStr">
        <is>
          <t>emigranto perlaida</t>
        </is>
      </c>
      <c r="AU693" t="inlineStr">
        <is>
          <t>3</t>
        </is>
      </c>
      <c r="AV693" t="inlineStr">
        <is>
          <t/>
        </is>
      </c>
      <c r="AW693" t="inlineStr">
        <is>
          <t>emigranta naudas pārvedums|naudas pārvedums</t>
        </is>
      </c>
      <c r="AX693" t="inlineStr">
        <is>
          <t>3|3</t>
        </is>
      </c>
      <c r="AY693" t="inlineStr">
        <is>
          <t>|</t>
        </is>
      </c>
      <c r="AZ693" t="inlineStr">
        <is>
          <t>rimessi tal-emigranti</t>
        </is>
      </c>
      <c r="BA693" t="inlineStr">
        <is>
          <t>2</t>
        </is>
      </c>
      <c r="BB693" t="inlineStr">
        <is>
          <t/>
        </is>
      </c>
      <c r="BC693" t="inlineStr">
        <is>
          <t>overmaking door een migrant|remittance</t>
        </is>
      </c>
      <c r="BD693" t="inlineStr">
        <is>
          <t>3|3</t>
        </is>
      </c>
      <c r="BE693" t="inlineStr">
        <is>
          <t>|</t>
        </is>
      </c>
      <c r="BF693" t="inlineStr">
        <is>
          <t>przekazy emigrantów</t>
        </is>
      </c>
      <c r="BG693" t="inlineStr">
        <is>
          <t>3</t>
        </is>
      </c>
      <c r="BH693" t="inlineStr">
        <is>
          <t/>
        </is>
      </c>
      <c r="BI693" t="inlineStr">
        <is>
          <t>remessas dos emigrantes</t>
        </is>
      </c>
      <c r="BJ693" t="inlineStr">
        <is>
          <t>3</t>
        </is>
      </c>
      <c r="BK693" t="inlineStr">
        <is>
          <t/>
        </is>
      </c>
      <c r="BL693" t="inlineStr">
        <is>
          <t>remitere|remitere de bani</t>
        </is>
      </c>
      <c r="BM693" t="inlineStr">
        <is>
          <t>3|3</t>
        </is>
      </c>
      <c r="BN693" t="inlineStr">
        <is>
          <t>|</t>
        </is>
      </c>
      <c r="BO693" t="inlineStr">
        <is>
          <t>remitencia</t>
        </is>
      </c>
      <c r="BP693" t="inlineStr">
        <is>
          <t>3</t>
        </is>
      </c>
      <c r="BQ693" t="inlineStr">
        <is>
          <t/>
        </is>
      </c>
      <c r="BR693" t="inlineStr">
        <is>
          <t>nakazila migrantov|nakazila izseljencev|nakazila|nakazila zdomcev</t>
        </is>
      </c>
      <c r="BS693" t="inlineStr">
        <is>
          <t>3|3|3|3</t>
        </is>
      </c>
      <c r="BT693" t="inlineStr">
        <is>
          <t>|||</t>
        </is>
      </c>
      <c r="BU693" t="inlineStr">
        <is>
          <t>remittering|remittering från utvandrare</t>
        </is>
      </c>
      <c r="BV693" t="inlineStr">
        <is>
          <t>3|3</t>
        </is>
      </c>
      <c r="BW693" t="inlineStr">
        <is>
          <t>|</t>
        </is>
      </c>
      <c r="BX693" t="inlineStr">
        <is>
          <t/>
        </is>
      </c>
      <c r="BY693" t="inlineStr">
        <is>
          <t>finanční prostředky, které migranti zasílají svým rodinám zpět do vlasti</t>
        </is>
      </c>
      <c r="BZ693" t="inlineStr">
        <is>
          <t>pengeoverførsler, som migranter og flygtninge sender tilbage til deres hjemlande. I dag såvel som historisk set har migranter en moralsk forpligtelse til at sikre deres familiers velfærd ved at sende penge hjem til dem</t>
        </is>
      </c>
      <c r="CA693" t="inlineStr">
        <is>
          <t>individuelle Geldüberweisung ins Ausland, z.B. von Gastarbeitern oder Auswanderern in ihr Heimatland</t>
        </is>
      </c>
      <c r="CB693" t="inlineStr">
        <is>
          <t/>
        </is>
      </c>
      <c r="CC693" t="inlineStr">
        <is>
          <t>financial transfer from a migrant to (a) beneficiary/ies in the migrant’s country of origin</t>
        </is>
      </c>
      <c r="CD693" t="inlineStr">
        <is>
          <t>Envío de dinero de los trabajadores extranjeros a su país de origen.</t>
        </is>
      </c>
      <c r="CE693" t="inlineStr">
        <is>
          <t>päritoluriiki saadetav rahasumma</t>
        </is>
      </c>
      <c r="CF693" t="inlineStr">
        <is>
          <t>ulkomailla asuvien kotimaahansa lähettämät varat</t>
        </is>
      </c>
      <c r="CG693" t="inlineStr">
        <is>
          <t>sommes d'argent envoyées dans leur pays d'origine par les migrants</t>
        </is>
      </c>
      <c r="CH693" t="inlineStr">
        <is>
          <t/>
        </is>
      </c>
      <c r="CI693" t="inlineStr">
        <is>
          <t>financijski prijenos sredstava migranta korisniku ili korisnicima u zemlji podrijetla migranta</t>
        </is>
      </c>
      <c r="CJ693" t="inlineStr">
        <is>
          <t>Kivándorolt pénzátutalása az otthon maradottaknak.</t>
        </is>
      </c>
      <c r="CK693" t="inlineStr">
        <is>
          <t>denaro inviato dai lavoratori emigrati alle famiglie rimaste nel paese di origine</t>
        </is>
      </c>
      <c r="CL693" t="inlineStr">
        <is>
          <t>tarptautinis vieno asmens atliekamas palyginti nedidelės vertės pinigų sumos mokėjimas kitam asmeniui</t>
        </is>
      </c>
      <c r="CM693" t="inlineStr">
        <is>
          <t>migranta naudas pārvedums saņēmējam migranta izcelsmes valstī</t>
        </is>
      </c>
      <c r="CN693" t="inlineStr">
        <is>
          <t>trasferiment ta' flus minn ħaddiem emigrant lejn pajjiżu</t>
        </is>
      </c>
      <c r="CO693" t="inlineStr">
        <is>
          <t>"geld dat migranten naar hun land van herkomst overmaken"</t>
        </is>
      </c>
      <c r="CP693" t="inlineStr">
        <is>
          <t>przelewy dokonywane przez emigrantów na konta w kraju ojczystym</t>
        </is>
      </c>
      <c r="CQ693" t="inlineStr">
        <is>
          <t>Transferência financeira de um emigrante para beneficiários no seu país de origem.</t>
        </is>
      </c>
      <c r="CR693" t="inlineStr">
        <is>
          <t>tip aparte de transfer financiar din partea unui migrant către unul sau mai mulți beneficiari din țara sa de origine</t>
        </is>
      </c>
      <c r="CS693" t="inlineStr">
        <is>
          <t>peňažné prostriedky, ktoré prevádzajú imigranti do krajiny svojho pôvodu, resp. prevod takýchto peňažných prostriedkov</t>
        </is>
      </c>
      <c r="CT693" t="inlineStr">
        <is>
          <t>Denar nedržavljanov, ki se pošlje nazaj v njihovo izvorno državo.</t>
        </is>
      </c>
      <c r="CU693" t="inlineStr">
        <is>
          <t/>
        </is>
      </c>
    </row>
    <row r="694">
      <c r="A694" s="1" t="str">
        <f>HYPERLINK("https://iate.europa.eu/entry/result/831747/all", "831747")</f>
        <v>831747</v>
      </c>
      <c r="B694" t="inlineStr">
        <is>
          <t>TRANSPORT;AGRI-FOODSTUFFS;AGRICULTURE, FORESTRY AND FISHERIES;TRADE;FINANCE</t>
        </is>
      </c>
      <c r="C694" t="inlineStr">
        <is>
          <t>TRANSPORT;AGRI-FOODSTUFFS;AGRICULTURE, FORESTRY AND FISHERIES;TRADE|tariff policy;FINANCE</t>
        </is>
      </c>
      <c r="D694" t="inlineStr">
        <is>
          <t/>
        </is>
      </c>
      <c r="E694" t="inlineStr">
        <is>
          <t/>
        </is>
      </c>
      <c r="F694" t="inlineStr">
        <is>
          <t/>
        </is>
      </c>
      <c r="G694" t="inlineStr">
        <is>
          <t/>
        </is>
      </c>
      <c r="H694" t="inlineStr">
        <is>
          <t/>
        </is>
      </c>
      <c r="I694" t="inlineStr">
        <is>
          <t/>
        </is>
      </c>
      <c r="J694" t="inlineStr">
        <is>
          <t>varebeskrivelse|betegnelse af godset</t>
        </is>
      </c>
      <c r="K694" t="inlineStr">
        <is>
          <t>4|4</t>
        </is>
      </c>
      <c r="L694" t="inlineStr">
        <is>
          <t>|</t>
        </is>
      </c>
      <c r="M694" t="inlineStr">
        <is>
          <t>Warenbezeichnung</t>
        </is>
      </c>
      <c r="N694" t="inlineStr">
        <is>
          <t>3</t>
        </is>
      </c>
      <c r="O694" t="inlineStr">
        <is>
          <t/>
        </is>
      </c>
      <c r="P694" t="inlineStr">
        <is>
          <t/>
        </is>
      </c>
      <c r="Q694" t="inlineStr">
        <is>
          <t/>
        </is>
      </c>
      <c r="R694" t="inlineStr">
        <is>
          <t/>
        </is>
      </c>
      <c r="S694" t="inlineStr">
        <is>
          <t>description of goods|description|description of the goods</t>
        </is>
      </c>
      <c r="T694" t="inlineStr">
        <is>
          <t>3|3|3</t>
        </is>
      </c>
      <c r="U694" t="inlineStr">
        <is>
          <t>||</t>
        </is>
      </c>
      <c r="V694" t="inlineStr">
        <is>
          <t/>
        </is>
      </c>
      <c r="W694" t="inlineStr">
        <is>
          <t/>
        </is>
      </c>
      <c r="X694" t="inlineStr">
        <is>
          <t/>
        </is>
      </c>
      <c r="Y694" t="inlineStr">
        <is>
          <t/>
        </is>
      </c>
      <c r="Z694" t="inlineStr">
        <is>
          <t/>
        </is>
      </c>
      <c r="AA694" t="inlineStr">
        <is>
          <t/>
        </is>
      </c>
      <c r="AB694" t="inlineStr">
        <is>
          <t>tavaran kuvaus</t>
        </is>
      </c>
      <c r="AC694" t="inlineStr">
        <is>
          <t>3</t>
        </is>
      </c>
      <c r="AD694" t="inlineStr">
        <is>
          <t/>
        </is>
      </c>
      <c r="AE694" t="inlineStr">
        <is>
          <t>désignation des marchandises</t>
        </is>
      </c>
      <c r="AF694" t="inlineStr">
        <is>
          <t>3</t>
        </is>
      </c>
      <c r="AG694" t="inlineStr">
        <is>
          <t/>
        </is>
      </c>
      <c r="AH694" t="inlineStr">
        <is>
          <t>tuairisc ar earraí</t>
        </is>
      </c>
      <c r="AI694" t="inlineStr">
        <is>
          <t>3</t>
        </is>
      </c>
      <c r="AJ694" t="inlineStr">
        <is>
          <t/>
        </is>
      </c>
      <c r="AK694" t="inlineStr">
        <is>
          <t/>
        </is>
      </c>
      <c r="AL694" t="inlineStr">
        <is>
          <t/>
        </is>
      </c>
      <c r="AM694" t="inlineStr">
        <is>
          <t/>
        </is>
      </c>
      <c r="AN694" t="inlineStr">
        <is>
          <t>árumegnevezés</t>
        </is>
      </c>
      <c r="AO694" t="inlineStr">
        <is>
          <t>4</t>
        </is>
      </c>
      <c r="AP694" t="inlineStr">
        <is>
          <t/>
        </is>
      </c>
      <c r="AQ694" t="inlineStr">
        <is>
          <t>designazione delle merci|descrizione delle merci</t>
        </is>
      </c>
      <c r="AR694" t="inlineStr">
        <is>
          <t>3|3</t>
        </is>
      </c>
      <c r="AS694" t="inlineStr">
        <is>
          <t>|</t>
        </is>
      </c>
      <c r="AT694" t="inlineStr">
        <is>
          <t/>
        </is>
      </c>
      <c r="AU694" t="inlineStr">
        <is>
          <t/>
        </is>
      </c>
      <c r="AV694" t="inlineStr">
        <is>
          <t/>
        </is>
      </c>
      <c r="AW694" t="inlineStr">
        <is>
          <t/>
        </is>
      </c>
      <c r="AX694" t="inlineStr">
        <is>
          <t/>
        </is>
      </c>
      <c r="AY694" t="inlineStr">
        <is>
          <t/>
        </is>
      </c>
      <c r="AZ694" t="inlineStr">
        <is>
          <t/>
        </is>
      </c>
      <c r="BA694" t="inlineStr">
        <is>
          <t/>
        </is>
      </c>
      <c r="BB694" t="inlineStr">
        <is>
          <t/>
        </is>
      </c>
      <c r="BC694" t="inlineStr">
        <is>
          <t/>
        </is>
      </c>
      <c r="BD694" t="inlineStr">
        <is>
          <t/>
        </is>
      </c>
      <c r="BE694" t="inlineStr">
        <is>
          <t/>
        </is>
      </c>
      <c r="BF694" t="inlineStr">
        <is>
          <t/>
        </is>
      </c>
      <c r="BG694" t="inlineStr">
        <is>
          <t/>
        </is>
      </c>
      <c r="BH694" t="inlineStr">
        <is>
          <t/>
        </is>
      </c>
      <c r="BI694" t="inlineStr">
        <is>
          <t>descrição das mercadorias</t>
        </is>
      </c>
      <c r="BJ694" t="inlineStr">
        <is>
          <t>3</t>
        </is>
      </c>
      <c r="BK694" t="inlineStr">
        <is>
          <t/>
        </is>
      </c>
      <c r="BL694" t="inlineStr">
        <is>
          <t>descriere a mărfurilor|denumire a mărfurilor</t>
        </is>
      </c>
      <c r="BM694" t="inlineStr">
        <is>
          <t>3|3</t>
        </is>
      </c>
      <c r="BN694" t="inlineStr">
        <is>
          <t>|</t>
        </is>
      </c>
      <c r="BO694" t="inlineStr">
        <is>
          <t>opis tovaru</t>
        </is>
      </c>
      <c r="BP694" t="inlineStr">
        <is>
          <t>3</t>
        </is>
      </c>
      <c r="BQ694" t="inlineStr">
        <is>
          <t/>
        </is>
      </c>
      <c r="BR694" t="inlineStr">
        <is>
          <t/>
        </is>
      </c>
      <c r="BS694" t="inlineStr">
        <is>
          <t/>
        </is>
      </c>
      <c r="BT694" t="inlineStr">
        <is>
          <t/>
        </is>
      </c>
      <c r="BU694" t="inlineStr">
        <is>
          <t>varuslag</t>
        </is>
      </c>
      <c r="BV694" t="inlineStr">
        <is>
          <t>2</t>
        </is>
      </c>
      <c r="BW694" t="inlineStr">
        <is>
          <t/>
        </is>
      </c>
      <c r="BX694" t="inlineStr">
        <is>
          <t/>
        </is>
      </c>
      <c r="BY694" t="inlineStr">
        <is>
          <t/>
        </is>
      </c>
      <c r="BZ694" t="inlineStr">
        <is>
          <t/>
        </is>
      </c>
      <c r="CA694" t="inlineStr">
        <is>
          <t/>
        </is>
      </c>
      <c r="CB694" t="inlineStr">
        <is>
          <t/>
        </is>
      </c>
      <c r="CC694" t="inlineStr">
        <is>
          <t/>
        </is>
      </c>
      <c r="CD694" t="inlineStr">
        <is>
          <t/>
        </is>
      </c>
      <c r="CE694" t="inlineStr">
        <is>
          <t/>
        </is>
      </c>
      <c r="CF694" t="inlineStr">
        <is>
          <t/>
        </is>
      </c>
      <c r="CG694" t="inlineStr">
        <is>
          <t/>
        </is>
      </c>
      <c r="CH694" t="inlineStr">
        <is>
          <t/>
        </is>
      </c>
      <c r="CI694" t="inlineStr">
        <is>
          <t/>
        </is>
      </c>
      <c r="CJ694" t="inlineStr">
        <is>
          <t/>
        </is>
      </c>
      <c r="CK694" t="inlineStr">
        <is>
          <t>nei regolamenti relativi alla classificazione di talune merci nella nomenclatura combinata, intestazione della colonna contenente la descrizione delle merci da classificare&lt;br&gt;nella nomenclatura combinata: intestazione della colonna in cui alla classe di merci viene attribuita una denominazione</t>
        </is>
      </c>
      <c r="CL694" t="inlineStr">
        <is>
          <t/>
        </is>
      </c>
      <c r="CM694" t="inlineStr">
        <is>
          <t/>
        </is>
      </c>
      <c r="CN694" t="inlineStr">
        <is>
          <t/>
        </is>
      </c>
      <c r="CO694" t="inlineStr">
        <is>
          <t/>
        </is>
      </c>
      <c r="CP694" t="inlineStr">
        <is>
          <t/>
        </is>
      </c>
      <c r="CQ694" t="inlineStr">
        <is>
          <t/>
        </is>
      </c>
      <c r="CR694" t="inlineStr">
        <is>
          <t/>
        </is>
      </c>
      <c r="CS694" t="inlineStr">
        <is>
          <t/>
        </is>
      </c>
      <c r="CT694" t="inlineStr">
        <is>
          <t/>
        </is>
      </c>
      <c r="CU694" t="inlineStr">
        <is>
          <t/>
        </is>
      </c>
    </row>
    <row r="695">
      <c r="A695" s="1" t="str">
        <f>HYPERLINK("https://iate.europa.eu/entry/result/831585/all", "831585")</f>
        <v>831585</v>
      </c>
      <c r="B695" t="inlineStr">
        <is>
          <t>ECONOMICS;FINANCE;EUROPEAN UNION</t>
        </is>
      </c>
      <c r="C695" t="inlineStr">
        <is>
          <t>ECONOMICS;FINANCE|monetary relations;FINANCE|monetary economics;EUROPEAN UNION|European construction|European Union</t>
        </is>
      </c>
      <c r="D695" t="inlineStr">
        <is>
          <t/>
        </is>
      </c>
      <c r="E695" t="inlineStr">
        <is>
          <t/>
        </is>
      </c>
      <c r="F695" t="inlineStr">
        <is>
          <t/>
        </is>
      </c>
      <c r="G695" t="inlineStr">
        <is>
          <t/>
        </is>
      </c>
      <c r="H695" t="inlineStr">
        <is>
          <t/>
        </is>
      </c>
      <c r="I695" t="inlineStr">
        <is>
          <t/>
        </is>
      </c>
      <c r="J695" t="inlineStr">
        <is>
          <t>pengepolitiske myndigheder|monetære myndigheder</t>
        </is>
      </c>
      <c r="K695" t="inlineStr">
        <is>
          <t>4|4</t>
        </is>
      </c>
      <c r="L695" t="inlineStr">
        <is>
          <t>|</t>
        </is>
      </c>
      <c r="M695" t="inlineStr">
        <is>
          <t>Währungsbehörden</t>
        </is>
      </c>
      <c r="N695" t="inlineStr">
        <is>
          <t>3</t>
        </is>
      </c>
      <c r="O695" t="inlineStr">
        <is>
          <t/>
        </is>
      </c>
      <c r="P695" t="inlineStr">
        <is>
          <t>νομισματικές αρχές</t>
        </is>
      </c>
      <c r="Q695" t="inlineStr">
        <is>
          <t>3</t>
        </is>
      </c>
      <c r="R695" t="inlineStr">
        <is>
          <t/>
        </is>
      </c>
      <c r="S695" t="inlineStr">
        <is>
          <t>monetary authorities</t>
        </is>
      </c>
      <c r="T695" t="inlineStr">
        <is>
          <t>3</t>
        </is>
      </c>
      <c r="U695" t="inlineStr">
        <is>
          <t/>
        </is>
      </c>
      <c r="V695" t="inlineStr">
        <is>
          <t/>
        </is>
      </c>
      <c r="W695" t="inlineStr">
        <is>
          <t/>
        </is>
      </c>
      <c r="X695" t="inlineStr">
        <is>
          <t/>
        </is>
      </c>
      <c r="Y695" t="inlineStr">
        <is>
          <t/>
        </is>
      </c>
      <c r="Z695" t="inlineStr">
        <is>
          <t/>
        </is>
      </c>
      <c r="AA695" t="inlineStr">
        <is>
          <t/>
        </is>
      </c>
      <c r="AB695" t="inlineStr">
        <is>
          <t>rahaviranomaiset</t>
        </is>
      </c>
      <c r="AC695" t="inlineStr">
        <is>
          <t>3</t>
        </is>
      </c>
      <c r="AD695" t="inlineStr">
        <is>
          <t/>
        </is>
      </c>
      <c r="AE695" t="inlineStr">
        <is>
          <t>autorités monétaires</t>
        </is>
      </c>
      <c r="AF695" t="inlineStr">
        <is>
          <t>1</t>
        </is>
      </c>
      <c r="AG695" t="inlineStr">
        <is>
          <t/>
        </is>
      </c>
      <c r="AH695" t="inlineStr">
        <is>
          <t>údaráis airgeadaíochta</t>
        </is>
      </c>
      <c r="AI695" t="inlineStr">
        <is>
          <t>3</t>
        </is>
      </c>
      <c r="AJ695" t="inlineStr">
        <is>
          <t/>
        </is>
      </c>
      <c r="AK695" t="inlineStr">
        <is>
          <t/>
        </is>
      </c>
      <c r="AL695" t="inlineStr">
        <is>
          <t/>
        </is>
      </c>
      <c r="AM695" t="inlineStr">
        <is>
          <t/>
        </is>
      </c>
      <c r="AN695" t="inlineStr">
        <is>
          <t/>
        </is>
      </c>
      <c r="AO695" t="inlineStr">
        <is>
          <t/>
        </is>
      </c>
      <c r="AP695" t="inlineStr">
        <is>
          <t/>
        </is>
      </c>
      <c r="AQ695" t="inlineStr">
        <is>
          <t>autorità monetarie</t>
        </is>
      </c>
      <c r="AR695" t="inlineStr">
        <is>
          <t>2</t>
        </is>
      </c>
      <c r="AS695" t="inlineStr">
        <is>
          <t/>
        </is>
      </c>
      <c r="AT695" t="inlineStr">
        <is>
          <t/>
        </is>
      </c>
      <c r="AU695" t="inlineStr">
        <is>
          <t/>
        </is>
      </c>
      <c r="AV695" t="inlineStr">
        <is>
          <t/>
        </is>
      </c>
      <c r="AW695" t="inlineStr">
        <is>
          <t/>
        </is>
      </c>
      <c r="AX695" t="inlineStr">
        <is>
          <t/>
        </is>
      </c>
      <c r="AY695" t="inlineStr">
        <is>
          <t/>
        </is>
      </c>
      <c r="AZ695" t="inlineStr">
        <is>
          <t/>
        </is>
      </c>
      <c r="BA695" t="inlineStr">
        <is>
          <t/>
        </is>
      </c>
      <c r="BB695" t="inlineStr">
        <is>
          <t/>
        </is>
      </c>
      <c r="BC695" t="inlineStr">
        <is>
          <t>monetaire autoriteiten</t>
        </is>
      </c>
      <c r="BD695" t="inlineStr">
        <is>
          <t>3</t>
        </is>
      </c>
      <c r="BE695" t="inlineStr">
        <is>
          <t/>
        </is>
      </c>
      <c r="BF695" t="inlineStr">
        <is>
          <t/>
        </is>
      </c>
      <c r="BG695" t="inlineStr">
        <is>
          <t/>
        </is>
      </c>
      <c r="BH695" t="inlineStr">
        <is>
          <t/>
        </is>
      </c>
      <c r="BI695" t="inlineStr">
        <is>
          <t/>
        </is>
      </c>
      <c r="BJ695" t="inlineStr">
        <is>
          <t/>
        </is>
      </c>
      <c r="BK695" t="inlineStr">
        <is>
          <t/>
        </is>
      </c>
      <c r="BL695" t="inlineStr">
        <is>
          <t/>
        </is>
      </c>
      <c r="BM695" t="inlineStr">
        <is>
          <t/>
        </is>
      </c>
      <c r="BN695" t="inlineStr">
        <is>
          <t/>
        </is>
      </c>
      <c r="BO695" t="inlineStr">
        <is>
          <t/>
        </is>
      </c>
      <c r="BP695" t="inlineStr">
        <is>
          <t/>
        </is>
      </c>
      <c r="BQ695" t="inlineStr">
        <is>
          <t/>
        </is>
      </c>
      <c r="BR695" t="inlineStr">
        <is>
          <t/>
        </is>
      </c>
      <c r="BS695" t="inlineStr">
        <is>
          <t/>
        </is>
      </c>
      <c r="BT695" t="inlineStr">
        <is>
          <t/>
        </is>
      </c>
      <c r="BU695" t="inlineStr">
        <is>
          <t/>
        </is>
      </c>
      <c r="BV695" t="inlineStr">
        <is>
          <t/>
        </is>
      </c>
      <c r="BW695" t="inlineStr">
        <is>
          <t/>
        </is>
      </c>
      <c r="BX695" t="inlineStr">
        <is>
          <t/>
        </is>
      </c>
      <c r="BY695" t="inlineStr">
        <is>
          <t/>
        </is>
      </c>
      <c r="BZ695" t="inlineStr">
        <is>
          <t/>
        </is>
      </c>
      <c r="CA695" t="inlineStr">
        <is>
          <t/>
        </is>
      </c>
      <c r="CB695" t="inlineStr">
        <is>
          <t/>
        </is>
      </c>
      <c r="CC695" t="inlineStr">
        <is>
          <t/>
        </is>
      </c>
      <c r="CD695" t="inlineStr">
        <is>
          <t/>
        </is>
      </c>
      <c r="CE695" t="inlineStr">
        <is>
          <t/>
        </is>
      </c>
      <c r="CF695" t="inlineStr">
        <is>
          <t/>
        </is>
      </c>
      <c r="CG695" t="inlineStr">
        <is>
          <t/>
        </is>
      </c>
      <c r="CH695" t="inlineStr">
        <is>
          <t/>
        </is>
      </c>
      <c r="CI695" t="inlineStr">
        <is>
          <t/>
        </is>
      </c>
      <c r="CJ695" t="inlineStr">
        <is>
          <t/>
        </is>
      </c>
      <c r="CK695" t="inlineStr">
        <is>
          <t/>
        </is>
      </c>
      <c r="CL695" t="inlineStr">
        <is>
          <t/>
        </is>
      </c>
      <c r="CM695" t="inlineStr">
        <is>
          <t/>
        </is>
      </c>
      <c r="CN695" t="inlineStr">
        <is>
          <t/>
        </is>
      </c>
      <c r="CO695" t="inlineStr">
        <is>
          <t/>
        </is>
      </c>
      <c r="CP695" t="inlineStr">
        <is>
          <t/>
        </is>
      </c>
      <c r="CQ695" t="inlineStr">
        <is>
          <t/>
        </is>
      </c>
      <c r="CR695" t="inlineStr">
        <is>
          <t/>
        </is>
      </c>
      <c r="CS695" t="inlineStr">
        <is>
          <t/>
        </is>
      </c>
      <c r="CT695" t="inlineStr">
        <is>
          <t/>
        </is>
      </c>
      <c r="CU695" t="inlineStr">
        <is>
          <t/>
        </is>
      </c>
    </row>
    <row r="696">
      <c r="A696" s="1" t="str">
        <f>HYPERLINK("https://iate.europa.eu/entry/result/842471/all", "842471")</f>
        <v>842471</v>
      </c>
      <c r="B696" t="inlineStr">
        <is>
          <t>FINANCE;TRADE</t>
        </is>
      </c>
      <c r="C696" t="inlineStr">
        <is>
          <t>FINANCE|financial institutions and credit;FINANCE|taxation;TRADE|trade policy;FINANCE</t>
        </is>
      </c>
      <c r="D696" t="inlineStr">
        <is>
          <t/>
        </is>
      </c>
      <c r="E696" t="inlineStr">
        <is>
          <t/>
        </is>
      </c>
      <c r="F696" t="inlineStr">
        <is>
          <t/>
        </is>
      </c>
      <c r="G696" t="inlineStr">
        <is>
          <t/>
        </is>
      </c>
      <c r="H696" t="inlineStr">
        <is>
          <t/>
        </is>
      </c>
      <c r="I696" t="inlineStr">
        <is>
          <t/>
        </is>
      </c>
      <c r="J696" t="inlineStr">
        <is>
          <t/>
        </is>
      </c>
      <c r="K696" t="inlineStr">
        <is>
          <t/>
        </is>
      </c>
      <c r="L696" t="inlineStr">
        <is>
          <t/>
        </is>
      </c>
      <c r="M696" t="inlineStr">
        <is>
          <t>Provision, Kommission|Kommission</t>
        </is>
      </c>
      <c r="N696" t="inlineStr">
        <is>
          <t>3|3</t>
        </is>
      </c>
      <c r="O696" t="inlineStr">
        <is>
          <t>|</t>
        </is>
      </c>
      <c r="P696" t="inlineStr">
        <is>
          <t/>
        </is>
      </c>
      <c r="Q696" t="inlineStr">
        <is>
          <t/>
        </is>
      </c>
      <c r="R696" t="inlineStr">
        <is>
          <t/>
        </is>
      </c>
      <c r="S696" t="inlineStr">
        <is>
          <t>commission</t>
        </is>
      </c>
      <c r="T696" t="inlineStr">
        <is>
          <t>3</t>
        </is>
      </c>
      <c r="U696" t="inlineStr">
        <is>
          <t/>
        </is>
      </c>
      <c r="V696" t="inlineStr">
        <is>
          <t/>
        </is>
      </c>
      <c r="W696" t="inlineStr">
        <is>
          <t/>
        </is>
      </c>
      <c r="X696" t="inlineStr">
        <is>
          <t/>
        </is>
      </c>
      <c r="Y696" t="inlineStr">
        <is>
          <t/>
        </is>
      </c>
      <c r="Z696" t="inlineStr">
        <is>
          <t/>
        </is>
      </c>
      <c r="AA696" t="inlineStr">
        <is>
          <t/>
        </is>
      </c>
      <c r="AB696" t="inlineStr">
        <is>
          <t>palkkio|provisio</t>
        </is>
      </c>
      <c r="AC696" t="inlineStr">
        <is>
          <t>2|2</t>
        </is>
      </c>
      <c r="AD696" t="inlineStr">
        <is>
          <t>|</t>
        </is>
      </c>
      <c r="AE696" t="inlineStr">
        <is>
          <t>commission</t>
        </is>
      </c>
      <c r="AF696" t="inlineStr">
        <is>
          <t>1</t>
        </is>
      </c>
      <c r="AG696" t="inlineStr">
        <is>
          <t/>
        </is>
      </c>
      <c r="AH696" t="inlineStr">
        <is>
          <t/>
        </is>
      </c>
      <c r="AI696" t="inlineStr">
        <is>
          <t/>
        </is>
      </c>
      <c r="AJ696" t="inlineStr">
        <is>
          <t/>
        </is>
      </c>
      <c r="AK696" t="inlineStr">
        <is>
          <t/>
        </is>
      </c>
      <c r="AL696" t="inlineStr">
        <is>
          <t/>
        </is>
      </c>
      <c r="AM696" t="inlineStr">
        <is>
          <t/>
        </is>
      </c>
      <c r="AN696" t="inlineStr">
        <is>
          <t/>
        </is>
      </c>
      <c r="AO696" t="inlineStr">
        <is>
          <t/>
        </is>
      </c>
      <c r="AP696" t="inlineStr">
        <is>
          <t/>
        </is>
      </c>
      <c r="AQ696" t="inlineStr">
        <is>
          <t/>
        </is>
      </c>
      <c r="AR696" t="inlineStr">
        <is>
          <t/>
        </is>
      </c>
      <c r="AS696" t="inlineStr">
        <is>
          <t/>
        </is>
      </c>
      <c r="AT696" t="inlineStr">
        <is>
          <t/>
        </is>
      </c>
      <c r="AU696" t="inlineStr">
        <is>
          <t/>
        </is>
      </c>
      <c r="AV696" t="inlineStr">
        <is>
          <t/>
        </is>
      </c>
      <c r="AW696" t="inlineStr">
        <is>
          <t/>
        </is>
      </c>
      <c r="AX696" t="inlineStr">
        <is>
          <t/>
        </is>
      </c>
      <c r="AY696" t="inlineStr">
        <is>
          <t/>
        </is>
      </c>
      <c r="AZ696" t="inlineStr">
        <is>
          <t/>
        </is>
      </c>
      <c r="BA696" t="inlineStr">
        <is>
          <t/>
        </is>
      </c>
      <c r="BB696" t="inlineStr">
        <is>
          <t/>
        </is>
      </c>
      <c r="BC696" t="inlineStr">
        <is>
          <t>provisie</t>
        </is>
      </c>
      <c r="BD696" t="inlineStr">
        <is>
          <t>3</t>
        </is>
      </c>
      <c r="BE696" t="inlineStr">
        <is>
          <t/>
        </is>
      </c>
      <c r="BF696" t="inlineStr">
        <is>
          <t/>
        </is>
      </c>
      <c r="BG696" t="inlineStr">
        <is>
          <t/>
        </is>
      </c>
      <c r="BH696" t="inlineStr">
        <is>
          <t/>
        </is>
      </c>
      <c r="BI696" t="inlineStr">
        <is>
          <t/>
        </is>
      </c>
      <c r="BJ696" t="inlineStr">
        <is>
          <t/>
        </is>
      </c>
      <c r="BK696" t="inlineStr">
        <is>
          <t/>
        </is>
      </c>
      <c r="BL696" t="inlineStr">
        <is>
          <t/>
        </is>
      </c>
      <c r="BM696" t="inlineStr">
        <is>
          <t/>
        </is>
      </c>
      <c r="BN696" t="inlineStr">
        <is>
          <t/>
        </is>
      </c>
      <c r="BO696" t="inlineStr">
        <is>
          <t/>
        </is>
      </c>
      <c r="BP696" t="inlineStr">
        <is>
          <t/>
        </is>
      </c>
      <c r="BQ696" t="inlineStr">
        <is>
          <t/>
        </is>
      </c>
      <c r="BR696" t="inlineStr">
        <is>
          <t/>
        </is>
      </c>
      <c r="BS696" t="inlineStr">
        <is>
          <t/>
        </is>
      </c>
      <c r="BT696" t="inlineStr">
        <is>
          <t/>
        </is>
      </c>
      <c r="BU696" t="inlineStr">
        <is>
          <t/>
        </is>
      </c>
      <c r="BV696" t="inlineStr">
        <is>
          <t/>
        </is>
      </c>
      <c r="BW696" t="inlineStr">
        <is>
          <t/>
        </is>
      </c>
      <c r="BX696" t="inlineStr">
        <is>
          <t/>
        </is>
      </c>
      <c r="BY696" t="inlineStr">
        <is>
          <t/>
        </is>
      </c>
      <c r="BZ696" t="inlineStr">
        <is>
          <t/>
        </is>
      </c>
      <c r="CA696" t="inlineStr">
        <is>
          <t/>
        </is>
      </c>
      <c r="CB696" t="inlineStr">
        <is>
          <t/>
        </is>
      </c>
      <c r="CC696" t="inlineStr">
        <is>
          <t/>
        </is>
      </c>
      <c r="CD696" t="inlineStr">
        <is>
          <t/>
        </is>
      </c>
      <c r="CE696" t="inlineStr">
        <is>
          <t/>
        </is>
      </c>
      <c r="CF696" t="inlineStr">
        <is>
          <t/>
        </is>
      </c>
      <c r="CG696" t="inlineStr">
        <is>
          <t/>
        </is>
      </c>
      <c r="CH696" t="inlineStr">
        <is>
          <t/>
        </is>
      </c>
      <c r="CI696" t="inlineStr">
        <is>
          <t/>
        </is>
      </c>
      <c r="CJ696" t="inlineStr">
        <is>
          <t/>
        </is>
      </c>
      <c r="CK696" t="inlineStr">
        <is>
          <t/>
        </is>
      </c>
      <c r="CL696" t="inlineStr">
        <is>
          <t/>
        </is>
      </c>
      <c r="CM696" t="inlineStr">
        <is>
          <t/>
        </is>
      </c>
      <c r="CN696" t="inlineStr">
        <is>
          <t/>
        </is>
      </c>
      <c r="CO696" t="inlineStr">
        <is>
          <t/>
        </is>
      </c>
      <c r="CP696" t="inlineStr">
        <is>
          <t/>
        </is>
      </c>
      <c r="CQ696" t="inlineStr">
        <is>
          <t/>
        </is>
      </c>
      <c r="CR696" t="inlineStr">
        <is>
          <t/>
        </is>
      </c>
      <c r="CS696" t="inlineStr">
        <is>
          <t/>
        </is>
      </c>
      <c r="CT696" t="inlineStr">
        <is>
          <t/>
        </is>
      </c>
      <c r="CU696" t="inlineStr">
        <is>
          <t/>
        </is>
      </c>
    </row>
    <row r="697">
      <c r="A697" s="1" t="str">
        <f>HYPERLINK("https://iate.europa.eu/entry/result/836738/all", "836738")</f>
        <v>836738</v>
      </c>
      <c r="B697" t="inlineStr">
        <is>
          <t>FINANCE;ECONOMICS</t>
        </is>
      </c>
      <c r="C697" t="inlineStr">
        <is>
          <t>FINANCE|financial institutions and credit;ECONOMICS;FINANCE</t>
        </is>
      </c>
      <c r="D697" t="inlineStr">
        <is>
          <t>финансова услуга</t>
        </is>
      </c>
      <c r="E697" t="inlineStr">
        <is>
          <t>3</t>
        </is>
      </c>
      <c r="F697" t="inlineStr">
        <is>
          <t/>
        </is>
      </c>
      <c r="G697" t="inlineStr">
        <is>
          <t>finanční služba</t>
        </is>
      </c>
      <c r="H697" t="inlineStr">
        <is>
          <t>3</t>
        </is>
      </c>
      <c r="I697" t="inlineStr">
        <is>
          <t/>
        </is>
      </c>
      <c r="J697" t="inlineStr">
        <is>
          <t>finansiel serviceydelse|finansiel tjenesteydelse</t>
        </is>
      </c>
      <c r="K697" t="inlineStr">
        <is>
          <t>4|4</t>
        </is>
      </c>
      <c r="L697" t="inlineStr">
        <is>
          <t>|</t>
        </is>
      </c>
      <c r="M697" t="inlineStr">
        <is>
          <t>Finanzdienstleistung</t>
        </is>
      </c>
      <c r="N697" t="inlineStr">
        <is>
          <t>3</t>
        </is>
      </c>
      <c r="O697" t="inlineStr">
        <is>
          <t/>
        </is>
      </c>
      <c r="P697" t="inlineStr">
        <is>
          <t>χρηματοπιστωτική υπηρεσία</t>
        </is>
      </c>
      <c r="Q697" t="inlineStr">
        <is>
          <t>4</t>
        </is>
      </c>
      <c r="R697" t="inlineStr">
        <is>
          <t/>
        </is>
      </c>
      <c r="S697" t="inlineStr">
        <is>
          <t>financial service</t>
        </is>
      </c>
      <c r="T697" t="inlineStr">
        <is>
          <t>3</t>
        </is>
      </c>
      <c r="U697" t="inlineStr">
        <is>
          <t/>
        </is>
      </c>
      <c r="V697" t="inlineStr">
        <is>
          <t>servicio financiero</t>
        </is>
      </c>
      <c r="W697" t="inlineStr">
        <is>
          <t>4</t>
        </is>
      </c>
      <c r="X697" t="inlineStr">
        <is>
          <t/>
        </is>
      </c>
      <c r="Y697" t="inlineStr">
        <is>
          <t>finantsteenus</t>
        </is>
      </c>
      <c r="Z697" t="inlineStr">
        <is>
          <t>3</t>
        </is>
      </c>
      <c r="AA697" t="inlineStr">
        <is>
          <t/>
        </is>
      </c>
      <c r="AB697" t="inlineStr">
        <is>
          <t>finanssipalvelu|rahoituspalvelu</t>
        </is>
      </c>
      <c r="AC697" t="inlineStr">
        <is>
          <t>3|3</t>
        </is>
      </c>
      <c r="AD697" t="inlineStr">
        <is>
          <t>|</t>
        </is>
      </c>
      <c r="AE697" t="inlineStr">
        <is>
          <t>service financier</t>
        </is>
      </c>
      <c r="AF697" t="inlineStr">
        <is>
          <t>3</t>
        </is>
      </c>
      <c r="AG697" t="inlineStr">
        <is>
          <t/>
        </is>
      </c>
      <c r="AH697" t="inlineStr">
        <is>
          <t>seirbhís airgeadais</t>
        </is>
      </c>
      <c r="AI697" t="inlineStr">
        <is>
          <t>3</t>
        </is>
      </c>
      <c r="AJ697" t="inlineStr">
        <is>
          <t/>
        </is>
      </c>
      <c r="AK697" t="inlineStr">
        <is>
          <t/>
        </is>
      </c>
      <c r="AL697" t="inlineStr">
        <is>
          <t/>
        </is>
      </c>
      <c r="AM697" t="inlineStr">
        <is>
          <t/>
        </is>
      </c>
      <c r="AN697" t="inlineStr">
        <is>
          <t>pénzügyi szolgáltatás</t>
        </is>
      </c>
      <c r="AO697" t="inlineStr">
        <is>
          <t>4</t>
        </is>
      </c>
      <c r="AP697" t="inlineStr">
        <is>
          <t/>
        </is>
      </c>
      <c r="AQ697" t="inlineStr">
        <is>
          <t>servizio finanziario</t>
        </is>
      </c>
      <c r="AR697" t="inlineStr">
        <is>
          <t>4</t>
        </is>
      </c>
      <c r="AS697" t="inlineStr">
        <is>
          <t/>
        </is>
      </c>
      <c r="AT697" t="inlineStr">
        <is>
          <t>finansinė paslauga</t>
        </is>
      </c>
      <c r="AU697" t="inlineStr">
        <is>
          <t>4</t>
        </is>
      </c>
      <c r="AV697" t="inlineStr">
        <is>
          <t/>
        </is>
      </c>
      <c r="AW697" t="inlineStr">
        <is>
          <t>finanšu pakalpojums</t>
        </is>
      </c>
      <c r="AX697" t="inlineStr">
        <is>
          <t>3</t>
        </is>
      </c>
      <c r="AY697" t="inlineStr">
        <is>
          <t/>
        </is>
      </c>
      <c r="AZ697" t="inlineStr">
        <is>
          <t>servizz finanzjarju</t>
        </is>
      </c>
      <c r="BA697" t="inlineStr">
        <is>
          <t>3</t>
        </is>
      </c>
      <c r="BB697" t="inlineStr">
        <is>
          <t/>
        </is>
      </c>
      <c r="BC697" t="inlineStr">
        <is>
          <t>financiële dienst</t>
        </is>
      </c>
      <c r="BD697" t="inlineStr">
        <is>
          <t>3</t>
        </is>
      </c>
      <c r="BE697" t="inlineStr">
        <is>
          <t/>
        </is>
      </c>
      <c r="BF697" t="inlineStr">
        <is>
          <t>usługa finansowa</t>
        </is>
      </c>
      <c r="BG697" t="inlineStr">
        <is>
          <t>3</t>
        </is>
      </c>
      <c r="BH697" t="inlineStr">
        <is>
          <t/>
        </is>
      </c>
      <c r="BI697" t="inlineStr">
        <is>
          <t>serviço financeiro</t>
        </is>
      </c>
      <c r="BJ697" t="inlineStr">
        <is>
          <t>3</t>
        </is>
      </c>
      <c r="BK697" t="inlineStr">
        <is>
          <t/>
        </is>
      </c>
      <c r="BL697" t="inlineStr">
        <is>
          <t>serviciu financiar</t>
        </is>
      </c>
      <c r="BM697" t="inlineStr">
        <is>
          <t>3</t>
        </is>
      </c>
      <c r="BN697" t="inlineStr">
        <is>
          <t/>
        </is>
      </c>
      <c r="BO697" t="inlineStr">
        <is>
          <t>finančná služba</t>
        </is>
      </c>
      <c r="BP697" t="inlineStr">
        <is>
          <t>3</t>
        </is>
      </c>
      <c r="BQ697" t="inlineStr">
        <is>
          <t/>
        </is>
      </c>
      <c r="BR697" t="inlineStr">
        <is>
          <t>finančna storitev</t>
        </is>
      </c>
      <c r="BS697" t="inlineStr">
        <is>
          <t>3</t>
        </is>
      </c>
      <c r="BT697" t="inlineStr">
        <is>
          <t/>
        </is>
      </c>
      <c r="BU697" t="inlineStr">
        <is>
          <t>finansiell tjänst</t>
        </is>
      </c>
      <c r="BV697" t="inlineStr">
        <is>
          <t>3</t>
        </is>
      </c>
      <c r="BW697" t="inlineStr">
        <is>
          <t/>
        </is>
      </c>
      <c r="BX697" t="inlineStr">
        <is>
          <t>всяка услуга от банково, кредитно, застрахователно, лично-пенсионно, инвестиционно или платежно естество</t>
        </is>
      </c>
      <c r="BY697" t="inlineStr">
        <is>
          <t>jakákoli služba bankovní, úvěrové, pojistné, osobní důchodové, investiční nebo platební povahy</t>
        </is>
      </c>
      <c r="BZ697" t="inlineStr">
        <is>
          <t>"Ved en finansiel tjenesteydelse forstås enhver tjeneste, der har karakter af bank-, kredit-, forsikrings-, individuel pensions-, investerings- eller betalingstjenesteydelse".</t>
        </is>
      </c>
      <c r="CA697" t="inlineStr">
        <is>
          <t>Bankdienstleistung oder Dienstleistung im Zusammenhang mit einer Kreditgewährung, Versicherung, Altersversorgung von Einzelpersonen, Geldanlage oder Zahlung</t>
        </is>
      </c>
      <c r="CB697" t="inlineStr">
        <is>
          <t/>
        </is>
      </c>
      <c r="CC697" t="inlineStr">
        <is>
          <t>any service of a banking, credit, insurance, personal pension, investment or payment nature</t>
        </is>
      </c>
      <c r="CD697" t="inlineStr">
        <is>
          <t>Todo servicio bancario, de crédito, de seguros, de jubilación personal, de inversión o de pago.</t>
        </is>
      </c>
      <c r="CE697" t="inlineStr">
        <is>
          <t>panga-, krediidi-, kindlustus-, personaalpensioni, investeerimis- või makseteenus</t>
        </is>
      </c>
      <c r="CF697" t="inlineStr">
        <is>
          <t>pankki-, luotto-, vakuutus-, yksilölliset eläkejärjestely-, sijoitus- tai maksupalvelut</t>
        </is>
      </c>
      <c r="CG697" t="inlineStr">
        <is>
          <t>tout service ayant trait à la banque, au crédit, à l'assurance, aux retraites individuelles, aux investissements et aux paiements</t>
        </is>
      </c>
      <c r="CH697" t="inlineStr">
        <is>
          <t/>
        </is>
      </c>
      <c r="CI697" t="inlineStr">
        <is>
          <t/>
        </is>
      </c>
      <c r="CJ697" t="inlineStr">
        <is>
          <t>Bármely banki, hitel-, biztosítási, magán-nyugdíjpénztári, befektetési vagy fizetéssel kapcsolatos szolgáltatás.</t>
        </is>
      </c>
      <c r="CK697" t="inlineStr">
        <is>
          <t>qualsiasi servizio di natura bancaria, creditizia, assicurativa, servizi pensionistici individuali, di investimento o di pagamento</t>
        </is>
      </c>
      <c r="CL697" t="inlineStr">
        <is>
          <t/>
        </is>
      </c>
      <c r="CM697" t="inlineStr">
        <is>
          <t>bankas, kredīta, apdrošināšanas, personālo pensiju, ieguldījumu vai maksājumu veikšanas pakalpojums</t>
        </is>
      </c>
      <c r="CN697" t="inlineStr">
        <is>
          <t>kull servizz ta' natura bankarja, ta' kreditu, ta' assigurazzjoni, ta' pensjoni personali, ta' investiment jew ta' ħlas</t>
        </is>
      </c>
      <c r="CO697" t="inlineStr">
        <is>
          <t>"iedere dienst van bancaire aard of op het gebied van kredietverstrekking, verzekering, individuele pensioenen, beleggingen en betalingen"</t>
        </is>
      </c>
      <c r="CP697" t="inlineStr">
        <is>
          <t>wszelkie usługi o charakterze bankowym, kredytowym, ubezpieczeniowym, emerytalnym, inwestycyjnym lub płatniczym</t>
        </is>
      </c>
      <c r="CQ697" t="inlineStr">
        <is>
          <t>Serviço financeiro é "qualquer serviço bancário, de crédito, de seguros, de pensão individual, de investimento ou de pagamento".</t>
        </is>
      </c>
      <c r="CR697" t="inlineStr">
        <is>
          <t>orice serviciu privind banca, creditarea, asigurarea, pensiile personale, investițiile sau plățile</t>
        </is>
      </c>
      <c r="CS697" t="inlineStr">
        <is>
          <t>každá služba bankového, úverového, poistného, osobného dôchodkového, investičného alebo platobného charakteru</t>
        </is>
      </c>
      <c r="CT697" t="inlineStr">
        <is>
          <t>vsaka bančna, kreditna, zavarovalna, pokojninska, naložbena ali plačilna storitev</t>
        </is>
      </c>
      <c r="CU697" t="inlineStr">
        <is>
          <t>alla banktjänster samt tjänster som avser krediter, försäkringar, privata individuella pensioner, investeringar eller betalningar</t>
        </is>
      </c>
    </row>
    <row r="698">
      <c r="A698" s="1" t="str">
        <f>HYPERLINK("https://iate.europa.eu/entry/result/822216/all", "822216")</f>
        <v>822216</v>
      </c>
      <c r="B698" t="inlineStr">
        <is>
          <t>FINANCE</t>
        </is>
      </c>
      <c r="C698" t="inlineStr">
        <is>
          <t>FINANCE|budget;FINANCE</t>
        </is>
      </c>
      <c r="D698" t="inlineStr">
        <is>
          <t/>
        </is>
      </c>
      <c r="E698" t="inlineStr">
        <is>
          <t/>
        </is>
      </c>
      <c r="F698" t="inlineStr">
        <is>
          <t/>
        </is>
      </c>
      <c r="G698" t="inlineStr">
        <is>
          <t/>
        </is>
      </c>
      <c r="H698" t="inlineStr">
        <is>
          <t/>
        </is>
      </c>
      <c r="I698" t="inlineStr">
        <is>
          <t/>
        </is>
      </c>
      <c r="J698" t="inlineStr">
        <is>
          <t/>
        </is>
      </c>
      <c r="K698" t="inlineStr">
        <is>
          <t/>
        </is>
      </c>
      <c r="L698" t="inlineStr">
        <is>
          <t/>
        </is>
      </c>
      <c r="M698" t="inlineStr">
        <is>
          <t/>
        </is>
      </c>
      <c r="N698" t="inlineStr">
        <is>
          <t/>
        </is>
      </c>
      <c r="O698" t="inlineStr">
        <is>
          <t/>
        </is>
      </c>
      <c r="P698" t="inlineStr">
        <is>
          <t/>
        </is>
      </c>
      <c r="Q698" t="inlineStr">
        <is>
          <t/>
        </is>
      </c>
      <c r="R698" t="inlineStr">
        <is>
          <t/>
        </is>
      </c>
      <c r="S698" t="inlineStr">
        <is>
          <t>accounts</t>
        </is>
      </c>
      <c r="T698" t="inlineStr">
        <is>
          <t>1</t>
        </is>
      </c>
      <c r="U698" t="inlineStr">
        <is>
          <t/>
        </is>
      </c>
      <c r="V698" t="inlineStr">
        <is>
          <t>situación contable</t>
        </is>
      </c>
      <c r="W698" t="inlineStr">
        <is>
          <t>2</t>
        </is>
      </c>
      <c r="X698" t="inlineStr">
        <is>
          <t/>
        </is>
      </c>
      <c r="Y698" t="inlineStr">
        <is>
          <t/>
        </is>
      </c>
      <c r="Z698" t="inlineStr">
        <is>
          <t/>
        </is>
      </c>
      <c r="AA698" t="inlineStr">
        <is>
          <t/>
        </is>
      </c>
      <c r="AB698" t="inlineStr">
        <is>
          <t>kirjanpito</t>
        </is>
      </c>
      <c r="AC698" t="inlineStr">
        <is>
          <t>2</t>
        </is>
      </c>
      <c r="AD698" t="inlineStr">
        <is>
          <t/>
        </is>
      </c>
      <c r="AE698" t="inlineStr">
        <is>
          <t>situation comptable</t>
        </is>
      </c>
      <c r="AF698" t="inlineStr">
        <is>
          <t>1</t>
        </is>
      </c>
      <c r="AG698" t="inlineStr">
        <is>
          <t/>
        </is>
      </c>
      <c r="AH698" t="inlineStr">
        <is>
          <t/>
        </is>
      </c>
      <c r="AI698" t="inlineStr">
        <is>
          <t/>
        </is>
      </c>
      <c r="AJ698" t="inlineStr">
        <is>
          <t/>
        </is>
      </c>
      <c r="AK698" t="inlineStr">
        <is>
          <t/>
        </is>
      </c>
      <c r="AL698" t="inlineStr">
        <is>
          <t/>
        </is>
      </c>
      <c r="AM698" t="inlineStr">
        <is>
          <t/>
        </is>
      </c>
      <c r="AN698" t="inlineStr">
        <is>
          <t/>
        </is>
      </c>
      <c r="AO698" t="inlineStr">
        <is>
          <t/>
        </is>
      </c>
      <c r="AP698" t="inlineStr">
        <is>
          <t/>
        </is>
      </c>
      <c r="AQ698" t="inlineStr">
        <is>
          <t>situazione contabile</t>
        </is>
      </c>
      <c r="AR698" t="inlineStr">
        <is>
          <t>2</t>
        </is>
      </c>
      <c r="AS698" t="inlineStr">
        <is>
          <t/>
        </is>
      </c>
      <c r="AT698" t="inlineStr">
        <is>
          <t/>
        </is>
      </c>
      <c r="AU698" t="inlineStr">
        <is>
          <t/>
        </is>
      </c>
      <c r="AV698" t="inlineStr">
        <is>
          <t/>
        </is>
      </c>
      <c r="AW698" t="inlineStr">
        <is>
          <t/>
        </is>
      </c>
      <c r="AX698" t="inlineStr">
        <is>
          <t/>
        </is>
      </c>
      <c r="AY698" t="inlineStr">
        <is>
          <t/>
        </is>
      </c>
      <c r="AZ698" t="inlineStr">
        <is>
          <t/>
        </is>
      </c>
      <c r="BA698" t="inlineStr">
        <is>
          <t/>
        </is>
      </c>
      <c r="BB698" t="inlineStr">
        <is>
          <t/>
        </is>
      </c>
      <c r="BC698" t="inlineStr">
        <is>
          <t/>
        </is>
      </c>
      <c r="BD698" t="inlineStr">
        <is>
          <t/>
        </is>
      </c>
      <c r="BE698" t="inlineStr">
        <is>
          <t/>
        </is>
      </c>
      <c r="BF698" t="inlineStr">
        <is>
          <t/>
        </is>
      </c>
      <c r="BG698" t="inlineStr">
        <is>
          <t/>
        </is>
      </c>
      <c r="BH698" t="inlineStr">
        <is>
          <t/>
        </is>
      </c>
      <c r="BI698" t="inlineStr">
        <is>
          <t/>
        </is>
      </c>
      <c r="BJ698" t="inlineStr">
        <is>
          <t/>
        </is>
      </c>
      <c r="BK698" t="inlineStr">
        <is>
          <t/>
        </is>
      </c>
      <c r="BL698" t="inlineStr">
        <is>
          <t/>
        </is>
      </c>
      <c r="BM698" t="inlineStr">
        <is>
          <t/>
        </is>
      </c>
      <c r="BN698" t="inlineStr">
        <is>
          <t/>
        </is>
      </c>
      <c r="BO698" t="inlineStr">
        <is>
          <t/>
        </is>
      </c>
      <c r="BP698" t="inlineStr">
        <is>
          <t/>
        </is>
      </c>
      <c r="BQ698" t="inlineStr">
        <is>
          <t/>
        </is>
      </c>
      <c r="BR698" t="inlineStr">
        <is>
          <t/>
        </is>
      </c>
      <c r="BS698" t="inlineStr">
        <is>
          <t/>
        </is>
      </c>
      <c r="BT698" t="inlineStr">
        <is>
          <t/>
        </is>
      </c>
      <c r="BU698" t="inlineStr">
        <is>
          <t/>
        </is>
      </c>
      <c r="BV698" t="inlineStr">
        <is>
          <t/>
        </is>
      </c>
      <c r="BW698" t="inlineStr">
        <is>
          <t/>
        </is>
      </c>
      <c r="BX698" t="inlineStr">
        <is>
          <t/>
        </is>
      </c>
      <c r="BY698" t="inlineStr">
        <is>
          <t/>
        </is>
      </c>
      <c r="BZ698" t="inlineStr">
        <is>
          <t/>
        </is>
      </c>
      <c r="CA698" t="inlineStr">
        <is>
          <t/>
        </is>
      </c>
      <c r="CB698" t="inlineStr">
        <is>
          <t/>
        </is>
      </c>
      <c r="CC698" t="inlineStr">
        <is>
          <t/>
        </is>
      </c>
      <c r="CD698" t="inlineStr">
        <is>
          <t/>
        </is>
      </c>
      <c r="CE698" t="inlineStr">
        <is>
          <t/>
        </is>
      </c>
      <c r="CF698" t="inlineStr">
        <is>
          <t/>
        </is>
      </c>
      <c r="CG698" t="inlineStr">
        <is>
          <t/>
        </is>
      </c>
      <c r="CH698" t="inlineStr">
        <is>
          <t/>
        </is>
      </c>
      <c r="CI698" t="inlineStr">
        <is>
          <t/>
        </is>
      </c>
      <c r="CJ698" t="inlineStr">
        <is>
          <t/>
        </is>
      </c>
      <c r="CK698" t="inlineStr">
        <is>
          <t/>
        </is>
      </c>
      <c r="CL698" t="inlineStr">
        <is>
          <t/>
        </is>
      </c>
      <c r="CM698" t="inlineStr">
        <is>
          <t/>
        </is>
      </c>
      <c r="CN698" t="inlineStr">
        <is>
          <t/>
        </is>
      </c>
      <c r="CO698" t="inlineStr">
        <is>
          <t/>
        </is>
      </c>
      <c r="CP698" t="inlineStr">
        <is>
          <t/>
        </is>
      </c>
      <c r="CQ698" t="inlineStr">
        <is>
          <t/>
        </is>
      </c>
      <c r="CR698" t="inlineStr">
        <is>
          <t/>
        </is>
      </c>
      <c r="CS698" t="inlineStr">
        <is>
          <t/>
        </is>
      </c>
      <c r="CT698" t="inlineStr">
        <is>
          <t/>
        </is>
      </c>
      <c r="CU698" t="inlineStr">
        <is>
          <t/>
        </is>
      </c>
    </row>
    <row r="699">
      <c r="A699" s="1" t="str">
        <f>HYPERLINK("https://iate.europa.eu/entry/result/841248/all", "841248")</f>
        <v>841248</v>
      </c>
      <c r="B699" t="inlineStr">
        <is>
          <t>FINANCE;LAW</t>
        </is>
      </c>
      <c r="C699" t="inlineStr">
        <is>
          <t>FINANCE|financial institutions and credit;LAW|criminal law;LAW|criminal law|offence;FINANCE</t>
        </is>
      </c>
      <c r="D699" t="inlineStr">
        <is>
          <t/>
        </is>
      </c>
      <c r="E699" t="inlineStr">
        <is>
          <t/>
        </is>
      </c>
      <c r="F699" t="inlineStr">
        <is>
          <t/>
        </is>
      </c>
      <c r="G699" t="inlineStr">
        <is>
          <t/>
        </is>
      </c>
      <c r="H699" t="inlineStr">
        <is>
          <t/>
        </is>
      </c>
      <c r="I699" t="inlineStr">
        <is>
          <t/>
        </is>
      </c>
      <c r="J699" t="inlineStr">
        <is>
          <t/>
        </is>
      </c>
      <c r="K699" t="inlineStr">
        <is>
          <t/>
        </is>
      </c>
      <c r="L699" t="inlineStr">
        <is>
          <t/>
        </is>
      </c>
      <c r="M699" t="inlineStr">
        <is>
          <t>Geldwäscher</t>
        </is>
      </c>
      <c r="N699" t="inlineStr">
        <is>
          <t>3</t>
        </is>
      </c>
      <c r="O699" t="inlineStr">
        <is>
          <t/>
        </is>
      </c>
      <c r="P699" t="inlineStr">
        <is>
          <t/>
        </is>
      </c>
      <c r="Q699" t="inlineStr">
        <is>
          <t/>
        </is>
      </c>
      <c r="R699" t="inlineStr">
        <is>
          <t/>
        </is>
      </c>
      <c r="S699" t="inlineStr">
        <is>
          <t>money launderer</t>
        </is>
      </c>
      <c r="T699" t="inlineStr">
        <is>
          <t>2</t>
        </is>
      </c>
      <c r="U699" t="inlineStr">
        <is>
          <t/>
        </is>
      </c>
      <c r="V699" t="inlineStr">
        <is>
          <t/>
        </is>
      </c>
      <c r="W699" t="inlineStr">
        <is>
          <t/>
        </is>
      </c>
      <c r="X699" t="inlineStr">
        <is>
          <t/>
        </is>
      </c>
      <c r="Y699" t="inlineStr">
        <is>
          <t/>
        </is>
      </c>
      <c r="Z699" t="inlineStr">
        <is>
          <t/>
        </is>
      </c>
      <c r="AA699" t="inlineStr">
        <is>
          <t/>
        </is>
      </c>
      <c r="AB699" t="inlineStr">
        <is>
          <t>rahanpesijä</t>
        </is>
      </c>
      <c r="AC699" t="inlineStr">
        <is>
          <t>2</t>
        </is>
      </c>
      <c r="AD699" t="inlineStr">
        <is>
          <t/>
        </is>
      </c>
      <c r="AE699" t="inlineStr">
        <is>
          <t>blanchisseur de capitaux|blanchisseur d'argent</t>
        </is>
      </c>
      <c r="AF699" t="inlineStr">
        <is>
          <t>1|1</t>
        </is>
      </c>
      <c r="AG699" t="inlineStr">
        <is>
          <t>|</t>
        </is>
      </c>
      <c r="AH699" t="inlineStr">
        <is>
          <t/>
        </is>
      </c>
      <c r="AI699" t="inlineStr">
        <is>
          <t/>
        </is>
      </c>
      <c r="AJ699" t="inlineStr">
        <is>
          <t/>
        </is>
      </c>
      <c r="AK699" t="inlineStr">
        <is>
          <t/>
        </is>
      </c>
      <c r="AL699" t="inlineStr">
        <is>
          <t/>
        </is>
      </c>
      <c r="AM699" t="inlineStr">
        <is>
          <t/>
        </is>
      </c>
      <c r="AN699" t="inlineStr">
        <is>
          <t/>
        </is>
      </c>
      <c r="AO699" t="inlineStr">
        <is>
          <t/>
        </is>
      </c>
      <c r="AP699" t="inlineStr">
        <is>
          <t/>
        </is>
      </c>
      <c r="AQ699" t="inlineStr">
        <is>
          <t/>
        </is>
      </c>
      <c r="AR699" t="inlineStr">
        <is>
          <t/>
        </is>
      </c>
      <c r="AS699" t="inlineStr">
        <is>
          <t/>
        </is>
      </c>
      <c r="AT699" t="inlineStr">
        <is>
          <t/>
        </is>
      </c>
      <c r="AU699" t="inlineStr">
        <is>
          <t/>
        </is>
      </c>
      <c r="AV699" t="inlineStr">
        <is>
          <t/>
        </is>
      </c>
      <c r="AW699" t="inlineStr">
        <is>
          <t/>
        </is>
      </c>
      <c r="AX699" t="inlineStr">
        <is>
          <t/>
        </is>
      </c>
      <c r="AY699" t="inlineStr">
        <is>
          <t/>
        </is>
      </c>
      <c r="AZ699" t="inlineStr">
        <is>
          <t/>
        </is>
      </c>
      <c r="BA699" t="inlineStr">
        <is>
          <t/>
        </is>
      </c>
      <c r="BB699" t="inlineStr">
        <is>
          <t/>
        </is>
      </c>
      <c r="BC699" t="inlineStr">
        <is>
          <t>witwasser</t>
        </is>
      </c>
      <c r="BD699" t="inlineStr">
        <is>
          <t>2</t>
        </is>
      </c>
      <c r="BE699" t="inlineStr">
        <is>
          <t/>
        </is>
      </c>
      <c r="BF699" t="inlineStr">
        <is>
          <t/>
        </is>
      </c>
      <c r="BG699" t="inlineStr">
        <is>
          <t/>
        </is>
      </c>
      <c r="BH699" t="inlineStr">
        <is>
          <t/>
        </is>
      </c>
      <c r="BI699" t="inlineStr">
        <is>
          <t/>
        </is>
      </c>
      <c r="BJ699" t="inlineStr">
        <is>
          <t/>
        </is>
      </c>
      <c r="BK699" t="inlineStr">
        <is>
          <t/>
        </is>
      </c>
      <c r="BL699" t="inlineStr">
        <is>
          <t/>
        </is>
      </c>
      <c r="BM699" t="inlineStr">
        <is>
          <t/>
        </is>
      </c>
      <c r="BN699" t="inlineStr">
        <is>
          <t/>
        </is>
      </c>
      <c r="BO699" t="inlineStr">
        <is>
          <t/>
        </is>
      </c>
      <c r="BP699" t="inlineStr">
        <is>
          <t/>
        </is>
      </c>
      <c r="BQ699" t="inlineStr">
        <is>
          <t/>
        </is>
      </c>
      <c r="BR699" t="inlineStr">
        <is>
          <t/>
        </is>
      </c>
      <c r="BS699" t="inlineStr">
        <is>
          <t/>
        </is>
      </c>
      <c r="BT699" t="inlineStr">
        <is>
          <t/>
        </is>
      </c>
      <c r="BU699" t="inlineStr">
        <is>
          <t/>
        </is>
      </c>
      <c r="BV699" t="inlineStr">
        <is>
          <t/>
        </is>
      </c>
      <c r="BW699" t="inlineStr">
        <is>
          <t/>
        </is>
      </c>
      <c r="BX699" t="inlineStr">
        <is>
          <t/>
        </is>
      </c>
      <c r="BY699" t="inlineStr">
        <is>
          <t/>
        </is>
      </c>
      <c r="BZ699" t="inlineStr">
        <is>
          <t/>
        </is>
      </c>
      <c r="CA699" t="inlineStr">
        <is>
          <t/>
        </is>
      </c>
      <c r="CB699" t="inlineStr">
        <is>
          <t/>
        </is>
      </c>
      <c r="CC699" t="inlineStr">
        <is>
          <t/>
        </is>
      </c>
      <c r="CD699" t="inlineStr">
        <is>
          <t/>
        </is>
      </c>
      <c r="CE699" t="inlineStr">
        <is>
          <t/>
        </is>
      </c>
      <c r="CF699" t="inlineStr">
        <is>
          <t/>
        </is>
      </c>
      <c r="CG699" t="inlineStr">
        <is>
          <t/>
        </is>
      </c>
      <c r="CH699" t="inlineStr">
        <is>
          <t/>
        </is>
      </c>
      <c r="CI699" t="inlineStr">
        <is>
          <t/>
        </is>
      </c>
      <c r="CJ699" t="inlineStr">
        <is>
          <t/>
        </is>
      </c>
      <c r="CK699" t="inlineStr">
        <is>
          <t/>
        </is>
      </c>
      <c r="CL699" t="inlineStr">
        <is>
          <t/>
        </is>
      </c>
      <c r="CM699" t="inlineStr">
        <is>
          <t/>
        </is>
      </c>
      <c r="CN699" t="inlineStr">
        <is>
          <t/>
        </is>
      </c>
      <c r="CO699" t="inlineStr">
        <is>
          <t/>
        </is>
      </c>
      <c r="CP699" t="inlineStr">
        <is>
          <t/>
        </is>
      </c>
      <c r="CQ699" t="inlineStr">
        <is>
          <t/>
        </is>
      </c>
      <c r="CR699" t="inlineStr">
        <is>
          <t/>
        </is>
      </c>
      <c r="CS699" t="inlineStr">
        <is>
          <t/>
        </is>
      </c>
      <c r="CT699" t="inlineStr">
        <is>
          <t/>
        </is>
      </c>
      <c r="CU699" t="inlineStr">
        <is>
          <t/>
        </is>
      </c>
    </row>
    <row r="700">
      <c r="A700" s="1" t="str">
        <f>HYPERLINK("https://iate.europa.eu/entry/result/843925/all", "843925")</f>
        <v>843925</v>
      </c>
      <c r="B700" t="inlineStr">
        <is>
          <t>FINANCE</t>
        </is>
      </c>
      <c r="C700" t="inlineStr">
        <is>
          <t>FINANCE</t>
        </is>
      </c>
      <c r="D700" t="inlineStr">
        <is>
          <t>концентрация на риска</t>
        </is>
      </c>
      <c r="E700" t="inlineStr">
        <is>
          <t>3</t>
        </is>
      </c>
      <c r="F700" t="inlineStr">
        <is>
          <t/>
        </is>
      </c>
      <c r="G700" t="inlineStr">
        <is>
          <t>koncentrace rizik|koncentrace rizika</t>
        </is>
      </c>
      <c r="H700" t="inlineStr">
        <is>
          <t>3|3</t>
        </is>
      </c>
      <c r="I700" t="inlineStr">
        <is>
          <t>|</t>
        </is>
      </c>
      <c r="J700" t="inlineStr">
        <is>
          <t>risikokoncentration</t>
        </is>
      </c>
      <c r="K700" t="inlineStr">
        <is>
          <t>3</t>
        </is>
      </c>
      <c r="L700" t="inlineStr">
        <is>
          <t/>
        </is>
      </c>
      <c r="M700" t="inlineStr">
        <is>
          <t>Risikokonzentration</t>
        </is>
      </c>
      <c r="N700" t="inlineStr">
        <is>
          <t>3</t>
        </is>
      </c>
      <c r="O700" t="inlineStr">
        <is>
          <t/>
        </is>
      </c>
      <c r="P700" t="inlineStr">
        <is>
          <t>συγκέντρωση κινδύνων</t>
        </is>
      </c>
      <c r="Q700" t="inlineStr">
        <is>
          <t>3</t>
        </is>
      </c>
      <c r="R700" t="inlineStr">
        <is>
          <t/>
        </is>
      </c>
      <c r="S700" t="inlineStr">
        <is>
          <t>risk concentration</t>
        </is>
      </c>
      <c r="T700" t="inlineStr">
        <is>
          <t>3</t>
        </is>
      </c>
      <c r="U700" t="inlineStr">
        <is>
          <t/>
        </is>
      </c>
      <c r="V700" t="inlineStr">
        <is>
          <t>concentración de riesgos</t>
        </is>
      </c>
      <c r="W700" t="inlineStr">
        <is>
          <t>3</t>
        </is>
      </c>
      <c r="X700" t="inlineStr">
        <is>
          <t/>
        </is>
      </c>
      <c r="Y700" t="inlineStr">
        <is>
          <t>riskikontsentratsioon</t>
        </is>
      </c>
      <c r="Z700" t="inlineStr">
        <is>
          <t>4</t>
        </is>
      </c>
      <c r="AA700" t="inlineStr">
        <is>
          <t/>
        </is>
      </c>
      <c r="AB700" t="inlineStr">
        <is>
          <t>keskittymäriski|riskikeskittymä</t>
        </is>
      </c>
      <c r="AC700" t="inlineStr">
        <is>
          <t>3|3</t>
        </is>
      </c>
      <c r="AD700" t="inlineStr">
        <is>
          <t>|preferred</t>
        </is>
      </c>
      <c r="AE700" t="inlineStr">
        <is>
          <t>concentration de risques</t>
        </is>
      </c>
      <c r="AF700" t="inlineStr">
        <is>
          <t>3</t>
        </is>
      </c>
      <c r="AG700" t="inlineStr">
        <is>
          <t/>
        </is>
      </c>
      <c r="AH700" t="inlineStr">
        <is>
          <t>comhchruinniú rioscaí</t>
        </is>
      </c>
      <c r="AI700" t="inlineStr">
        <is>
          <t>3</t>
        </is>
      </c>
      <c r="AJ700" t="inlineStr">
        <is>
          <t/>
        </is>
      </c>
      <c r="AK700" t="inlineStr">
        <is>
          <t/>
        </is>
      </c>
      <c r="AL700" t="inlineStr">
        <is>
          <t/>
        </is>
      </c>
      <c r="AM700" t="inlineStr">
        <is>
          <t/>
        </is>
      </c>
      <c r="AN700" t="inlineStr">
        <is>
          <t>kockázatkoncentráció</t>
        </is>
      </c>
      <c r="AO700" t="inlineStr">
        <is>
          <t>4</t>
        </is>
      </c>
      <c r="AP700" t="inlineStr">
        <is>
          <t/>
        </is>
      </c>
      <c r="AQ700" t="inlineStr">
        <is>
          <t>concentrazione dei rischi</t>
        </is>
      </c>
      <c r="AR700" t="inlineStr">
        <is>
          <t>3</t>
        </is>
      </c>
      <c r="AS700" t="inlineStr">
        <is>
          <t/>
        </is>
      </c>
      <c r="AT700" t="inlineStr">
        <is>
          <t>rizikos koncentracija</t>
        </is>
      </c>
      <c r="AU700" t="inlineStr">
        <is>
          <t>4</t>
        </is>
      </c>
      <c r="AV700" t="inlineStr">
        <is>
          <t/>
        </is>
      </c>
      <c r="AW700" t="inlineStr">
        <is>
          <t/>
        </is>
      </c>
      <c r="AX700" t="inlineStr">
        <is>
          <t/>
        </is>
      </c>
      <c r="AY700" t="inlineStr">
        <is>
          <t/>
        </is>
      </c>
      <c r="AZ700" t="inlineStr">
        <is>
          <t>konċentrazzjoni tar-riskju</t>
        </is>
      </c>
      <c r="BA700" t="inlineStr">
        <is>
          <t>3</t>
        </is>
      </c>
      <c r="BB700" t="inlineStr">
        <is>
          <t/>
        </is>
      </c>
      <c r="BC700" t="inlineStr">
        <is>
          <t>risicoconcentratie</t>
        </is>
      </c>
      <c r="BD700" t="inlineStr">
        <is>
          <t>3</t>
        </is>
      </c>
      <c r="BE700" t="inlineStr">
        <is>
          <t/>
        </is>
      </c>
      <c r="BF700" t="inlineStr">
        <is>
          <t>koncentracja ryzyka</t>
        </is>
      </c>
      <c r="BG700" t="inlineStr">
        <is>
          <t>3</t>
        </is>
      </c>
      <c r="BH700" t="inlineStr">
        <is>
          <t/>
        </is>
      </c>
      <c r="BI700" t="inlineStr">
        <is>
          <t>concentração de riscos</t>
        </is>
      </c>
      <c r="BJ700" t="inlineStr">
        <is>
          <t>3</t>
        </is>
      </c>
      <c r="BK700" t="inlineStr">
        <is>
          <t/>
        </is>
      </c>
      <c r="BL700" t="inlineStr">
        <is>
          <t>concentrare de riscuri|concentrarea riscurilor</t>
        </is>
      </c>
      <c r="BM700" t="inlineStr">
        <is>
          <t>3|3</t>
        </is>
      </c>
      <c r="BN700" t="inlineStr">
        <is>
          <t>|</t>
        </is>
      </c>
      <c r="BO700" t="inlineStr">
        <is>
          <t>koncentrácia rizík</t>
        </is>
      </c>
      <c r="BP700" t="inlineStr">
        <is>
          <t>3</t>
        </is>
      </c>
      <c r="BQ700" t="inlineStr">
        <is>
          <t/>
        </is>
      </c>
      <c r="BR700" t="inlineStr">
        <is>
          <t>koncentracija tveganja</t>
        </is>
      </c>
      <c r="BS700" t="inlineStr">
        <is>
          <t>3</t>
        </is>
      </c>
      <c r="BT700" t="inlineStr">
        <is>
          <t/>
        </is>
      </c>
      <c r="BU700" t="inlineStr">
        <is>
          <t>riskkoncentration</t>
        </is>
      </c>
      <c r="BV700" t="inlineStr">
        <is>
          <t>3</t>
        </is>
      </c>
      <c r="BW700" t="inlineStr">
        <is>
          <t/>
        </is>
      </c>
      <c r="BX700" t="inlineStr">
        <is>
          <t>Липса на диверсификация на даден портфейл (инвестиция) по отношение на географски район, отрасъл, вид финансови инструменти и др. с опасност евентуалните загуби да засегнат целия портфейл (инвестиция).</t>
        </is>
      </c>
      <c r="BY700" t="inlineStr">
        <is>
          <t>veškerá rizika potenciální ztráty, která nesou podniky v rámci finančního konglomerátu, která jsou dostatečně velká k tomu, aby ohrozila solventnost regulovaných podniků ve finančním konglomerátu nebo jejich finanční situaci obecně; důvodem těchto rizik může být riziko výpadku protistrany neboli úvěrové riziko, investiční riziko, pojišťovací riziko, tržní riziko, jiná rizika nebo kombinace či vzájemné působení těchto rizik</t>
        </is>
      </c>
      <c r="BZ700" t="inlineStr">
        <is>
          <t>Koncentration af aktiver og/eller passiver inden for et bestemt geografisk område eller en økonomisk sektor, eller vedrørende et bestemt produkt osv., således at der består en tabsrisiko, som berører hele porteføljen.</t>
        </is>
      </c>
      <c r="CA700" t="inlineStr">
        <is>
          <t/>
        </is>
      </c>
      <c r="CB700" t="inlineStr">
        <is>
          <t/>
        </is>
      </c>
      <c r="CC700" t="inlineStr">
        <is>
          <t>concentration of a portfolio of assets and/or obligations in a given geographical area, economic sector, product, etc., such that there is a risk of loss affecting the entire portfolio</t>
        </is>
      </c>
      <c r="CD700" t="inlineStr">
        <is>
          <t>Conjunto de exposiciones que puede dar lugar a pérdidas soportadas por las entidades de un conglomerado financiero, de una importancia suficiente para comprometer la solvencia o la situación financiera en general de las entidades reguladas del conglomerado financiero. Las mencionadas exposiciones pueden derivarse de riesgos de contrapartida o de crédito, riesgos de inversión, riesgos de seguro, riesgos de mercado u otros riesgos, o de una combinación o interacción de estos.</t>
        </is>
      </c>
      <c r="CE700" t="inlineStr">
        <is>
          <t>riskikontsentratsioon – kõik kokkupuuted võimaliku kahjumiga, mille kannaksid finantskonglomeraati kuuluvad üksused, kui kahjum on piisavalt suur, et ohustada finantskonglomeraati kuuluvate reguleeritud üksuste maksejõulisust või üldist finantsseisundit; sellise kokkupuute võib põhjustada vastaspoole risk/krediidirisk, investeerimisrisk, kindlustusrisk, tururisk, muud riskid või nende riskide kombinatsioon või vastastikune mõju.</t>
        </is>
      </c>
      <c r="CF700" t="inlineStr">
        <is>
          <t>vastuut, joista voi aiheutua niin suuria taloudellisia tappioita, että ne voivat vaarantaa yhtiön taloudellisen aseman tai sen kyvyn suorittaa ydinliiketoimintaansa</t>
        </is>
      </c>
      <c r="CG700" t="inlineStr">
        <is>
          <t/>
        </is>
      </c>
      <c r="CH700" t="inlineStr">
        <is>
          <t/>
        </is>
      </c>
      <c r="CI700" t="inlineStr">
        <is>
          <t/>
        </is>
      </c>
      <c r="CJ700" t="inlineStr">
        <is>
          <t>eszközportfólió vagy kötelezettségek adott földrajzi területen, ágazatban, termékre vonatkozóan stb. történő olyan koncentrációja, amely az egész portfólióra nézve veszteségi kockázatot jelent</t>
        </is>
      </c>
      <c r="CK700" t="inlineStr">
        <is>
          <t>tutte le esposizioni con un rischio di perdita potenziale per le imprese appartenenti ad uno stesso conglomerato finanziario, di portata tale da compromettere la solvibilità o la posizione finanziaria generale delle imprese regolamentate appartenenti al conglomerato</t>
        </is>
      </c>
      <c r="CL700" t="inlineStr">
        <is>
          <t>visų rūšių rizika, dėl kurios galimi tokie nuostoliai, kad kiltų grėsmė visų finansų konglomerato kontroliuojamų įmonių mokumui ar finansinei būklei</t>
        </is>
      </c>
      <c r="CM700" t="inlineStr">
        <is>
          <t/>
        </is>
      </c>
      <c r="CN700" t="inlineStr">
        <is>
          <t/>
        </is>
      </c>
      <c r="CO700" t="inlineStr">
        <is>
          <t>- concentratie van risico's 
&lt;br&gt;- concentratie die een risico vormt</t>
        </is>
      </c>
      <c r="CP700" t="inlineStr">
        <is>
          <t/>
        </is>
      </c>
      <c r="CQ700" t="inlineStr">
        <is>
          <t>Exposição a riscos que implique eventuais perdas a suportar pelas entidades de um conglomerado financeiro, desde que essa exposição seja suficientemente elevada para pôr em perigo a solvência ou a situação financeira geral das entidades regulamentadas do conglomerado financeiro.</t>
        </is>
      </c>
      <c r="CR700" t="inlineStr">
        <is>
          <t>toate expunerile care implică o pierdere potențială, înregistrate de către entitățile din cadrul unui conglomerat financiar și care sunt suficient de mari pentru a înrăutăți solvabilitatea sau poziția financiară în general a entităților reglementate dintr-un conglomerat financiar</t>
        </is>
      </c>
      <c r="CS700" t="inlineStr">
        <is>
          <t>každá angažovanosť subjektov finančného konglomerátu na riziku, ktorá potenciálne môže znamenať stratu a ktorá je dostatočne veľká, aby ohrozila platobnú schopnosť alebo finančnú situáciu všeobecne regulovaných subjektov vo finančnom konglomeráte; takáto angažovanosť môže byť zapríčinená rizikom protistrany/úverovým rizikom, investičným rizikom, poistným rizikom, trhovým rizikom, inými rizikami alebo kombináciou, alebo interakciou týchto rizík</t>
        </is>
      </c>
      <c r="CT700" t="inlineStr">
        <is>
          <t>vsako izpostavljanje tveganju z možnostjo izgube, ki je dovolj velika, da ogroža solventnost ali finančni položaj zavarovalnice ali pozavarovalnice</t>
        </is>
      </c>
      <c r="CU700" t="inlineStr">
        <is>
          <t/>
        </is>
      </c>
    </row>
    <row r="701">
      <c r="A701" s="1" t="str">
        <f>HYPERLINK("https://iate.europa.eu/entry/result/846876/all", "846876")</f>
        <v>846876</v>
      </c>
      <c r="B701" t="inlineStr">
        <is>
          <t>TRANSPORT;TRADE;FINANCE</t>
        </is>
      </c>
      <c r="C701" t="inlineStr">
        <is>
          <t>TRANSPORT;TRADE|tariff policy;FINANCE|insurance|insurance</t>
        </is>
      </c>
      <c r="D701" t="inlineStr">
        <is>
          <t/>
        </is>
      </c>
      <c r="E701" t="inlineStr">
        <is>
          <t/>
        </is>
      </c>
      <c r="F701" t="inlineStr">
        <is>
          <t/>
        </is>
      </c>
      <c r="G701" t="inlineStr">
        <is>
          <t/>
        </is>
      </c>
      <c r="H701" t="inlineStr">
        <is>
          <t/>
        </is>
      </c>
      <c r="I701" t="inlineStr">
        <is>
          <t/>
        </is>
      </c>
      <c r="J701" t="inlineStr">
        <is>
          <t/>
        </is>
      </c>
      <c r="K701" t="inlineStr">
        <is>
          <t/>
        </is>
      </c>
      <c r="L701" t="inlineStr">
        <is>
          <t/>
        </is>
      </c>
      <c r="M701" t="inlineStr">
        <is>
          <t>Sicherheitsleistung|Garantie|Bürgschaft|Gewährleistung</t>
        </is>
      </c>
      <c r="N701" t="inlineStr">
        <is>
          <t>3|3|3|3</t>
        </is>
      </c>
      <c r="O701" t="inlineStr">
        <is>
          <t>|||</t>
        </is>
      </c>
      <c r="P701" t="inlineStr">
        <is>
          <t/>
        </is>
      </c>
      <c r="Q701" t="inlineStr">
        <is>
          <t/>
        </is>
      </c>
      <c r="R701" t="inlineStr">
        <is>
          <t/>
        </is>
      </c>
      <c r="S701" t="inlineStr">
        <is>
          <t>guarantee</t>
        </is>
      </c>
      <c r="T701" t="inlineStr">
        <is>
          <t>2</t>
        </is>
      </c>
      <c r="U701" t="inlineStr">
        <is>
          <t/>
        </is>
      </c>
      <c r="V701" t="inlineStr">
        <is>
          <t/>
        </is>
      </c>
      <c r="W701" t="inlineStr">
        <is>
          <t/>
        </is>
      </c>
      <c r="X701" t="inlineStr">
        <is>
          <t/>
        </is>
      </c>
      <c r="Y701" t="inlineStr">
        <is>
          <t/>
        </is>
      </c>
      <c r="Z701" t="inlineStr">
        <is>
          <t/>
        </is>
      </c>
      <c r="AA701" t="inlineStr">
        <is>
          <t/>
        </is>
      </c>
      <c r="AB701" t="inlineStr">
        <is>
          <t>takaus</t>
        </is>
      </c>
      <c r="AC701" t="inlineStr">
        <is>
          <t>2</t>
        </is>
      </c>
      <c r="AD701" t="inlineStr">
        <is>
          <t/>
        </is>
      </c>
      <c r="AE701" t="inlineStr">
        <is>
          <t>garantie</t>
        </is>
      </c>
      <c r="AF701" t="inlineStr">
        <is>
          <t>1</t>
        </is>
      </c>
      <c r="AG701" t="inlineStr">
        <is>
          <t/>
        </is>
      </c>
      <c r="AH701" t="inlineStr">
        <is>
          <t>ráthaíocht</t>
        </is>
      </c>
      <c r="AI701" t="inlineStr">
        <is>
          <t>3</t>
        </is>
      </c>
      <c r="AJ701" t="inlineStr">
        <is>
          <t/>
        </is>
      </c>
      <c r="AK701" t="inlineStr">
        <is>
          <t/>
        </is>
      </c>
      <c r="AL701" t="inlineStr">
        <is>
          <t/>
        </is>
      </c>
      <c r="AM701" t="inlineStr">
        <is>
          <t/>
        </is>
      </c>
      <c r="AN701" t="inlineStr">
        <is>
          <t/>
        </is>
      </c>
      <c r="AO701" t="inlineStr">
        <is>
          <t/>
        </is>
      </c>
      <c r="AP701" t="inlineStr">
        <is>
          <t/>
        </is>
      </c>
      <c r="AQ701" t="inlineStr">
        <is>
          <t/>
        </is>
      </c>
      <c r="AR701" t="inlineStr">
        <is>
          <t/>
        </is>
      </c>
      <c r="AS701" t="inlineStr">
        <is>
          <t/>
        </is>
      </c>
      <c r="AT701" t="inlineStr">
        <is>
          <t/>
        </is>
      </c>
      <c r="AU701" t="inlineStr">
        <is>
          <t/>
        </is>
      </c>
      <c r="AV701" t="inlineStr">
        <is>
          <t/>
        </is>
      </c>
      <c r="AW701" t="inlineStr">
        <is>
          <t/>
        </is>
      </c>
      <c r="AX701" t="inlineStr">
        <is>
          <t/>
        </is>
      </c>
      <c r="AY701" t="inlineStr">
        <is>
          <t/>
        </is>
      </c>
      <c r="AZ701" t="inlineStr">
        <is>
          <t/>
        </is>
      </c>
      <c r="BA701" t="inlineStr">
        <is>
          <t/>
        </is>
      </c>
      <c r="BB701" t="inlineStr">
        <is>
          <t/>
        </is>
      </c>
      <c r="BC701" t="inlineStr">
        <is>
          <t/>
        </is>
      </c>
      <c r="BD701" t="inlineStr">
        <is>
          <t/>
        </is>
      </c>
      <c r="BE701" t="inlineStr">
        <is>
          <t/>
        </is>
      </c>
      <c r="BF701" t="inlineStr">
        <is>
          <t/>
        </is>
      </c>
      <c r="BG701" t="inlineStr">
        <is>
          <t/>
        </is>
      </c>
      <c r="BH701" t="inlineStr">
        <is>
          <t/>
        </is>
      </c>
      <c r="BI701" t="inlineStr">
        <is>
          <t/>
        </is>
      </c>
      <c r="BJ701" t="inlineStr">
        <is>
          <t/>
        </is>
      </c>
      <c r="BK701" t="inlineStr">
        <is>
          <t/>
        </is>
      </c>
      <c r="BL701" t="inlineStr">
        <is>
          <t/>
        </is>
      </c>
      <c r="BM701" t="inlineStr">
        <is>
          <t/>
        </is>
      </c>
      <c r="BN701" t="inlineStr">
        <is>
          <t/>
        </is>
      </c>
      <c r="BO701" t="inlineStr">
        <is>
          <t/>
        </is>
      </c>
      <c r="BP701" t="inlineStr">
        <is>
          <t/>
        </is>
      </c>
      <c r="BQ701" t="inlineStr">
        <is>
          <t/>
        </is>
      </c>
      <c r="BR701" t="inlineStr">
        <is>
          <t/>
        </is>
      </c>
      <c r="BS701" t="inlineStr">
        <is>
          <t/>
        </is>
      </c>
      <c r="BT701" t="inlineStr">
        <is>
          <t/>
        </is>
      </c>
      <c r="BU701" t="inlineStr">
        <is>
          <t/>
        </is>
      </c>
      <c r="BV701" t="inlineStr">
        <is>
          <t/>
        </is>
      </c>
      <c r="BW701" t="inlineStr">
        <is>
          <t/>
        </is>
      </c>
      <c r="BX701" t="inlineStr">
        <is>
          <t/>
        </is>
      </c>
      <c r="BY701" t="inlineStr">
        <is>
          <t/>
        </is>
      </c>
      <c r="BZ701" t="inlineStr">
        <is>
          <t/>
        </is>
      </c>
      <c r="CA701" t="inlineStr">
        <is>
          <t>Die staatl. DEUTSCHE Ausfuhr- und Ausfuhrkredit-Versicherung unterscheidet a) GARANTIEN zur Absicherung von Forderungen gegen PRIVATE ausländische Schuldner gegen wirtschaftl. (Zahlungsunfähigkeit des Schuldners) und politische Risiken (Zahlungsverbote, Konvertierungs- und Transferverzögerungen und hoheitliche Massnahmen, die bei der Abwicklung eines Exportauftrags Schäden verursachen) b) BÜRGSCHAFTEN zur Absicherung von Forderungen gegen ÖFFENTLICHE ausländische Schuldner gegen die gleichen polit. Risiken wie die Garantie und das Risiko, dass die Forderung nicht innerhalb von 6 Monaten nach Fälligkeit bezahlt wird; c) GEWÄHRLEISTUNG = Oberbegriff zu "Garantie" und "Bürgschaft". Ausländ. Kreditversicherungen machen ds. Unterschied nicht; Übersetzg. je nach Kontext, meist "guarantee" (= Garantie).</t>
        </is>
      </c>
      <c r="CB701" t="inlineStr">
        <is>
          <t/>
        </is>
      </c>
      <c r="CC701" t="inlineStr">
        <is>
          <t/>
        </is>
      </c>
      <c r="CD701" t="inlineStr">
        <is>
          <t/>
        </is>
      </c>
      <c r="CE701" t="inlineStr">
        <is>
          <t/>
        </is>
      </c>
      <c r="CF701" t="inlineStr">
        <is>
          <t/>
        </is>
      </c>
      <c r="CG701" t="inlineStr">
        <is>
          <t/>
        </is>
      </c>
      <c r="CH701" t="inlineStr">
        <is>
          <t/>
        </is>
      </c>
      <c r="CI701" t="inlineStr">
        <is>
          <t/>
        </is>
      </c>
      <c r="CJ701" t="inlineStr">
        <is>
          <t/>
        </is>
      </c>
      <c r="CK701" t="inlineStr">
        <is>
          <t/>
        </is>
      </c>
      <c r="CL701" t="inlineStr">
        <is>
          <t/>
        </is>
      </c>
      <c r="CM701" t="inlineStr">
        <is>
          <t/>
        </is>
      </c>
      <c r="CN701" t="inlineStr">
        <is>
          <t/>
        </is>
      </c>
      <c r="CO701" t="inlineStr">
        <is>
          <t/>
        </is>
      </c>
      <c r="CP701" t="inlineStr">
        <is>
          <t/>
        </is>
      </c>
      <c r="CQ701" t="inlineStr">
        <is>
          <t/>
        </is>
      </c>
      <c r="CR701" t="inlineStr">
        <is>
          <t/>
        </is>
      </c>
      <c r="CS701" t="inlineStr">
        <is>
          <t/>
        </is>
      </c>
      <c r="CT701" t="inlineStr">
        <is>
          <t/>
        </is>
      </c>
      <c r="CU701" t="inlineStr">
        <is>
          <t/>
        </is>
      </c>
    </row>
    <row r="702">
      <c r="A702" s="1" t="str">
        <f>HYPERLINK("https://iate.europa.eu/entry/result/844325/all", "844325")</f>
        <v>844325</v>
      </c>
      <c r="B702" t="inlineStr">
        <is>
          <t>FINANCE</t>
        </is>
      </c>
      <c r="C702" t="inlineStr">
        <is>
          <t>FINANCE|free movement of capital|financial market</t>
        </is>
      </c>
      <c r="D702" t="inlineStr">
        <is>
          <t/>
        </is>
      </c>
      <c r="E702" t="inlineStr">
        <is>
          <t/>
        </is>
      </c>
      <c r="F702" t="inlineStr">
        <is>
          <t/>
        </is>
      </c>
      <c r="G702" t="inlineStr">
        <is>
          <t/>
        </is>
      </c>
      <c r="H702" t="inlineStr">
        <is>
          <t/>
        </is>
      </c>
      <c r="I702" t="inlineStr">
        <is>
          <t/>
        </is>
      </c>
      <c r="J702" t="inlineStr">
        <is>
          <t>markedsværdi</t>
        </is>
      </c>
      <c r="K702" t="inlineStr">
        <is>
          <t>4</t>
        </is>
      </c>
      <c r="L702" t="inlineStr">
        <is>
          <t/>
        </is>
      </c>
      <c r="M702" t="inlineStr">
        <is>
          <t/>
        </is>
      </c>
      <c r="N702" t="inlineStr">
        <is>
          <t/>
        </is>
      </c>
      <c r="O702" t="inlineStr">
        <is>
          <t/>
        </is>
      </c>
      <c r="P702" t="inlineStr">
        <is>
          <t>αγοραία αξία</t>
        </is>
      </c>
      <c r="Q702" t="inlineStr">
        <is>
          <t>3</t>
        </is>
      </c>
      <c r="R702" t="inlineStr">
        <is>
          <t/>
        </is>
      </c>
      <c r="S702" t="inlineStr">
        <is>
          <t>market value</t>
        </is>
      </c>
      <c r="T702" t="inlineStr">
        <is>
          <t>3</t>
        </is>
      </c>
      <c r="U702" t="inlineStr">
        <is>
          <t/>
        </is>
      </c>
      <c r="V702" t="inlineStr">
        <is>
          <t>precio de mercado</t>
        </is>
      </c>
      <c r="W702" t="inlineStr">
        <is>
          <t>3</t>
        </is>
      </c>
      <c r="X702" t="inlineStr">
        <is>
          <t/>
        </is>
      </c>
      <c r="Y702" t="inlineStr">
        <is>
          <t/>
        </is>
      </c>
      <c r="Z702" t="inlineStr">
        <is>
          <t/>
        </is>
      </c>
      <c r="AA702" t="inlineStr">
        <is>
          <t/>
        </is>
      </c>
      <c r="AB702" t="inlineStr">
        <is>
          <t>markkina-arvo</t>
        </is>
      </c>
      <c r="AC702" t="inlineStr">
        <is>
          <t>0</t>
        </is>
      </c>
      <c r="AD702" t="inlineStr">
        <is>
          <t/>
        </is>
      </c>
      <c r="AE702" t="inlineStr">
        <is>
          <t>valeur de marché</t>
        </is>
      </c>
      <c r="AF702" t="inlineStr">
        <is>
          <t>3</t>
        </is>
      </c>
      <c r="AG702" t="inlineStr">
        <is>
          <t/>
        </is>
      </c>
      <c r="AH702" t="inlineStr">
        <is>
          <t/>
        </is>
      </c>
      <c r="AI702" t="inlineStr">
        <is>
          <t/>
        </is>
      </c>
      <c r="AJ702" t="inlineStr">
        <is>
          <t/>
        </is>
      </c>
      <c r="AK702" t="inlineStr">
        <is>
          <t/>
        </is>
      </c>
      <c r="AL702" t="inlineStr">
        <is>
          <t/>
        </is>
      </c>
      <c r="AM702" t="inlineStr">
        <is>
          <t/>
        </is>
      </c>
      <c r="AN702" t="inlineStr">
        <is>
          <t/>
        </is>
      </c>
      <c r="AO702" t="inlineStr">
        <is>
          <t/>
        </is>
      </c>
      <c r="AP702" t="inlineStr">
        <is>
          <t/>
        </is>
      </c>
      <c r="AQ702" t="inlineStr">
        <is>
          <t>valore corrente|valore venale</t>
        </is>
      </c>
      <c r="AR702" t="inlineStr">
        <is>
          <t>2|2</t>
        </is>
      </c>
      <c r="AS702" t="inlineStr">
        <is>
          <t>|</t>
        </is>
      </c>
      <c r="AT702" t="inlineStr">
        <is>
          <t/>
        </is>
      </c>
      <c r="AU702" t="inlineStr">
        <is>
          <t/>
        </is>
      </c>
      <c r="AV702" t="inlineStr">
        <is>
          <t/>
        </is>
      </c>
      <c r="AW702" t="inlineStr">
        <is>
          <t>tirgus vērtība</t>
        </is>
      </c>
      <c r="AX702" t="inlineStr">
        <is>
          <t>3</t>
        </is>
      </c>
      <c r="AY702" t="inlineStr">
        <is>
          <t/>
        </is>
      </c>
      <c r="AZ702" t="inlineStr">
        <is>
          <t/>
        </is>
      </c>
      <c r="BA702" t="inlineStr">
        <is>
          <t/>
        </is>
      </c>
      <c r="BB702" t="inlineStr">
        <is>
          <t/>
        </is>
      </c>
      <c r="BC702" t="inlineStr">
        <is>
          <t>beurswaarde|marktwaarde</t>
        </is>
      </c>
      <c r="BD702" t="inlineStr">
        <is>
          <t>3|3</t>
        </is>
      </c>
      <c r="BE702" t="inlineStr">
        <is>
          <t>|</t>
        </is>
      </c>
      <c r="BF702" t="inlineStr">
        <is>
          <t/>
        </is>
      </c>
      <c r="BG702" t="inlineStr">
        <is>
          <t/>
        </is>
      </c>
      <c r="BH702" t="inlineStr">
        <is>
          <t/>
        </is>
      </c>
      <c r="BI702" t="inlineStr">
        <is>
          <t/>
        </is>
      </c>
      <c r="BJ702" t="inlineStr">
        <is>
          <t/>
        </is>
      </c>
      <c r="BK702" t="inlineStr">
        <is>
          <t/>
        </is>
      </c>
      <c r="BL702" t="inlineStr">
        <is>
          <t/>
        </is>
      </c>
      <c r="BM702" t="inlineStr">
        <is>
          <t/>
        </is>
      </c>
      <c r="BN702" t="inlineStr">
        <is>
          <t/>
        </is>
      </c>
      <c r="BO702" t="inlineStr">
        <is>
          <t/>
        </is>
      </c>
      <c r="BP702" t="inlineStr">
        <is>
          <t/>
        </is>
      </c>
      <c r="BQ702" t="inlineStr">
        <is>
          <t/>
        </is>
      </c>
      <c r="BR702" t="inlineStr">
        <is>
          <t/>
        </is>
      </c>
      <c r="BS702" t="inlineStr">
        <is>
          <t/>
        </is>
      </c>
      <c r="BT702" t="inlineStr">
        <is>
          <t/>
        </is>
      </c>
      <c r="BU702" t="inlineStr">
        <is>
          <t/>
        </is>
      </c>
      <c r="BV702" t="inlineStr">
        <is>
          <t/>
        </is>
      </c>
      <c r="BW702" t="inlineStr">
        <is>
          <t/>
        </is>
      </c>
      <c r="BX702" t="inlineStr">
        <is>
          <t/>
        </is>
      </c>
      <c r="BY702" t="inlineStr">
        <is>
          <t/>
        </is>
      </c>
      <c r="BZ702" t="inlineStr">
        <is>
          <t/>
        </is>
      </c>
      <c r="CA702" t="inlineStr">
        <is>
          <t/>
        </is>
      </c>
      <c r="CB702" t="inlineStr">
        <is>
          <t/>
        </is>
      </c>
      <c r="CC702" t="inlineStr">
        <is>
          <t>The "market value" means the market price multiplied by the number of shares which are the subject of the transaction.</t>
        </is>
      </c>
      <c r="CD702" t="inlineStr">
        <is>
          <t/>
        </is>
      </c>
      <c r="CE702" t="inlineStr">
        <is>
          <t/>
        </is>
      </c>
      <c r="CF702" t="inlineStr">
        <is>
          <t/>
        </is>
      </c>
      <c r="CG702" t="inlineStr">
        <is>
          <t>La valeur de marché de tout titre financier est le prix auquel il peut être acheté ou vendu, en particulier sur le marché secondaire.</t>
        </is>
      </c>
      <c r="CH702" t="inlineStr">
        <is>
          <t/>
        </is>
      </c>
      <c r="CI702" t="inlineStr">
        <is>
          <t/>
        </is>
      </c>
      <c r="CJ702" t="inlineStr">
        <is>
          <t/>
        </is>
      </c>
      <c r="CK702" t="inlineStr">
        <is>
          <t/>
        </is>
      </c>
      <c r="CL702" t="inlineStr">
        <is>
          <t/>
        </is>
      </c>
      <c r="CM702" t="inlineStr">
        <is>
          <t/>
        </is>
      </c>
      <c r="CN702" t="inlineStr">
        <is>
          <t/>
        </is>
      </c>
      <c r="CO702" t="inlineStr">
        <is>
          <t>feitelijke waarde van aandelen en obligaties bij verhandeling op de beurs</t>
        </is>
      </c>
      <c r="CP702" t="inlineStr">
        <is>
          <t/>
        </is>
      </c>
      <c r="CQ702" t="inlineStr">
        <is>
          <t/>
        </is>
      </c>
      <c r="CR702" t="inlineStr">
        <is>
          <t/>
        </is>
      </c>
      <c r="CS702" t="inlineStr">
        <is>
          <t/>
        </is>
      </c>
      <c r="CT702" t="inlineStr">
        <is>
          <t/>
        </is>
      </c>
      <c r="CU702" t="inlineStr">
        <is>
          <t/>
        </is>
      </c>
    </row>
    <row r="703">
      <c r="A703" s="1" t="str">
        <f>HYPERLINK("https://iate.europa.eu/entry/result/826093/all", "826093")</f>
        <v>826093</v>
      </c>
      <c r="B703" t="inlineStr">
        <is>
          <t>FINANCE</t>
        </is>
      </c>
      <c r="C703" t="inlineStr">
        <is>
          <t>FINANCE</t>
        </is>
      </c>
      <c r="D703" t="inlineStr">
        <is>
          <t/>
        </is>
      </c>
      <c r="E703" t="inlineStr">
        <is>
          <t/>
        </is>
      </c>
      <c r="F703" t="inlineStr">
        <is>
          <t/>
        </is>
      </c>
      <c r="G703" t="inlineStr">
        <is>
          <t>správce daně|daňový orgán</t>
        </is>
      </c>
      <c r="H703" t="inlineStr">
        <is>
          <t>3|3</t>
        </is>
      </c>
      <c r="I703" t="inlineStr">
        <is>
          <t>|</t>
        </is>
      </c>
      <c r="J703" t="inlineStr">
        <is>
          <t>statskasse</t>
        </is>
      </c>
      <c r="K703" t="inlineStr">
        <is>
          <t>4</t>
        </is>
      </c>
      <c r="L703" t="inlineStr">
        <is>
          <t/>
        </is>
      </c>
      <c r="M703" t="inlineStr">
        <is>
          <t>Staatskasse|Schatzamt|Fiskus</t>
        </is>
      </c>
      <c r="N703" t="inlineStr">
        <is>
          <t>3|3|3</t>
        </is>
      </c>
      <c r="O703" t="inlineStr">
        <is>
          <t>||</t>
        </is>
      </c>
      <c r="P703" t="inlineStr">
        <is>
          <t>το Δημόσιο|το δημόσιο ταμείο</t>
        </is>
      </c>
      <c r="Q703" t="inlineStr">
        <is>
          <t>4|2</t>
        </is>
      </c>
      <c r="R703" t="inlineStr">
        <is>
          <t>|</t>
        </is>
      </c>
      <c r="S703" t="inlineStr">
        <is>
          <t>Exchequer|tax authority</t>
        </is>
      </c>
      <c r="T703" t="inlineStr">
        <is>
          <t>3|4</t>
        </is>
      </c>
      <c r="U703" t="inlineStr">
        <is>
          <t>|</t>
        </is>
      </c>
      <c r="V703" t="inlineStr">
        <is>
          <t>Hacienda Pública</t>
        </is>
      </c>
      <c r="W703" t="inlineStr">
        <is>
          <t>3</t>
        </is>
      </c>
      <c r="X703" t="inlineStr">
        <is>
          <t/>
        </is>
      </c>
      <c r="Y703" t="inlineStr">
        <is>
          <t>maksuhaldur</t>
        </is>
      </c>
      <c r="Z703" t="inlineStr">
        <is>
          <t>3</t>
        </is>
      </c>
      <c r="AA703" t="inlineStr">
        <is>
          <t/>
        </is>
      </c>
      <c r="AB703" t="inlineStr">
        <is>
          <t>veroviranomainen|verohallinto</t>
        </is>
      </c>
      <c r="AC703" t="inlineStr">
        <is>
          <t>3|3</t>
        </is>
      </c>
      <c r="AD703" t="inlineStr">
        <is>
          <t>|</t>
        </is>
      </c>
      <c r="AE703" t="inlineStr">
        <is>
          <t>Trésor</t>
        </is>
      </c>
      <c r="AF703" t="inlineStr">
        <is>
          <t>4</t>
        </is>
      </c>
      <c r="AG703" t="inlineStr">
        <is>
          <t/>
        </is>
      </c>
      <c r="AH703" t="inlineStr">
        <is>
          <t>údarás cánach|cisteán|státchiste</t>
        </is>
      </c>
      <c r="AI703" t="inlineStr">
        <is>
          <t>3|3|3</t>
        </is>
      </c>
      <c r="AJ703" t="inlineStr">
        <is>
          <t>||</t>
        </is>
      </c>
      <c r="AK703" t="inlineStr">
        <is>
          <t>porezno tijelo</t>
        </is>
      </c>
      <c r="AL703" t="inlineStr">
        <is>
          <t>3</t>
        </is>
      </c>
      <c r="AM703" t="inlineStr">
        <is>
          <t/>
        </is>
      </c>
      <c r="AN703" t="inlineStr">
        <is>
          <t>adóhatóság</t>
        </is>
      </c>
      <c r="AO703" t="inlineStr">
        <is>
          <t>4</t>
        </is>
      </c>
      <c r="AP703" t="inlineStr">
        <is>
          <t/>
        </is>
      </c>
      <c r="AQ703" t="inlineStr">
        <is>
          <t>Erario</t>
        </is>
      </c>
      <c r="AR703" t="inlineStr">
        <is>
          <t>3</t>
        </is>
      </c>
      <c r="AS703" t="inlineStr">
        <is>
          <t/>
        </is>
      </c>
      <c r="AT703" t="inlineStr">
        <is>
          <t>mokesčių institucija</t>
        </is>
      </c>
      <c r="AU703" t="inlineStr">
        <is>
          <t>2</t>
        </is>
      </c>
      <c r="AV703" t="inlineStr">
        <is>
          <t/>
        </is>
      </c>
      <c r="AW703" t="inlineStr">
        <is>
          <t>nodokļu iestāde</t>
        </is>
      </c>
      <c r="AX703" t="inlineStr">
        <is>
          <t>3</t>
        </is>
      </c>
      <c r="AY703" t="inlineStr">
        <is>
          <t/>
        </is>
      </c>
      <c r="AZ703" t="inlineStr">
        <is>
          <t>erarju</t>
        </is>
      </c>
      <c r="BA703" t="inlineStr">
        <is>
          <t>3</t>
        </is>
      </c>
      <c r="BB703" t="inlineStr">
        <is>
          <t/>
        </is>
      </c>
      <c r="BC703" t="inlineStr">
        <is>
          <t>schatkist</t>
        </is>
      </c>
      <c r="BD703" t="inlineStr">
        <is>
          <t>4</t>
        </is>
      </c>
      <c r="BE703" t="inlineStr">
        <is>
          <t/>
        </is>
      </c>
      <c r="BF703" t="inlineStr">
        <is>
          <t>organ podatkowy</t>
        </is>
      </c>
      <c r="BG703" t="inlineStr">
        <is>
          <t>4</t>
        </is>
      </c>
      <c r="BH703" t="inlineStr">
        <is>
          <t/>
        </is>
      </c>
      <c r="BI703" t="inlineStr">
        <is>
          <t>Tesouro Público|Fazenda Pública|Tesouro</t>
        </is>
      </c>
      <c r="BJ703" t="inlineStr">
        <is>
          <t>3|3|3</t>
        </is>
      </c>
      <c r="BK703" t="inlineStr">
        <is>
          <t>||</t>
        </is>
      </c>
      <c r="BL703" t="inlineStr">
        <is>
          <t/>
        </is>
      </c>
      <c r="BM703" t="inlineStr">
        <is>
          <t/>
        </is>
      </c>
      <c r="BN703" t="inlineStr">
        <is>
          <t/>
        </is>
      </c>
      <c r="BO703" t="inlineStr">
        <is>
          <t/>
        </is>
      </c>
      <c r="BP703" t="inlineStr">
        <is>
          <t/>
        </is>
      </c>
      <c r="BQ703" t="inlineStr">
        <is>
          <t/>
        </is>
      </c>
      <c r="BR703" t="inlineStr">
        <is>
          <t>davčni organ</t>
        </is>
      </c>
      <c r="BS703" t="inlineStr">
        <is>
          <t>3</t>
        </is>
      </c>
      <c r="BT703" t="inlineStr">
        <is>
          <t/>
        </is>
      </c>
      <c r="BU703" t="inlineStr">
        <is>
          <t>statskassan</t>
        </is>
      </c>
      <c r="BV703" t="inlineStr">
        <is>
          <t>3</t>
        </is>
      </c>
      <c r="BW703" t="inlineStr">
        <is>
          <t/>
        </is>
      </c>
      <c r="BX703" t="inlineStr">
        <is>
          <t/>
        </is>
      </c>
      <c r="BY703" t="inlineStr">
        <is>
          <t/>
        </is>
      </c>
      <c r="BZ703" t="inlineStr">
        <is>
          <t>---</t>
        </is>
      </c>
      <c r="CA703" t="inlineStr">
        <is>
          <t/>
        </is>
      </c>
      <c r="CB703" t="inlineStr">
        <is>
          <t/>
        </is>
      </c>
      <c r="CC703" t="inlineStr">
        <is>
          <t/>
        </is>
      </c>
      <c r="CD703" t="inlineStr">
        <is>
          <t>Tanto como Erario, Tesoro Público, Fisco. También la rama de la Administración Pública que se encarga de la recaudación, conservación y aplicación de los bienes del Estado.</t>
        </is>
      </c>
      <c r="CE703" t="inlineStr">
        <is>
          <t/>
        </is>
      </c>
      <c r="CF703" t="inlineStr">
        <is>
          <t/>
        </is>
      </c>
      <c r="CG703" t="inlineStr">
        <is>
          <t/>
        </is>
      </c>
      <c r="CH703" t="inlineStr">
        <is>
          <t/>
        </is>
      </c>
      <c r="CI703" t="inlineStr">
        <is>
          <t/>
        </is>
      </c>
      <c r="CJ703" t="inlineStr">
        <is>
          <t/>
        </is>
      </c>
      <c r="CK703" t="inlineStr">
        <is>
          <t>Termine indicante finanza pubblica, patrimonio dello Stato e anche fisco.</t>
        </is>
      </c>
      <c r="CL703" t="inlineStr">
        <is>
          <t/>
        </is>
      </c>
      <c r="CM703" t="inlineStr">
        <is>
          <t/>
        </is>
      </c>
      <c r="CN703" t="inlineStr">
        <is>
          <t>il-kaxxa tal-flus tal-gvern; teżor pubbliku amministrat mill-parlament</t>
        </is>
      </c>
      <c r="CO703" t="inlineStr">
        <is>
          <t>"thesaurie; het vermogen van het Rijk voorzover bestaande in geld en geldswaardig papier en vorderingen"</t>
        </is>
      </c>
      <c r="CP703" t="inlineStr">
        <is>
          <t>---</t>
        </is>
      </c>
      <c r="CQ703" t="inlineStr">
        <is>
          <t>Conjunto de serviços do Estado aos quais cabe a gestão dos fundos públicos, nomeadamente colaborando na execução do orçamento do Estado através da cobrança das receitas e do pagamento das despesas públicas e da prestação de serviços financeiros aos serviços e fundos autónomos de carácter administrativo ou empresarial.</t>
        </is>
      </c>
      <c r="CR703" t="inlineStr">
        <is>
          <t/>
        </is>
      </c>
      <c r="CS703" t="inlineStr">
        <is>
          <t/>
        </is>
      </c>
      <c r="CT703" t="inlineStr">
        <is>
          <t/>
        </is>
      </c>
      <c r="CU703" t="inlineStr">
        <is>
          <t/>
        </is>
      </c>
    </row>
    <row r="704">
      <c r="A704" s="1" t="str">
        <f>HYPERLINK("https://iate.europa.eu/entry/result/795853/all", "795853")</f>
        <v>795853</v>
      </c>
      <c r="B704" t="inlineStr">
        <is>
          <t>FINANCE;BUSINESS AND COMPETITION</t>
        </is>
      </c>
      <c r="C704" t="inlineStr">
        <is>
          <t>FINANCE|financial institutions and credit;FINANCE;FINANCE|free movement of capital|financial market;BUSINESS AND COMPETITION|accounting</t>
        </is>
      </c>
      <c r="D704" t="inlineStr">
        <is>
          <t>управление на портфейл</t>
        </is>
      </c>
      <c r="E704" t="inlineStr">
        <is>
          <t>3</t>
        </is>
      </c>
      <c r="F704" t="inlineStr">
        <is>
          <t/>
        </is>
      </c>
      <c r="G704" t="inlineStr">
        <is>
          <t/>
        </is>
      </c>
      <c r="H704" t="inlineStr">
        <is>
          <t/>
        </is>
      </c>
      <c r="I704" t="inlineStr">
        <is>
          <t/>
        </is>
      </c>
      <c r="J704" t="inlineStr">
        <is>
          <t>porteføljepleje</t>
        </is>
      </c>
      <c r="K704" t="inlineStr">
        <is>
          <t>3</t>
        </is>
      </c>
      <c r="L704" t="inlineStr">
        <is>
          <t/>
        </is>
      </c>
      <c r="M704" t="inlineStr">
        <is>
          <t/>
        </is>
      </c>
      <c r="N704" t="inlineStr">
        <is>
          <t/>
        </is>
      </c>
      <c r="O704" t="inlineStr">
        <is>
          <t/>
        </is>
      </c>
      <c r="P704" t="inlineStr">
        <is>
          <t/>
        </is>
      </c>
      <c r="Q704" t="inlineStr">
        <is>
          <t/>
        </is>
      </c>
      <c r="R704" t="inlineStr">
        <is>
          <t/>
        </is>
      </c>
      <c r="S704" t="inlineStr">
        <is>
          <t>portfolio management</t>
        </is>
      </c>
      <c r="T704" t="inlineStr">
        <is>
          <t>1</t>
        </is>
      </c>
      <c r="U704" t="inlineStr">
        <is>
          <t/>
        </is>
      </c>
      <c r="V704" t="inlineStr">
        <is>
          <t>gestión de cartera</t>
        </is>
      </c>
      <c r="W704" t="inlineStr">
        <is>
          <t>3</t>
        </is>
      </c>
      <c r="X704" t="inlineStr">
        <is>
          <t/>
        </is>
      </c>
      <c r="Y704" t="inlineStr">
        <is>
          <t/>
        </is>
      </c>
      <c r="Z704" t="inlineStr">
        <is>
          <t/>
        </is>
      </c>
      <c r="AA704" t="inlineStr">
        <is>
          <t/>
        </is>
      </c>
      <c r="AB704" t="inlineStr">
        <is>
          <t>sijoitusten hoito|salkunhoito</t>
        </is>
      </c>
      <c r="AC704" t="inlineStr">
        <is>
          <t>0|0</t>
        </is>
      </c>
      <c r="AD704" t="inlineStr">
        <is>
          <t>|</t>
        </is>
      </c>
      <c r="AE704" t="inlineStr">
        <is>
          <t>gestion de portefeuille</t>
        </is>
      </c>
      <c r="AF704" t="inlineStr">
        <is>
          <t>0</t>
        </is>
      </c>
      <c r="AG704" t="inlineStr">
        <is>
          <t/>
        </is>
      </c>
      <c r="AH704" t="inlineStr">
        <is>
          <t/>
        </is>
      </c>
      <c r="AI704" t="inlineStr">
        <is>
          <t/>
        </is>
      </c>
      <c r="AJ704" t="inlineStr">
        <is>
          <t/>
        </is>
      </c>
      <c r="AK704" t="inlineStr">
        <is>
          <t/>
        </is>
      </c>
      <c r="AL704" t="inlineStr">
        <is>
          <t/>
        </is>
      </c>
      <c r="AM704" t="inlineStr">
        <is>
          <t/>
        </is>
      </c>
      <c r="AN704" t="inlineStr">
        <is>
          <t/>
        </is>
      </c>
      <c r="AO704" t="inlineStr">
        <is>
          <t/>
        </is>
      </c>
      <c r="AP704" t="inlineStr">
        <is>
          <t/>
        </is>
      </c>
      <c r="AQ704" t="inlineStr">
        <is>
          <t/>
        </is>
      </c>
      <c r="AR704" t="inlineStr">
        <is>
          <t/>
        </is>
      </c>
      <c r="AS704" t="inlineStr">
        <is>
          <t/>
        </is>
      </c>
      <c r="AT704" t="inlineStr">
        <is>
          <t/>
        </is>
      </c>
      <c r="AU704" t="inlineStr">
        <is>
          <t/>
        </is>
      </c>
      <c r="AV704" t="inlineStr">
        <is>
          <t/>
        </is>
      </c>
      <c r="AW704" t="inlineStr">
        <is>
          <t/>
        </is>
      </c>
      <c r="AX704" t="inlineStr">
        <is>
          <t/>
        </is>
      </c>
      <c r="AY704" t="inlineStr">
        <is>
          <t/>
        </is>
      </c>
      <c r="AZ704" t="inlineStr">
        <is>
          <t/>
        </is>
      </c>
      <c r="BA704" t="inlineStr">
        <is>
          <t/>
        </is>
      </c>
      <c r="BB704" t="inlineStr">
        <is>
          <t/>
        </is>
      </c>
      <c r="BC704" t="inlineStr">
        <is>
          <t/>
        </is>
      </c>
      <c r="BD704" t="inlineStr">
        <is>
          <t/>
        </is>
      </c>
      <c r="BE704" t="inlineStr">
        <is>
          <t/>
        </is>
      </c>
      <c r="BF704" t="inlineStr">
        <is>
          <t/>
        </is>
      </c>
      <c r="BG704" t="inlineStr">
        <is>
          <t/>
        </is>
      </c>
      <c r="BH704" t="inlineStr">
        <is>
          <t/>
        </is>
      </c>
      <c r="BI704" t="inlineStr">
        <is>
          <t/>
        </is>
      </c>
      <c r="BJ704" t="inlineStr">
        <is>
          <t/>
        </is>
      </c>
      <c r="BK704" t="inlineStr">
        <is>
          <t/>
        </is>
      </c>
      <c r="BL704" t="inlineStr">
        <is>
          <t/>
        </is>
      </c>
      <c r="BM704" t="inlineStr">
        <is>
          <t/>
        </is>
      </c>
      <c r="BN704" t="inlineStr">
        <is>
          <t/>
        </is>
      </c>
      <c r="BO704" t="inlineStr">
        <is>
          <t/>
        </is>
      </c>
      <c r="BP704" t="inlineStr">
        <is>
          <t/>
        </is>
      </c>
      <c r="BQ704" t="inlineStr">
        <is>
          <t/>
        </is>
      </c>
      <c r="BR704" t="inlineStr">
        <is>
          <t/>
        </is>
      </c>
      <c r="BS704" t="inlineStr">
        <is>
          <t/>
        </is>
      </c>
      <c r="BT704" t="inlineStr">
        <is>
          <t/>
        </is>
      </c>
      <c r="BU704" t="inlineStr">
        <is>
          <t/>
        </is>
      </c>
      <c r="BV704" t="inlineStr">
        <is>
          <t/>
        </is>
      </c>
      <c r="BW704" t="inlineStr">
        <is>
          <t/>
        </is>
      </c>
      <c r="BX704" t="inlineStr">
        <is>
          <t/>
        </is>
      </c>
      <c r="BY704" t="inlineStr">
        <is>
          <t/>
        </is>
      </c>
      <c r="BZ704" t="inlineStr">
        <is>
          <t>porteføljepleje i henhold til den enkelte kundes afgivne mandat med skønsmæssige beføjelser, såfremt sådanne porteføljer omfatter et eller flere finansielle instrumenter</t>
        </is>
      </c>
      <c r="CA704" t="inlineStr">
        <is>
          <t/>
        </is>
      </c>
      <c r="CB704" t="inlineStr">
        <is>
          <t/>
        </is>
      </c>
      <c r="CC704" t="inlineStr">
        <is>
          <t/>
        </is>
      </c>
      <c r="CD704" t="inlineStr">
        <is>
          <t>Conjunto de actividades tales como la administración, asesoramiento y ejecución de órdenes sobre acciones y valores que componen la cartera de un inversor realizadas por un intermediario en nombre del cliente.</t>
        </is>
      </c>
      <c r="CE704" t="inlineStr">
        <is>
          <t/>
        </is>
      </c>
      <c r="CF704" t="inlineStr">
        <is>
          <t>"sijoitusten hoitaminen asiakkaiden antaman valtuutuksen mukaan harkinnanvaraisesti sekä asiakaskohtaisesti, jos kyseiseen salkkuun kuuluu yksi tai useampi rahoitusväline"</t>
        </is>
      </c>
      <c r="CG704" t="inlineStr">
        <is>
          <t>"la gestion discrétionnaire et individualisée de portefeuilles incluant un ou plusieurs instruments financiers, dans le cadre d'un mandat donné par le client."</t>
        </is>
      </c>
      <c r="CH704" t="inlineStr">
        <is>
          <t/>
        </is>
      </c>
      <c r="CI704" t="inlineStr">
        <is>
          <t/>
        </is>
      </c>
      <c r="CJ704" t="inlineStr">
        <is>
          <t/>
        </is>
      </c>
      <c r="CK704" t="inlineStr">
        <is>
          <t/>
        </is>
      </c>
      <c r="CL704" t="inlineStr">
        <is>
          <t/>
        </is>
      </c>
      <c r="CM704" t="inlineStr">
        <is>
          <t/>
        </is>
      </c>
      <c r="CN704" t="inlineStr">
        <is>
          <t/>
        </is>
      </c>
      <c r="CO704" t="inlineStr">
        <is>
          <t/>
        </is>
      </c>
      <c r="CP704" t="inlineStr">
        <is>
          <t/>
        </is>
      </c>
      <c r="CQ704" t="inlineStr">
        <is>
          <t/>
        </is>
      </c>
      <c r="CR704" t="inlineStr">
        <is>
          <t/>
        </is>
      </c>
      <c r="CS704" t="inlineStr">
        <is>
          <t/>
        </is>
      </c>
      <c r="CT704" t="inlineStr">
        <is>
          <t/>
        </is>
      </c>
      <c r="CU704" t="inlineStr">
        <is>
          <t/>
        </is>
      </c>
    </row>
    <row r="705">
      <c r="A705" s="1" t="str">
        <f>HYPERLINK("https://iate.europa.eu/entry/result/798011/all", "798011")</f>
        <v>798011</v>
      </c>
      <c r="B705" t="inlineStr">
        <is>
          <t>FINANCE</t>
        </is>
      </c>
      <c r="C705" t="inlineStr">
        <is>
          <t>FINANCE</t>
        </is>
      </c>
      <c r="D705" t="inlineStr">
        <is>
          <t>финансова стабилност</t>
        </is>
      </c>
      <c r="E705" t="inlineStr">
        <is>
          <t>3</t>
        </is>
      </c>
      <c r="F705" t="inlineStr">
        <is>
          <t/>
        </is>
      </c>
      <c r="G705" t="inlineStr">
        <is>
          <t>finanční stabilita</t>
        </is>
      </c>
      <c r="H705" t="inlineStr">
        <is>
          <t>4</t>
        </is>
      </c>
      <c r="I705" t="inlineStr">
        <is>
          <t/>
        </is>
      </c>
      <c r="J705" t="inlineStr">
        <is>
          <t>finansiel stabilitet</t>
        </is>
      </c>
      <c r="K705" t="inlineStr">
        <is>
          <t>4</t>
        </is>
      </c>
      <c r="L705" t="inlineStr">
        <is>
          <t/>
        </is>
      </c>
      <c r="M705" t="inlineStr">
        <is>
          <t>Finanzmarktstabilität|Finanzsystemstabilität|Finanzstabilität|Stabilität des Finanzsystems</t>
        </is>
      </c>
      <c r="N705" t="inlineStr">
        <is>
          <t>3|3|3|3</t>
        </is>
      </c>
      <c r="O705" t="inlineStr">
        <is>
          <t>|||</t>
        </is>
      </c>
      <c r="P705" t="inlineStr">
        <is>
          <t>χρηματοπιστωτική σταθερότητα</t>
        </is>
      </c>
      <c r="Q705" t="inlineStr">
        <is>
          <t>4</t>
        </is>
      </c>
      <c r="R705" t="inlineStr">
        <is>
          <t/>
        </is>
      </c>
      <c r="S705" t="inlineStr">
        <is>
          <t>financial stability</t>
        </is>
      </c>
      <c r="T705" t="inlineStr">
        <is>
          <t>4</t>
        </is>
      </c>
      <c r="U705" t="inlineStr">
        <is>
          <t/>
        </is>
      </c>
      <c r="V705" t="inlineStr">
        <is>
          <t>estabilidad financiera</t>
        </is>
      </c>
      <c r="W705" t="inlineStr">
        <is>
          <t>3</t>
        </is>
      </c>
      <c r="X705" t="inlineStr">
        <is>
          <t/>
        </is>
      </c>
      <c r="Y705" t="inlineStr">
        <is>
          <t>finantsstabiilsus</t>
        </is>
      </c>
      <c r="Z705" t="inlineStr">
        <is>
          <t>3</t>
        </is>
      </c>
      <c r="AA705" t="inlineStr">
        <is>
          <t/>
        </is>
      </c>
      <c r="AB705" t="inlineStr">
        <is>
          <t>rahoitusvakaus</t>
        </is>
      </c>
      <c r="AC705" t="inlineStr">
        <is>
          <t>3</t>
        </is>
      </c>
      <c r="AD705" t="inlineStr">
        <is>
          <t/>
        </is>
      </c>
      <c r="AE705" t="inlineStr">
        <is>
          <t>stabilité financière</t>
        </is>
      </c>
      <c r="AF705" t="inlineStr">
        <is>
          <t>3</t>
        </is>
      </c>
      <c r="AG705" t="inlineStr">
        <is>
          <t/>
        </is>
      </c>
      <c r="AH705" t="inlineStr">
        <is>
          <t>cobhsaíocht airgeadais</t>
        </is>
      </c>
      <c r="AI705" t="inlineStr">
        <is>
          <t>3</t>
        </is>
      </c>
      <c r="AJ705" t="inlineStr">
        <is>
          <t/>
        </is>
      </c>
      <c r="AK705" t="inlineStr">
        <is>
          <t>financijska stabilnost</t>
        </is>
      </c>
      <c r="AL705" t="inlineStr">
        <is>
          <t>3</t>
        </is>
      </c>
      <c r="AM705" t="inlineStr">
        <is>
          <t/>
        </is>
      </c>
      <c r="AN705" t="inlineStr">
        <is>
          <t>pénzügyi stabilitás</t>
        </is>
      </c>
      <c r="AO705" t="inlineStr">
        <is>
          <t>4</t>
        </is>
      </c>
      <c r="AP705" t="inlineStr">
        <is>
          <t/>
        </is>
      </c>
      <c r="AQ705" t="inlineStr">
        <is>
          <t>stabilità finanziaria</t>
        </is>
      </c>
      <c r="AR705" t="inlineStr">
        <is>
          <t>4</t>
        </is>
      </c>
      <c r="AS705" t="inlineStr">
        <is>
          <t/>
        </is>
      </c>
      <c r="AT705" t="inlineStr">
        <is>
          <t>finansinis stabilumas</t>
        </is>
      </c>
      <c r="AU705" t="inlineStr">
        <is>
          <t>3</t>
        </is>
      </c>
      <c r="AV705" t="inlineStr">
        <is>
          <t/>
        </is>
      </c>
      <c r="AW705" t="inlineStr">
        <is>
          <t>finanšu stabilitāte|finansiālā stabilitāte</t>
        </is>
      </c>
      <c r="AX705" t="inlineStr">
        <is>
          <t>3|3</t>
        </is>
      </c>
      <c r="AY705" t="inlineStr">
        <is>
          <t>preferred|</t>
        </is>
      </c>
      <c r="AZ705" t="inlineStr">
        <is>
          <t>stabbiltà finanzjarja</t>
        </is>
      </c>
      <c r="BA705" t="inlineStr">
        <is>
          <t>3</t>
        </is>
      </c>
      <c r="BB705" t="inlineStr">
        <is>
          <t/>
        </is>
      </c>
      <c r="BC705" t="inlineStr">
        <is>
          <t>financiële stabiliteit</t>
        </is>
      </c>
      <c r="BD705" t="inlineStr">
        <is>
          <t>3</t>
        </is>
      </c>
      <c r="BE705" t="inlineStr">
        <is>
          <t/>
        </is>
      </c>
      <c r="BF705" t="inlineStr">
        <is>
          <t>stabilność finansowa</t>
        </is>
      </c>
      <c r="BG705" t="inlineStr">
        <is>
          <t>3</t>
        </is>
      </c>
      <c r="BH705" t="inlineStr">
        <is>
          <t/>
        </is>
      </c>
      <c r="BI705" t="inlineStr">
        <is>
          <t>estabilidade financeira</t>
        </is>
      </c>
      <c r="BJ705" t="inlineStr">
        <is>
          <t>3</t>
        </is>
      </c>
      <c r="BK705" t="inlineStr">
        <is>
          <t/>
        </is>
      </c>
      <c r="BL705" t="inlineStr">
        <is>
          <t>stabilitate financiară</t>
        </is>
      </c>
      <c r="BM705" t="inlineStr">
        <is>
          <t>3</t>
        </is>
      </c>
      <c r="BN705" t="inlineStr">
        <is>
          <t/>
        </is>
      </c>
      <c r="BO705" t="inlineStr">
        <is>
          <t>finančná stabilita</t>
        </is>
      </c>
      <c r="BP705" t="inlineStr">
        <is>
          <t>3</t>
        </is>
      </c>
      <c r="BQ705" t="inlineStr">
        <is>
          <t/>
        </is>
      </c>
      <c r="BR705" t="inlineStr">
        <is>
          <t>finančna stabilnost</t>
        </is>
      </c>
      <c r="BS705" t="inlineStr">
        <is>
          <t>3</t>
        </is>
      </c>
      <c r="BT705" t="inlineStr">
        <is>
          <t/>
        </is>
      </c>
      <c r="BU705" t="inlineStr">
        <is>
          <t>finansiell stabilitet</t>
        </is>
      </c>
      <c r="BV705" t="inlineStr">
        <is>
          <t>3</t>
        </is>
      </c>
      <c r="BW705" t="inlineStr">
        <is>
          <t/>
        </is>
      </c>
      <c r="BX705" t="inlineStr">
        <is>
          <t>състояние, при което се предотвратява натрупването на системен риск; системният риск може най-добре да се опише като риск, при който предоставянето на необходимите финансови продукти и услуги от финансовата система се нарушава до степен, която може съществено да повлияе върху икономическия растеж и благосъстоянието</t>
        </is>
      </c>
      <c r="BY705" t="inlineStr">
        <is>
          <t>situace, kdy finanční systém plní své funkce bez závažných poruch a nežádoucích důsledků pro současný i budoucí vývoj ekonomiky jako celku a zároveň vykazuje vysokou míru odolnosti vůči šokům</t>
        </is>
      </c>
      <c r="BZ705" t="inlineStr">
        <is>
          <t/>
        </is>
      </c>
      <c r="CA705" t="inlineStr">
        <is>
          <t>Zustand, in dem das Finanzsystem (Gesamtheit der Finanzintermediäre, Finanzmärkte und Marktinfrastrukturen) Schocks und Korrekturen von Ungleichgewichten auffangen kann</t>
        </is>
      </c>
      <c r="CB705" t="inlineStr">
        <is>
          <t/>
        </is>
      </c>
      <c r="CC705" t="inlineStr">
        <is>
          <t>condition whereby the financial system is able to withstand shocks without giving way to cumulative processes which impair the allocation of savings to investment opportunities and the processing of payments in the economy</t>
        </is>
      </c>
      <c r="CD705" t="inlineStr">
        <is>
          <t>1) Situación en la que el sistema financiero &lt;a href="/entry/result/1132744/all" id="ENTRY_TO_ENTRY_CONVERTER" target="_blank"&gt;IATE:1132744&lt;/a&gt; puede soportar choques [ &lt;a href="/entry/result/1126263/all" id="ENTRY_TO_ENTRY_CONVERTER" target="_blank"&gt;IATE:1126263&lt;/a&gt; y &lt;a href="/entry/result/1126232/all" id="ENTRY_TO_ENTRY_CONVERTER" target="_blank"&gt;IATE:1126232&lt;/a&gt; ] sin dar lugar a procesos acumulativos que comprometan la colocación del ahorro en oportunidades de inversión y la tramitación de pagos &lt;a href="/entry/result/2245002/all" id="ENTRY_TO_ENTRY_CONVERTER" target="_blank"&gt;IATE:2245002&lt;/a&gt; dentro de la economía. 
&lt;br&gt;2) Una situación de estabilidad financiera podría definirse como aquella en la que el sistema monetario y financiero operan de forma fluida y eficiente. En una economía desarrollada esto supone que, sin sobresaltos, el Banco Central transmite los efectos de su política monetaria y las entidades de crédito distribuyen los fondos que reciben de los ahorradores entre los demandantes de recursos y además atienden con normalidad los servicios bancarios que proveen a su clientela.</t>
        </is>
      </c>
      <c r="CE705" t="inlineStr">
        <is>
          <t>finantsvahendussüsteemi tõrgeteta toimimine</t>
        </is>
      </c>
      <c r="CF705" t="inlineStr">
        <is>
          <t/>
        </is>
      </c>
      <c r="CG705" t="inlineStr">
        <is>
          <t>situation dans laquelle le système financier, qui recouvre les intermédiaires financiers, les marchés et les infrastructures de marché, est capable de faire face aux chocs et à une correction brutale des déséquilibres financiers, réduisant ainsi la probabilité qu’apparaissent, dans le processus d’intermédiation financière, des perturbations suffisamment graves pour compromettre sérieusement l’allocation de l’épargne à des projets d’investissement rentables.</t>
        </is>
      </c>
      <c r="CH705" t="inlineStr">
        <is>
          <t/>
        </is>
      </c>
      <c r="CI705" t="inlineStr">
        <is>
          <t/>
        </is>
      </c>
      <c r="CJ705" t="inlineStr">
        <is>
          <t>olyan állapot, amelyben a pénzügyi rendszer, azaz a kulcsfontosságú pénzügyi piacok és a pénzügyi intézményrendszer ellenálló a gazdasági sokkokkal szemben és képes zökkenőmentesen ellátni alapvető funkcióit: a pénzügyi források közvetítését, a kockázatok kezelését és a fizetési forgalom lebonyolítását</t>
        </is>
      </c>
      <c r="CK705" t="inlineStr">
        <is>
          <t>Abilità di facilitare e migliorare i processi economici, gestire i rischi ed assorbire gli shock.</t>
        </is>
      </c>
      <c r="CL705" t="inlineStr">
        <is>
          <t/>
        </is>
      </c>
      <c r="CM705" t="inlineStr">
        <is>
          <t/>
        </is>
      </c>
      <c r="CN705" t="inlineStr">
        <is>
          <t>sitwazzjoni fejn is-sistema finanzjarja taħdem mingħajr nuqqasijiet kbar jew impatti mhux mixtieqa fuq l-iżvilupp attwali u futur tal-ekonomija fl-intier tagħha, filwaqt li jkollha grad għoli ta' reżistenza għall-iskossi</t>
        </is>
      </c>
      <c r="CO705" t="inlineStr">
        <is>
          <t/>
        </is>
      </c>
      <c r="CP705" t="inlineStr">
        <is>
          <t>1. sytuacja, w której mechanizm oceny, alokacji środków ekonomicznych i zarządzanie rynkiem finansowym (ryzykiem kredytowym, płynności, rynkowym itp.) działa wystarczająco dobrze, aby przyczynić się do sprawnego funkcjonowania gospodarki 
&lt;br&gt;2. brak zagrożenia wystąpienia kryzysu finansowego, przez który rozumie się pojawienie się silnych zakłóceń w systemie pośrednictwa finansowego, powodujących zaburzenia w realnej sferze gospodarki</t>
        </is>
      </c>
      <c r="CQ705" t="inlineStr">
        <is>
          <t>Conceito amplo, que abrange o papel da infra-estrutura financeira (sistema jurídico, regulamentação financeira, supervisão e fiscalização), as instituições e os mercados. 
&lt;br&gt;Segundo uma definição consagrada, um sistema financeiro estável deve ser capaz de facilitar (em vez de entravar) o desempenho da economia e de dissipar os desequilíbrios financeiros que surjam a nível endógeno ou que resultem de acontecimentos adversos significativos e imprevistos. 
&lt;br&gt;Os sistemas financeiros estáveis caracterizam-se i.a. pela ausência de crises bancárias, pela baixa volatilidade do valor dos activos e pelo funcionamento corrente e ininterrupto das actividades financeiras, do sistema de pagamentos e das liquidações.</t>
        </is>
      </c>
      <c r="CR705" t="inlineStr">
        <is>
          <t>situația în care sistemul financiar este capabil să atragă și să plaseze fonduri bănești în mod eficient și să reziste la șocuri fără a aduce prejudicii economiei reale</t>
        </is>
      </c>
      <c r="CS705" t="inlineStr">
        <is>
          <t>situácia, v ktorej finančný systém funguje bez vážnych nedostatkov alebo nežiaducich vplyvov na súčasný a budúci vývoj hospodárstva ako celku, pričom preukazuje vysoký stupeň odolnosti voči šokom</t>
        </is>
      </c>
      <c r="CT705" t="inlineStr">
        <is>
          <t>sposobnost finančnega sistema za učinkovito in uspešno (časovno in prostorsko) razporejanje finančnih sredstev, učinkovito in uspešno upravljanje tveganj ter nemoteno izvajanje drugih funkcij, tudi tedaj, ko je stabilnost finančnega sistema ali katerega od njegovih podistemov ogrožena</t>
        </is>
      </c>
      <c r="CU705" t="inlineStr">
        <is>
          <t/>
        </is>
      </c>
    </row>
    <row r="706">
      <c r="A706" s="1" t="str">
        <f>HYPERLINK("https://iate.europa.eu/entry/result/820777/all", "820777")</f>
        <v>820777</v>
      </c>
      <c r="B706" t="inlineStr">
        <is>
          <t>FINANCE;ECONOMICS</t>
        </is>
      </c>
      <c r="C706" t="inlineStr">
        <is>
          <t>FINANCE|financial institutions and credit;ECONOMICS;FINANCE</t>
        </is>
      </c>
      <c r="D706" t="inlineStr">
        <is>
          <t>пруденциален</t>
        </is>
      </c>
      <c r="E706" t="inlineStr">
        <is>
          <t>3</t>
        </is>
      </c>
      <c r="F706" t="inlineStr">
        <is>
          <t/>
        </is>
      </c>
      <c r="G706" t="inlineStr">
        <is>
          <t/>
        </is>
      </c>
      <c r="H706" t="inlineStr">
        <is>
          <t/>
        </is>
      </c>
      <c r="I706" t="inlineStr">
        <is>
          <t/>
        </is>
      </c>
      <c r="J706" t="inlineStr">
        <is>
          <t>tilsynsmæssig|tilsyns-|forsigtighedsmæssig</t>
        </is>
      </c>
      <c r="K706" t="inlineStr">
        <is>
          <t>4|4|4</t>
        </is>
      </c>
      <c r="L706" t="inlineStr">
        <is>
          <t>||</t>
        </is>
      </c>
      <c r="M706" t="inlineStr">
        <is>
          <t>aufsichtsrechtlich|Aufsichts-</t>
        </is>
      </c>
      <c r="N706" t="inlineStr">
        <is>
          <t>3|3</t>
        </is>
      </c>
      <c r="O706" t="inlineStr">
        <is>
          <t>|</t>
        </is>
      </c>
      <c r="P706" t="inlineStr">
        <is>
          <t/>
        </is>
      </c>
      <c r="Q706" t="inlineStr">
        <is>
          <t/>
        </is>
      </c>
      <c r="R706" t="inlineStr">
        <is>
          <t/>
        </is>
      </c>
      <c r="S706" t="inlineStr">
        <is>
          <t>prudential</t>
        </is>
      </c>
      <c r="T706" t="inlineStr">
        <is>
          <t>1</t>
        </is>
      </c>
      <c r="U706" t="inlineStr">
        <is>
          <t/>
        </is>
      </c>
      <c r="V706" t="inlineStr">
        <is>
          <t>cautelar|prudencial</t>
        </is>
      </c>
      <c r="W706" t="inlineStr">
        <is>
          <t>3|3</t>
        </is>
      </c>
      <c r="X706" t="inlineStr">
        <is>
          <t>|</t>
        </is>
      </c>
      <c r="Y706" t="inlineStr">
        <is>
          <t/>
        </is>
      </c>
      <c r="Z706" t="inlineStr">
        <is>
          <t/>
        </is>
      </c>
      <c r="AA706" t="inlineStr">
        <is>
          <t/>
        </is>
      </c>
      <c r="AB706" t="inlineStr">
        <is>
          <t>vakaa</t>
        </is>
      </c>
      <c r="AC706" t="inlineStr">
        <is>
          <t>2</t>
        </is>
      </c>
      <c r="AD706" t="inlineStr">
        <is>
          <t/>
        </is>
      </c>
      <c r="AE706" t="inlineStr">
        <is>
          <t>prudentiel</t>
        </is>
      </c>
      <c r="AF706" t="inlineStr">
        <is>
          <t>3</t>
        </is>
      </c>
      <c r="AG706" t="inlineStr">
        <is>
          <t/>
        </is>
      </c>
      <c r="AH706" t="inlineStr">
        <is>
          <t>stuamachta</t>
        </is>
      </c>
      <c r="AI706" t="inlineStr">
        <is>
          <t>3</t>
        </is>
      </c>
      <c r="AJ706" t="inlineStr">
        <is>
          <t/>
        </is>
      </c>
      <c r="AK706" t="inlineStr">
        <is>
          <t/>
        </is>
      </c>
      <c r="AL706" t="inlineStr">
        <is>
          <t/>
        </is>
      </c>
      <c r="AM706" t="inlineStr">
        <is>
          <t/>
        </is>
      </c>
      <c r="AN706" t="inlineStr">
        <is>
          <t/>
        </is>
      </c>
      <c r="AO706" t="inlineStr">
        <is>
          <t/>
        </is>
      </c>
      <c r="AP706" t="inlineStr">
        <is>
          <t/>
        </is>
      </c>
      <c r="AQ706" t="inlineStr">
        <is>
          <t>prudenziale</t>
        </is>
      </c>
      <c r="AR706" t="inlineStr">
        <is>
          <t>3</t>
        </is>
      </c>
      <c r="AS706" t="inlineStr">
        <is>
          <t/>
        </is>
      </c>
      <c r="AT706" t="inlineStr">
        <is>
          <t/>
        </is>
      </c>
      <c r="AU706" t="inlineStr">
        <is>
          <t/>
        </is>
      </c>
      <c r="AV706" t="inlineStr">
        <is>
          <t/>
        </is>
      </c>
      <c r="AW706" t="inlineStr">
        <is>
          <t>prudenciāls</t>
        </is>
      </c>
      <c r="AX706" t="inlineStr">
        <is>
          <t>3</t>
        </is>
      </c>
      <c r="AY706" t="inlineStr">
        <is>
          <t/>
        </is>
      </c>
      <c r="AZ706" t="inlineStr">
        <is>
          <t>prudenzjali</t>
        </is>
      </c>
      <c r="BA706" t="inlineStr">
        <is>
          <t>4</t>
        </is>
      </c>
      <c r="BB706" t="inlineStr">
        <is>
          <t/>
        </is>
      </c>
      <c r="BC706" t="inlineStr">
        <is>
          <t>prudentieel|bedrijfseconomisch|van bedrijfseconomisch toezicht</t>
        </is>
      </c>
      <c r="BD706" t="inlineStr">
        <is>
          <t>2|2|2</t>
        </is>
      </c>
      <c r="BE706" t="inlineStr">
        <is>
          <t>||</t>
        </is>
      </c>
      <c r="BF706" t="inlineStr">
        <is>
          <t>ostrożnościowy</t>
        </is>
      </c>
      <c r="BG706" t="inlineStr">
        <is>
          <t>3</t>
        </is>
      </c>
      <c r="BH706" t="inlineStr">
        <is>
          <t/>
        </is>
      </c>
      <c r="BI706" t="inlineStr">
        <is>
          <t/>
        </is>
      </c>
      <c r="BJ706" t="inlineStr">
        <is>
          <t/>
        </is>
      </c>
      <c r="BK706" t="inlineStr">
        <is>
          <t/>
        </is>
      </c>
      <c r="BL706" t="inlineStr">
        <is>
          <t>prudențial</t>
        </is>
      </c>
      <c r="BM706" t="inlineStr">
        <is>
          <t>3</t>
        </is>
      </c>
      <c r="BN706" t="inlineStr">
        <is>
          <t/>
        </is>
      </c>
      <c r="BO706" t="inlineStr">
        <is>
          <t/>
        </is>
      </c>
      <c r="BP706" t="inlineStr">
        <is>
          <t/>
        </is>
      </c>
      <c r="BQ706" t="inlineStr">
        <is>
          <t/>
        </is>
      </c>
      <c r="BR706" t="inlineStr">
        <is>
          <t>preudaren</t>
        </is>
      </c>
      <c r="BS706" t="inlineStr">
        <is>
          <t>2</t>
        </is>
      </c>
      <c r="BT706" t="inlineStr">
        <is>
          <t/>
        </is>
      </c>
      <c r="BU706" t="inlineStr">
        <is>
          <t/>
        </is>
      </c>
      <c r="BV706" t="inlineStr">
        <is>
          <t/>
        </is>
      </c>
      <c r="BW706" t="inlineStr">
        <is>
          <t/>
        </is>
      </c>
      <c r="BX706" t="inlineStr">
        <is>
          <t>Под „пруденциален“ надзор/контрол/наблюдение се разбира надзор/контрол/наблюдение на платежоспособността и ликвидността на финансовите институции (т.е. дали винаги са в състояние да посрещат платежните си задължения), както и на обхвата и състава на техническите разпоредби на застрахователните институции за изпълнение на застрахователните им задължения. Във връзка с това се говори и за „пруденциални“ правила и изисквания. Целта е да се намали във възможно най-голяма степен рискът от несъстоятелност в рамките на пазарната икономика.</t>
        </is>
      </c>
      <c r="BY706" t="inlineStr">
        <is>
          <t/>
        </is>
      </c>
      <c r="BZ706" t="inlineStr">
        <is>
          <t/>
        </is>
      </c>
      <c r="CA706" t="inlineStr">
        <is>
          <t/>
        </is>
      </c>
      <c r="CB706" t="inlineStr">
        <is>
          <t/>
        </is>
      </c>
      <c r="CC706" t="inlineStr">
        <is>
          <t>involving or showing care and forethought, typically in business.</t>
        </is>
      </c>
      <c r="CD706" t="inlineStr">
        <is>
          <t>«cautelar»: preventivo, precautorio; dicho de una medida o de una regla: destinada a prevenir la consecución de determinado fin o precaver lo que pueda dificultarlo;&lt;br&gt;«prudencial»: perteneciente o relativo a la prudencia; que no es exagerado ni excesivo.</t>
        </is>
      </c>
      <c r="CE706" t="inlineStr">
        <is>
          <t/>
        </is>
      </c>
      <c r="CF706" t="inlineStr">
        <is>
          <t>harkitseva, huolellinen ja talousasioissa varovainen</t>
        </is>
      </c>
      <c r="CG706" t="inlineStr">
        <is>
          <t>qui relève de la prudence, spécialement de la prudence financière; qui renvoie à un ensemble de normes de sécurité, notamment aux mesures de précaution qu'implique une organisation financière saine et raisonnable, tout particulièrement de la part des établissements de crédit, pour la protection des fonds qu'ils manient et de l'épargne.</t>
        </is>
      </c>
      <c r="CH706" t="inlineStr">
        <is>
          <t/>
        </is>
      </c>
      <c r="CI706" t="inlineStr">
        <is>
          <t/>
        </is>
      </c>
      <c r="CJ706" t="inlineStr">
        <is>
          <t/>
        </is>
      </c>
      <c r="CK706" t="inlineStr">
        <is>
          <t>Consigliato, dettato dalla prudenza, ispirato a prudenza.</t>
        </is>
      </c>
      <c r="CL706" t="inlineStr">
        <is>
          <t/>
        </is>
      </c>
      <c r="CM706" t="inlineStr">
        <is>
          <t/>
        </is>
      </c>
      <c r="CN706" t="inlineStr">
        <is>
          <t>li jsir bi prudenza, għaqal, qies, speċjalment fil-qasam finanzjarju</t>
        </is>
      </c>
      <c r="CO706" t="inlineStr">
        <is>
          <t/>
        </is>
      </c>
      <c r="CP706" t="inlineStr">
        <is>
          <t>związany z ograniczaniem ryzyka finansowego</t>
        </is>
      </c>
      <c r="CQ706" t="inlineStr">
        <is>
          <t/>
        </is>
      </c>
      <c r="CR706" t="inlineStr">
        <is>
          <t/>
        </is>
      </c>
      <c r="CS706" t="inlineStr">
        <is>
          <t/>
        </is>
      </c>
      <c r="CT706" t="inlineStr">
        <is>
          <t>preudaren: ki ravna razumno, premišljeno SSKJ str. 1029</t>
        </is>
      </c>
      <c r="CU706" t="inlineStr">
        <is>
          <t/>
        </is>
      </c>
    </row>
    <row r="707">
      <c r="A707" s="1" t="str">
        <f>HYPERLINK("https://iate.europa.eu/entry/result/811812/all", "811812")</f>
        <v>811812</v>
      </c>
      <c r="B707" t="inlineStr">
        <is>
          <t>FINANCE</t>
        </is>
      </c>
      <c r="C707" t="inlineStr">
        <is>
          <t>FINANCE</t>
        </is>
      </c>
      <c r="D707" t="inlineStr">
        <is>
          <t>финансов сектор</t>
        </is>
      </c>
      <c r="E707" t="inlineStr">
        <is>
          <t>4</t>
        </is>
      </c>
      <c r="F707" t="inlineStr">
        <is>
          <t/>
        </is>
      </c>
      <c r="G707" t="inlineStr">
        <is>
          <t>finanční sektor</t>
        </is>
      </c>
      <c r="H707" t="inlineStr">
        <is>
          <t>4</t>
        </is>
      </c>
      <c r="I707" t="inlineStr">
        <is>
          <t/>
        </is>
      </c>
      <c r="J707" t="inlineStr">
        <is>
          <t>finanssektor|finansiel sektor</t>
        </is>
      </c>
      <c r="K707" t="inlineStr">
        <is>
          <t>4|4</t>
        </is>
      </c>
      <c r="L707" t="inlineStr">
        <is>
          <t>|</t>
        </is>
      </c>
      <c r="M707" t="inlineStr">
        <is>
          <t>Finanzbranchen|Finanzsektor|finanzieller Sektor</t>
        </is>
      </c>
      <c r="N707" t="inlineStr">
        <is>
          <t>2|3|3</t>
        </is>
      </c>
      <c r="O707" t="inlineStr">
        <is>
          <t>||</t>
        </is>
      </c>
      <c r="P707" t="inlineStr">
        <is>
          <t>χρηματοπιστωτικός τομέας|Χρηματοοικονομικός τομέας</t>
        </is>
      </c>
      <c r="Q707" t="inlineStr">
        <is>
          <t>3|4</t>
        </is>
      </c>
      <c r="R707" t="inlineStr">
        <is>
          <t>|</t>
        </is>
      </c>
      <c r="S707" t="inlineStr">
        <is>
          <t>financial sector</t>
        </is>
      </c>
      <c r="T707" t="inlineStr">
        <is>
          <t>3</t>
        </is>
      </c>
      <c r="U707" t="inlineStr">
        <is>
          <t/>
        </is>
      </c>
      <c r="V707" t="inlineStr">
        <is>
          <t>sector financiero</t>
        </is>
      </c>
      <c r="W707" t="inlineStr">
        <is>
          <t>3</t>
        </is>
      </c>
      <c r="X707" t="inlineStr">
        <is>
          <t/>
        </is>
      </c>
      <c r="Y707" t="inlineStr">
        <is>
          <t>finantssektor</t>
        </is>
      </c>
      <c r="Z707" t="inlineStr">
        <is>
          <t>4</t>
        </is>
      </c>
      <c r="AA707" t="inlineStr">
        <is>
          <t/>
        </is>
      </c>
      <c r="AB707" t="inlineStr">
        <is>
          <t>finanssiala|rahoitusala</t>
        </is>
      </c>
      <c r="AC707" t="inlineStr">
        <is>
          <t>3|3</t>
        </is>
      </c>
      <c r="AD707" t="inlineStr">
        <is>
          <t>|</t>
        </is>
      </c>
      <c r="AE707" t="inlineStr">
        <is>
          <t>secteur financier</t>
        </is>
      </c>
      <c r="AF707" t="inlineStr">
        <is>
          <t>3</t>
        </is>
      </c>
      <c r="AG707" t="inlineStr">
        <is>
          <t/>
        </is>
      </c>
      <c r="AH707" t="inlineStr">
        <is>
          <t>earnáil airgeadais</t>
        </is>
      </c>
      <c r="AI707" t="inlineStr">
        <is>
          <t>3</t>
        </is>
      </c>
      <c r="AJ707" t="inlineStr">
        <is>
          <t/>
        </is>
      </c>
      <c r="AK707" t="inlineStr">
        <is>
          <t>financijski sektor</t>
        </is>
      </c>
      <c r="AL707" t="inlineStr">
        <is>
          <t>3</t>
        </is>
      </c>
      <c r="AM707" t="inlineStr">
        <is>
          <t/>
        </is>
      </c>
      <c r="AN707" t="inlineStr">
        <is>
          <t>pénzügyi ágazat|pénzügyi szféra|pénzügyi szektor</t>
        </is>
      </c>
      <c r="AO707" t="inlineStr">
        <is>
          <t>4|3|4</t>
        </is>
      </c>
      <c r="AP707" t="inlineStr">
        <is>
          <t>||</t>
        </is>
      </c>
      <c r="AQ707" t="inlineStr">
        <is>
          <t>settore finanziario</t>
        </is>
      </c>
      <c r="AR707" t="inlineStr">
        <is>
          <t>3</t>
        </is>
      </c>
      <c r="AS707" t="inlineStr">
        <is>
          <t/>
        </is>
      </c>
      <c r="AT707" t="inlineStr">
        <is>
          <t>finansų sektorius</t>
        </is>
      </c>
      <c r="AU707" t="inlineStr">
        <is>
          <t>4</t>
        </is>
      </c>
      <c r="AV707" t="inlineStr">
        <is>
          <t/>
        </is>
      </c>
      <c r="AW707" t="inlineStr">
        <is>
          <t>finanšu nozare|finanšu sektors</t>
        </is>
      </c>
      <c r="AX707" t="inlineStr">
        <is>
          <t>3|3</t>
        </is>
      </c>
      <c r="AY707" t="inlineStr">
        <is>
          <t>|</t>
        </is>
      </c>
      <c r="AZ707" t="inlineStr">
        <is>
          <t>settur finanzjarju</t>
        </is>
      </c>
      <c r="BA707" t="inlineStr">
        <is>
          <t>3</t>
        </is>
      </c>
      <c r="BB707" t="inlineStr">
        <is>
          <t/>
        </is>
      </c>
      <c r="BC707" t="inlineStr">
        <is>
          <t>financiële sector</t>
        </is>
      </c>
      <c r="BD707" t="inlineStr">
        <is>
          <t>4</t>
        </is>
      </c>
      <c r="BE707" t="inlineStr">
        <is>
          <t/>
        </is>
      </c>
      <c r="BF707" t="inlineStr">
        <is>
          <t>sektor finansowy</t>
        </is>
      </c>
      <c r="BG707" t="inlineStr">
        <is>
          <t>3</t>
        </is>
      </c>
      <c r="BH707" t="inlineStr">
        <is>
          <t/>
        </is>
      </c>
      <c r="BI707" t="inlineStr">
        <is>
          <t>setor financeiro</t>
        </is>
      </c>
      <c r="BJ707" t="inlineStr">
        <is>
          <t>4</t>
        </is>
      </c>
      <c r="BK707" t="inlineStr">
        <is>
          <t/>
        </is>
      </c>
      <c r="BL707" t="inlineStr">
        <is>
          <t>sector financiar</t>
        </is>
      </c>
      <c r="BM707" t="inlineStr">
        <is>
          <t>4</t>
        </is>
      </c>
      <c r="BN707" t="inlineStr">
        <is>
          <t/>
        </is>
      </c>
      <c r="BO707" t="inlineStr">
        <is>
          <t>finančný sektor</t>
        </is>
      </c>
      <c r="BP707" t="inlineStr">
        <is>
          <t>3</t>
        </is>
      </c>
      <c r="BQ707" t="inlineStr">
        <is>
          <t/>
        </is>
      </c>
      <c r="BR707" t="inlineStr">
        <is>
          <t>finančni sektor</t>
        </is>
      </c>
      <c r="BS707" t="inlineStr">
        <is>
          <t>3</t>
        </is>
      </c>
      <c r="BT707" t="inlineStr">
        <is>
          <t/>
        </is>
      </c>
      <c r="BU707" t="inlineStr">
        <is>
          <t>finanssektor|finansiell sektor</t>
        </is>
      </c>
      <c r="BV707" t="inlineStr">
        <is>
          <t>3|3</t>
        </is>
      </c>
      <c r="BW707" t="inlineStr">
        <is>
          <t>|</t>
        </is>
      </c>
      <c r="BX707" t="inlineStr">
        <is>
          <t>Икономически сектор, който обединява всички дейности, свързани с финансите, както и банковото и застрахователното дело.</t>
        </is>
      </c>
      <c r="BY707" t="inlineStr">
        <is>
          <t>instituce, nástroje a regulační rámec, které umožňují uskutečňovat transakce ve formě sjednávání a splácení finančních závazků, tj. poskytování úvěrů</t>
        </is>
      </c>
      <c r="BZ707" t="inlineStr">
        <is>
          <t/>
        </is>
      </c>
      <c r="CA707" t="inlineStr">
        <is>
          <t>volkswirtschaftlicher Oberbegriff für alle Geldanbieter, einschließlich Geschäftsbanken, Zentralbanken, Versicherungsunternehmen</t>
        </is>
      </c>
      <c r="CB707" t="inlineStr">
        <is>
          <t/>
        </is>
      </c>
      <c r="CC707" t="inlineStr">
        <is>
          <t>the set of institutions, instruments, and the regulatory framework that permit transactions to be made by incurring and settling debts, that is, by extending credit.</t>
        </is>
      </c>
      <c r="CD707" t="inlineStr">
        <is>
          <t>"Conjunto de entidades o instituciones públicas y/o privadas dedicadas a la actividad crediticia, bursátil y de seguros y fianzas."</t>
        </is>
      </c>
      <c r="CE707" t="inlineStr">
        <is>
          <t>Finantssektorisse kuuluvad firmad, mille peamiseks tegevusalaks on pangandus, laenude ja/või liisingu andmine, investeerimispangandus, maaklertegevus, varahaldus, kindlustus ja kinnisvarainvesteeringud.</t>
        </is>
      </c>
      <c r="CF707" t="inlineStr">
        <is>
          <t>rahoitus-, arvopaperi- ja vakuutusala</t>
        </is>
      </c>
      <c r="CG707" t="inlineStr">
        <is>
          <t>secteur économique regroupant toutes les activités qui se rapportent à la finance</t>
        </is>
      </c>
      <c r="CH707" t="inlineStr">
        <is>
          <t/>
        </is>
      </c>
      <c r="CI707" t="inlineStr">
        <is>
          <t/>
        </is>
      </c>
      <c r="CJ707" t="inlineStr">
        <is>
          <t>A gazdaságnak a mindenféle pénzmozgással kapcsolatos tevékenységgel foglalkozó része, amely magába foglalja a pénzügyi közvetítést is.</t>
        </is>
      </c>
      <c r="CK707" t="inlineStr">
        <is>
          <t>Il settore dell'economia di un paese che comprende soltanto l'attività delle banche, delle altre istituzioni finanziarie e delle assicurazioni. In una definizione più ampia, si fanno rientrare in questo settore anche i servizi aziendali e i beni immobili di proprietà delle aziende.</t>
        </is>
      </c>
      <c r="CL707" t="inlineStr">
        <is>
          <t>Finansų sektoriui priklauso bankai, kredito unijos, draudimo, investicinės, išperkamosios nuomos ir kitos finansų bendrovės.</t>
        </is>
      </c>
      <c r="CM707" t="inlineStr">
        <is>
          <t>Nozare, kurā ir viena vai vairākas šādas vienības: 
&lt;br&gt;a) kredītiestāde, finanšu iestāde vai banku palīgpakalpojumu uzņēmums (banku nozare); 
&lt;br&gt;b) apdrošināšanas uzņēmums, pārapdrošināšanas uzņēmums vai apdrošināšanas kontrolakciju sabiedrība (apdrošināšanas nozare); 
&lt;br&gt;c) ieguldījumu sabiedrība vai finanšu iestāde (ieguldījumu pakalpojumu nozare); 
&lt;br&gt;d) jaukta finanšu kontrolakciju sabiedrība.</t>
        </is>
      </c>
      <c r="CN707" t="inlineStr">
        <is>
          <t>Is-settur finanzjarju huwa l-grupp ta' istituzzjonijiet, strumenti, u l-qafas regolatorju li jippermettu li jsiru transazzjonijiet billi jsiru u jitħallsu djun, jiġifieri billi jingħata kreditu.</t>
        </is>
      </c>
      <c r="CO707" t="inlineStr">
        <is>
          <t/>
        </is>
      </c>
      <c r="CP707" t="inlineStr">
        <is>
          <t>sektor dostarczający środków pieniężnych dla obsługi sektora realnego i pełniący wobec niego funkcje służebne</t>
        </is>
      </c>
      <c r="CQ707" t="inlineStr">
        <is>
          <t>Sector da economia constituído pelo conjunto das instituições e mecanismos ligados à atividade bancária, seguradora e bolsista.</t>
        </is>
      </c>
      <c r="CR707" t="inlineStr">
        <is>
          <t/>
        </is>
      </c>
      <c r="CS707" t="inlineStr">
        <is>
          <t>sektor, v ktorom pôsobí jedna alebo viaceré z týchto právnických osôb: 
&lt;br&gt;1. banka, inštitúcia elektronických peňazí, iná finančná inštitúcia podľa § 6 ods. 15 alebo podnik pomocných bankových služieb; tieto tvoria bankový sektor, 
&lt;br&gt;2. poisťovňa, zaisťovňa alebo poisťovacia holdingová spoločnosť podľa osobitného predpisu;45a) tieto tvoria sektor poisťovníctva, 
&lt;br&gt;3. obchodník s cennými papiermi alebo iná finančná inštitúcia podľa § 6 ods. 15 okrem inštitúcie elektronických peňazí; tieto tvoria sektor investičných služieb, 
&lt;br&gt; 4. zmiešaná finančná holdingová spoločnosť,</t>
        </is>
      </c>
      <c r="CT707" t="inlineStr">
        <is>
          <t/>
        </is>
      </c>
      <c r="CU707" t="inlineStr">
        <is>
          <t>"finanssektor, samhällsekonomiskt område som har med finanser att göra, t.ex. bankerna och den finansiella marknaden."</t>
        </is>
      </c>
    </row>
    <row r="708">
      <c r="A708" s="1" t="str">
        <f>HYPERLINK("https://iate.europa.eu/entry/result/795015/all", "795015")</f>
        <v>795015</v>
      </c>
      <c r="B708" t="inlineStr">
        <is>
          <t>FINANCE;TRADE</t>
        </is>
      </c>
      <c r="C708" t="inlineStr">
        <is>
          <t>FINANCE|financial institutions and credit;TRADE|trade policy;FINANCE</t>
        </is>
      </c>
      <c r="D708" t="inlineStr">
        <is>
          <t/>
        </is>
      </c>
      <c r="E708" t="inlineStr">
        <is>
          <t/>
        </is>
      </c>
      <c r="F708" t="inlineStr">
        <is>
          <t/>
        </is>
      </c>
      <c r="G708" t="inlineStr">
        <is>
          <t/>
        </is>
      </c>
      <c r="H708" t="inlineStr">
        <is>
          <t/>
        </is>
      </c>
      <c r="I708" t="inlineStr">
        <is>
          <t/>
        </is>
      </c>
      <c r="J708" t="inlineStr">
        <is>
          <t>bankydelser</t>
        </is>
      </c>
      <c r="K708" t="inlineStr">
        <is>
          <t>4</t>
        </is>
      </c>
      <c r="L708" t="inlineStr">
        <is>
          <t/>
        </is>
      </c>
      <c r="M708" t="inlineStr">
        <is>
          <t>Bankdienstleistungen</t>
        </is>
      </c>
      <c r="N708" t="inlineStr">
        <is>
          <t>3</t>
        </is>
      </c>
      <c r="O708" t="inlineStr">
        <is>
          <t/>
        </is>
      </c>
      <c r="P708" t="inlineStr">
        <is>
          <t>τραπεζικές υπηρεσίες</t>
        </is>
      </c>
      <c r="Q708" t="inlineStr">
        <is>
          <t>3</t>
        </is>
      </c>
      <c r="R708" t="inlineStr">
        <is>
          <t/>
        </is>
      </c>
      <c r="S708" t="inlineStr">
        <is>
          <t>banking services</t>
        </is>
      </c>
      <c r="T708" t="inlineStr">
        <is>
          <t>1</t>
        </is>
      </c>
      <c r="U708" t="inlineStr">
        <is>
          <t/>
        </is>
      </c>
      <c r="V708" t="inlineStr">
        <is>
          <t>servicios bancarios</t>
        </is>
      </c>
      <c r="W708" t="inlineStr">
        <is>
          <t>1</t>
        </is>
      </c>
      <c r="X708" t="inlineStr">
        <is>
          <t/>
        </is>
      </c>
      <c r="Y708" t="inlineStr">
        <is>
          <t/>
        </is>
      </c>
      <c r="Z708" t="inlineStr">
        <is>
          <t/>
        </is>
      </c>
      <c r="AA708" t="inlineStr">
        <is>
          <t/>
        </is>
      </c>
      <c r="AB708" t="inlineStr">
        <is>
          <t>pankkipalvelut</t>
        </is>
      </c>
      <c r="AC708" t="inlineStr">
        <is>
          <t>3</t>
        </is>
      </c>
      <c r="AD708" t="inlineStr">
        <is>
          <t/>
        </is>
      </c>
      <c r="AE708" t="inlineStr">
        <is>
          <t>services bancaires</t>
        </is>
      </c>
      <c r="AF708" t="inlineStr">
        <is>
          <t>1</t>
        </is>
      </c>
      <c r="AG708" t="inlineStr">
        <is>
          <t/>
        </is>
      </c>
      <c r="AH708" t="inlineStr">
        <is>
          <t/>
        </is>
      </c>
      <c r="AI708" t="inlineStr">
        <is>
          <t/>
        </is>
      </c>
      <c r="AJ708" t="inlineStr">
        <is>
          <t/>
        </is>
      </c>
      <c r="AK708" t="inlineStr">
        <is>
          <t/>
        </is>
      </c>
      <c r="AL708" t="inlineStr">
        <is>
          <t/>
        </is>
      </c>
      <c r="AM708" t="inlineStr">
        <is>
          <t/>
        </is>
      </c>
      <c r="AN708" t="inlineStr">
        <is>
          <t/>
        </is>
      </c>
      <c r="AO708" t="inlineStr">
        <is>
          <t/>
        </is>
      </c>
      <c r="AP708" t="inlineStr">
        <is>
          <t/>
        </is>
      </c>
      <c r="AQ708" t="inlineStr">
        <is>
          <t/>
        </is>
      </c>
      <c r="AR708" t="inlineStr">
        <is>
          <t/>
        </is>
      </c>
      <c r="AS708" t="inlineStr">
        <is>
          <t/>
        </is>
      </c>
      <c r="AT708" t="inlineStr">
        <is>
          <t/>
        </is>
      </c>
      <c r="AU708" t="inlineStr">
        <is>
          <t/>
        </is>
      </c>
      <c r="AV708" t="inlineStr">
        <is>
          <t/>
        </is>
      </c>
      <c r="AW708" t="inlineStr">
        <is>
          <t/>
        </is>
      </c>
      <c r="AX708" t="inlineStr">
        <is>
          <t/>
        </is>
      </c>
      <c r="AY708" t="inlineStr">
        <is>
          <t/>
        </is>
      </c>
      <c r="AZ708" t="inlineStr">
        <is>
          <t/>
        </is>
      </c>
      <c r="BA708" t="inlineStr">
        <is>
          <t/>
        </is>
      </c>
      <c r="BB708" t="inlineStr">
        <is>
          <t/>
        </is>
      </c>
      <c r="BC708" t="inlineStr">
        <is>
          <t>bankdiensten</t>
        </is>
      </c>
      <c r="BD708" t="inlineStr">
        <is>
          <t>3</t>
        </is>
      </c>
      <c r="BE708" t="inlineStr">
        <is>
          <t/>
        </is>
      </c>
      <c r="BF708" t="inlineStr">
        <is>
          <t/>
        </is>
      </c>
      <c r="BG708" t="inlineStr">
        <is>
          <t/>
        </is>
      </c>
      <c r="BH708" t="inlineStr">
        <is>
          <t/>
        </is>
      </c>
      <c r="BI708" t="inlineStr">
        <is>
          <t/>
        </is>
      </c>
      <c r="BJ708" t="inlineStr">
        <is>
          <t/>
        </is>
      </c>
      <c r="BK708" t="inlineStr">
        <is>
          <t/>
        </is>
      </c>
      <c r="BL708" t="inlineStr">
        <is>
          <t/>
        </is>
      </c>
      <c r="BM708" t="inlineStr">
        <is>
          <t/>
        </is>
      </c>
      <c r="BN708" t="inlineStr">
        <is>
          <t/>
        </is>
      </c>
      <c r="BO708" t="inlineStr">
        <is>
          <t/>
        </is>
      </c>
      <c r="BP708" t="inlineStr">
        <is>
          <t/>
        </is>
      </c>
      <c r="BQ708" t="inlineStr">
        <is>
          <t/>
        </is>
      </c>
      <c r="BR708" t="inlineStr">
        <is>
          <t/>
        </is>
      </c>
      <c r="BS708" t="inlineStr">
        <is>
          <t/>
        </is>
      </c>
      <c r="BT708" t="inlineStr">
        <is>
          <t/>
        </is>
      </c>
      <c r="BU708" t="inlineStr">
        <is>
          <t>banktjänster</t>
        </is>
      </c>
      <c r="BV708" t="inlineStr">
        <is>
          <t>2</t>
        </is>
      </c>
      <c r="BW708" t="inlineStr">
        <is>
          <t/>
        </is>
      </c>
      <c r="BX708" t="inlineStr">
        <is>
          <t/>
        </is>
      </c>
      <c r="BY708" t="inlineStr">
        <is>
          <t/>
        </is>
      </c>
      <c r="BZ708" t="inlineStr">
        <is>
          <t/>
        </is>
      </c>
      <c r="CA708" t="inlineStr">
        <is>
          <t/>
        </is>
      </c>
      <c r="CB708" t="inlineStr">
        <is>
          <t/>
        </is>
      </c>
      <c r="CC708" t="inlineStr">
        <is>
          <t/>
        </is>
      </c>
      <c r="CD708" t="inlineStr">
        <is>
          <t/>
        </is>
      </c>
      <c r="CE708" t="inlineStr">
        <is>
          <t/>
        </is>
      </c>
      <c r="CF708" t="inlineStr">
        <is>
          <t/>
        </is>
      </c>
      <c r="CG708" t="inlineStr">
        <is>
          <t/>
        </is>
      </c>
      <c r="CH708" t="inlineStr">
        <is>
          <t/>
        </is>
      </c>
      <c r="CI708" t="inlineStr">
        <is>
          <t/>
        </is>
      </c>
      <c r="CJ708" t="inlineStr">
        <is>
          <t/>
        </is>
      </c>
      <c r="CK708" t="inlineStr">
        <is>
          <t/>
        </is>
      </c>
      <c r="CL708" t="inlineStr">
        <is>
          <t/>
        </is>
      </c>
      <c r="CM708" t="inlineStr">
        <is>
          <t/>
        </is>
      </c>
      <c r="CN708" t="inlineStr">
        <is>
          <t/>
        </is>
      </c>
      <c r="CO708" t="inlineStr">
        <is>
          <t>in J.H.J. ADERS, "Marketing van bankdiensten" staat op p. 36 een overzicht van bankdiensten. Daarin wordt een onderscheid gemaakt tussen diensten voor particulieren (hypotheken, salariskrediet, persoonlijke leningen, diverse spaar- vormen, effectenzaken, vermogensbeheer etc.) en diensten voor ondernemingen (kredieten, kasvoorschotten, wisselkrediet, documentaire kredieten, im- en exportfinanciering, bankgaranties etc.)</t>
        </is>
      </c>
      <c r="CP708" t="inlineStr">
        <is>
          <t/>
        </is>
      </c>
      <c r="CQ708" t="inlineStr">
        <is>
          <t/>
        </is>
      </c>
      <c r="CR708" t="inlineStr">
        <is>
          <t/>
        </is>
      </c>
      <c r="CS708" t="inlineStr">
        <is>
          <t/>
        </is>
      </c>
      <c r="CT708" t="inlineStr">
        <is>
          <t/>
        </is>
      </c>
      <c r="CU708" t="inlineStr">
        <is>
          <t/>
        </is>
      </c>
    </row>
    <row r="709">
      <c r="A709" s="1" t="str">
        <f>HYPERLINK("https://iate.europa.eu/entry/result/795743/all", "795743")</f>
        <v>795743</v>
      </c>
      <c r="B709" t="inlineStr">
        <is>
          <t>FINANCE;ECONOMICS</t>
        </is>
      </c>
      <c r="C709" t="inlineStr">
        <is>
          <t>FINANCE|financial institutions and credit;ECONOMICS;FINANCE;FINANCE|free movement of capital|financial market</t>
        </is>
      </c>
      <c r="D709" t="inlineStr">
        <is>
          <t/>
        </is>
      </c>
      <c r="E709" t="inlineStr">
        <is>
          <t/>
        </is>
      </c>
      <c r="F709" t="inlineStr">
        <is>
          <t/>
        </is>
      </c>
      <c r="G709" t="inlineStr">
        <is>
          <t/>
        </is>
      </c>
      <c r="H709" t="inlineStr">
        <is>
          <t/>
        </is>
      </c>
      <c r="I709" t="inlineStr">
        <is>
          <t/>
        </is>
      </c>
      <c r="J709" t="inlineStr">
        <is>
          <t>investeringsservice|investeringsserviceydelser</t>
        </is>
      </c>
      <c r="K709" t="inlineStr">
        <is>
          <t>4|4</t>
        </is>
      </c>
      <c r="L709" t="inlineStr">
        <is>
          <t>|</t>
        </is>
      </c>
      <c r="M709" t="inlineStr">
        <is>
          <t>Wertpapierdienstleistungen</t>
        </is>
      </c>
      <c r="N709" t="inlineStr">
        <is>
          <t>3</t>
        </is>
      </c>
      <c r="O709" t="inlineStr">
        <is>
          <t/>
        </is>
      </c>
      <c r="P709" t="inlineStr">
        <is>
          <t>επενδυτικές υπηρεσίες</t>
        </is>
      </c>
      <c r="Q709" t="inlineStr">
        <is>
          <t>3</t>
        </is>
      </c>
      <c r="R709" t="inlineStr">
        <is>
          <t/>
        </is>
      </c>
      <c r="S709" t="inlineStr">
        <is>
          <t>investment services</t>
        </is>
      </c>
      <c r="T709" t="inlineStr">
        <is>
          <t>1</t>
        </is>
      </c>
      <c r="U709" t="inlineStr">
        <is>
          <t/>
        </is>
      </c>
      <c r="V709" t="inlineStr">
        <is>
          <t>servicios de inversión</t>
        </is>
      </c>
      <c r="W709" t="inlineStr">
        <is>
          <t>3</t>
        </is>
      </c>
      <c r="X709" t="inlineStr">
        <is>
          <t/>
        </is>
      </c>
      <c r="Y709" t="inlineStr">
        <is>
          <t/>
        </is>
      </c>
      <c r="Z709" t="inlineStr">
        <is>
          <t/>
        </is>
      </c>
      <c r="AA709" t="inlineStr">
        <is>
          <t/>
        </is>
      </c>
      <c r="AB709" t="inlineStr">
        <is>
          <t>sijoituspalvelu|sijoituspalvelut</t>
        </is>
      </c>
      <c r="AC709" t="inlineStr">
        <is>
          <t>3|3</t>
        </is>
      </c>
      <c r="AD709" t="inlineStr">
        <is>
          <t>|</t>
        </is>
      </c>
      <c r="AE709" t="inlineStr">
        <is>
          <t>services d'investissement</t>
        </is>
      </c>
      <c r="AF709" t="inlineStr">
        <is>
          <t>1</t>
        </is>
      </c>
      <c r="AG709" t="inlineStr">
        <is>
          <t/>
        </is>
      </c>
      <c r="AH709" t="inlineStr">
        <is>
          <t/>
        </is>
      </c>
      <c r="AI709" t="inlineStr">
        <is>
          <t/>
        </is>
      </c>
      <c r="AJ709" t="inlineStr">
        <is>
          <t/>
        </is>
      </c>
      <c r="AK709" t="inlineStr">
        <is>
          <t/>
        </is>
      </c>
      <c r="AL709" t="inlineStr">
        <is>
          <t/>
        </is>
      </c>
      <c r="AM709" t="inlineStr">
        <is>
          <t/>
        </is>
      </c>
      <c r="AN709" t="inlineStr">
        <is>
          <t/>
        </is>
      </c>
      <c r="AO709" t="inlineStr">
        <is>
          <t/>
        </is>
      </c>
      <c r="AP709" t="inlineStr">
        <is>
          <t/>
        </is>
      </c>
      <c r="AQ709" t="inlineStr">
        <is>
          <t>servizi di investimento</t>
        </is>
      </c>
      <c r="AR709" t="inlineStr">
        <is>
          <t>3</t>
        </is>
      </c>
      <c r="AS709" t="inlineStr">
        <is>
          <t/>
        </is>
      </c>
      <c r="AT709" t="inlineStr">
        <is>
          <t/>
        </is>
      </c>
      <c r="AU709" t="inlineStr">
        <is>
          <t/>
        </is>
      </c>
      <c r="AV709" t="inlineStr">
        <is>
          <t/>
        </is>
      </c>
      <c r="AW709" t="inlineStr">
        <is>
          <t/>
        </is>
      </c>
      <c r="AX709" t="inlineStr">
        <is>
          <t/>
        </is>
      </c>
      <c r="AY709" t="inlineStr">
        <is>
          <t/>
        </is>
      </c>
      <c r="AZ709" t="inlineStr">
        <is>
          <t/>
        </is>
      </c>
      <c r="BA709" t="inlineStr">
        <is>
          <t/>
        </is>
      </c>
      <c r="BB709" t="inlineStr">
        <is>
          <t/>
        </is>
      </c>
      <c r="BC709" t="inlineStr">
        <is>
          <t>beleggingsdiensten</t>
        </is>
      </c>
      <c r="BD709" t="inlineStr">
        <is>
          <t>3</t>
        </is>
      </c>
      <c r="BE709" t="inlineStr">
        <is>
          <t/>
        </is>
      </c>
      <c r="BF709" t="inlineStr">
        <is>
          <t/>
        </is>
      </c>
      <c r="BG709" t="inlineStr">
        <is>
          <t/>
        </is>
      </c>
      <c r="BH709" t="inlineStr">
        <is>
          <t/>
        </is>
      </c>
      <c r="BI709" t="inlineStr">
        <is>
          <t/>
        </is>
      </c>
      <c r="BJ709" t="inlineStr">
        <is>
          <t/>
        </is>
      </c>
      <c r="BK709" t="inlineStr">
        <is>
          <t/>
        </is>
      </c>
      <c r="BL709" t="inlineStr">
        <is>
          <t/>
        </is>
      </c>
      <c r="BM709" t="inlineStr">
        <is>
          <t/>
        </is>
      </c>
      <c r="BN709" t="inlineStr">
        <is>
          <t/>
        </is>
      </c>
      <c r="BO709" t="inlineStr">
        <is>
          <t/>
        </is>
      </c>
      <c r="BP709" t="inlineStr">
        <is>
          <t/>
        </is>
      </c>
      <c r="BQ709" t="inlineStr">
        <is>
          <t/>
        </is>
      </c>
      <c r="BR709" t="inlineStr">
        <is>
          <t/>
        </is>
      </c>
      <c r="BS709" t="inlineStr">
        <is>
          <t/>
        </is>
      </c>
      <c r="BT709" t="inlineStr">
        <is>
          <t/>
        </is>
      </c>
      <c r="BU709" t="inlineStr">
        <is>
          <t>investeringstjänster</t>
        </is>
      </c>
      <c r="BV709" t="inlineStr">
        <is>
          <t>1</t>
        </is>
      </c>
      <c r="BW709" t="inlineStr">
        <is>
          <t/>
        </is>
      </c>
      <c r="BX709" t="inlineStr">
        <is>
          <t/>
        </is>
      </c>
      <c r="BY709" t="inlineStr">
        <is>
          <t/>
        </is>
      </c>
      <c r="BZ709" t="inlineStr">
        <is>
          <t/>
        </is>
      </c>
      <c r="CA709" t="inlineStr">
        <is>
          <t>Jede Dienstleistung, die sich auf übertragbare Wertpapiere (einschliesslich Investmentanteilen), Geldmarktinstrumente, Terminkontrakte, Optionen u. dergl. bezieht.</t>
        </is>
      </c>
      <c r="CB709" t="inlineStr">
        <is>
          <t/>
        </is>
      </c>
      <c r="CC709" t="inlineStr">
        <is>
          <t/>
        </is>
      </c>
      <c r="CD709" t="inlineStr">
        <is>
          <t/>
        </is>
      </c>
      <c r="CE709" t="inlineStr">
        <is>
          <t/>
        </is>
      </c>
      <c r="CF709" t="inlineStr">
        <is>
          <t/>
        </is>
      </c>
      <c r="CG709" t="inlineStr">
        <is>
          <t/>
        </is>
      </c>
      <c r="CH709" t="inlineStr">
        <is>
          <t/>
        </is>
      </c>
      <c r="CI709" t="inlineStr">
        <is>
          <t/>
        </is>
      </c>
      <c r="CJ709" t="inlineStr">
        <is>
          <t/>
        </is>
      </c>
      <c r="CK709" t="inlineStr">
        <is>
          <t>I servizi elencati nella sez. A dell'all. della dir. 93/22 (es. ordini relativi a investimenti, negoziazione di strumenti finanziari, gestione di portafogli di investimento) relativi agli strumenti (es. valori mobiliari, strumenti del mercato monetario, contratti a termine fermo ["futures"] su strumenti finanziari) che figurano nella sez. B dell'all., prestati a terzi da un'impresa di investimento (in genere una banca ma, più precisamente, qualsiasi "persona giuridica che esercita abitualmente una professione o un'attività consistente nel prestare a terzi un servizio di investimento a titolo professionale").</t>
        </is>
      </c>
      <c r="CL709" t="inlineStr">
        <is>
          <t/>
        </is>
      </c>
      <c r="CM709" t="inlineStr">
        <is>
          <t/>
        </is>
      </c>
      <c r="CN709" t="inlineStr">
        <is>
          <t/>
        </is>
      </c>
      <c r="CO709" t="inlineStr">
        <is>
          <t/>
        </is>
      </c>
      <c r="CP709" t="inlineStr">
        <is>
          <t/>
        </is>
      </c>
      <c r="CQ709" t="inlineStr">
        <is>
          <t/>
        </is>
      </c>
      <c r="CR709" t="inlineStr">
        <is>
          <t/>
        </is>
      </c>
      <c r="CS709" t="inlineStr">
        <is>
          <t/>
        </is>
      </c>
      <c r="CT709" t="inlineStr">
        <is>
          <t/>
        </is>
      </c>
      <c r="CU709" t="inlineStr">
        <is>
          <t/>
        </is>
      </c>
    </row>
    <row r="710">
      <c r="A710" s="1" t="str">
        <f>HYPERLINK("https://iate.europa.eu/entry/result/792609/all", "792609")</f>
        <v>792609</v>
      </c>
      <c r="B710" t="inlineStr">
        <is>
          <t>FINANCE</t>
        </is>
      </c>
      <c r="C710" t="inlineStr">
        <is>
          <t>FINANCE|financial institutions and credit;FINANCE|insurance</t>
        </is>
      </c>
      <c r="D710" t="inlineStr">
        <is>
          <t/>
        </is>
      </c>
      <c r="E710" t="inlineStr">
        <is>
          <t/>
        </is>
      </c>
      <c r="F710" t="inlineStr">
        <is>
          <t/>
        </is>
      </c>
      <c r="G710" t="inlineStr">
        <is>
          <t/>
        </is>
      </c>
      <c r="H710" t="inlineStr">
        <is>
          <t/>
        </is>
      </c>
      <c r="I710" t="inlineStr">
        <is>
          <t/>
        </is>
      </c>
      <c r="J710" t="inlineStr">
        <is>
          <t>tilbagekalde autorisation</t>
        </is>
      </c>
      <c r="K710" t="inlineStr">
        <is>
          <t>4</t>
        </is>
      </c>
      <c r="L710" t="inlineStr">
        <is>
          <t/>
        </is>
      </c>
      <c r="M710" t="inlineStr">
        <is>
          <t>die Zulassung entziehen</t>
        </is>
      </c>
      <c r="N710" t="inlineStr">
        <is>
          <t>3</t>
        </is>
      </c>
      <c r="O710" t="inlineStr">
        <is>
          <t/>
        </is>
      </c>
      <c r="P710" t="inlineStr">
        <is>
          <t>ανακαλώ άδεια που έχει χορηγηθεί σε ...</t>
        </is>
      </c>
      <c r="Q710" t="inlineStr">
        <is>
          <t>2</t>
        </is>
      </c>
      <c r="R710" t="inlineStr">
        <is>
          <t/>
        </is>
      </c>
      <c r="S710" t="inlineStr">
        <is>
          <t>to withdraw approval|withdraw authorisation</t>
        </is>
      </c>
      <c r="T710" t="inlineStr">
        <is>
          <t>3|3</t>
        </is>
      </c>
      <c r="U710" t="inlineStr">
        <is>
          <t>|</t>
        </is>
      </c>
      <c r="V710" t="inlineStr">
        <is>
          <t>revocar la autorización|retirar la autorización</t>
        </is>
      </c>
      <c r="W710" t="inlineStr">
        <is>
          <t>3|3</t>
        </is>
      </c>
      <c r="X710" t="inlineStr">
        <is>
          <t>|</t>
        </is>
      </c>
      <c r="Y710" t="inlineStr">
        <is>
          <t/>
        </is>
      </c>
      <c r="Z710" t="inlineStr">
        <is>
          <t/>
        </is>
      </c>
      <c r="AA710" t="inlineStr">
        <is>
          <t/>
        </is>
      </c>
      <c r="AB710" t="inlineStr">
        <is>
          <t>peruuttaa toimilupa</t>
        </is>
      </c>
      <c r="AC710" t="inlineStr">
        <is>
          <t>3</t>
        </is>
      </c>
      <c r="AD710" t="inlineStr">
        <is>
          <t/>
        </is>
      </c>
      <c r="AE710" t="inlineStr">
        <is>
          <t>retirer l'agrément</t>
        </is>
      </c>
      <c r="AF710" t="inlineStr">
        <is>
          <t>3</t>
        </is>
      </c>
      <c r="AG710" t="inlineStr">
        <is>
          <t/>
        </is>
      </c>
      <c r="AH710" t="inlineStr">
        <is>
          <t/>
        </is>
      </c>
      <c r="AI710" t="inlineStr">
        <is>
          <t/>
        </is>
      </c>
      <c r="AJ710" t="inlineStr">
        <is>
          <t/>
        </is>
      </c>
      <c r="AK710" t="inlineStr">
        <is>
          <t/>
        </is>
      </c>
      <c r="AL710" t="inlineStr">
        <is>
          <t/>
        </is>
      </c>
      <c r="AM710" t="inlineStr">
        <is>
          <t/>
        </is>
      </c>
      <c r="AN710" t="inlineStr">
        <is>
          <t/>
        </is>
      </c>
      <c r="AO710" t="inlineStr">
        <is>
          <t/>
        </is>
      </c>
      <c r="AP710" t="inlineStr">
        <is>
          <t/>
        </is>
      </c>
      <c r="AQ710" t="inlineStr">
        <is>
          <t/>
        </is>
      </c>
      <c r="AR710" t="inlineStr">
        <is>
          <t/>
        </is>
      </c>
      <c r="AS710" t="inlineStr">
        <is>
          <t/>
        </is>
      </c>
      <c r="AT710" t="inlineStr">
        <is>
          <t/>
        </is>
      </c>
      <c r="AU710" t="inlineStr">
        <is>
          <t/>
        </is>
      </c>
      <c r="AV710" t="inlineStr">
        <is>
          <t/>
        </is>
      </c>
      <c r="AW710" t="inlineStr">
        <is>
          <t/>
        </is>
      </c>
      <c r="AX710" t="inlineStr">
        <is>
          <t/>
        </is>
      </c>
      <c r="AY710" t="inlineStr">
        <is>
          <t/>
        </is>
      </c>
      <c r="AZ710" t="inlineStr">
        <is>
          <t/>
        </is>
      </c>
      <c r="BA710" t="inlineStr">
        <is>
          <t/>
        </is>
      </c>
      <c r="BB710" t="inlineStr">
        <is>
          <t/>
        </is>
      </c>
      <c r="BC710" t="inlineStr">
        <is>
          <t>de vergunning intrekken</t>
        </is>
      </c>
      <c r="BD710" t="inlineStr">
        <is>
          <t>4</t>
        </is>
      </c>
      <c r="BE710" t="inlineStr">
        <is>
          <t/>
        </is>
      </c>
      <c r="BF710" t="inlineStr">
        <is>
          <t/>
        </is>
      </c>
      <c r="BG710" t="inlineStr">
        <is>
          <t/>
        </is>
      </c>
      <c r="BH710" t="inlineStr">
        <is>
          <t/>
        </is>
      </c>
      <c r="BI710" t="inlineStr">
        <is>
          <t/>
        </is>
      </c>
      <c r="BJ710" t="inlineStr">
        <is>
          <t/>
        </is>
      </c>
      <c r="BK710" t="inlineStr">
        <is>
          <t/>
        </is>
      </c>
      <c r="BL710" t="inlineStr">
        <is>
          <t/>
        </is>
      </c>
      <c r="BM710" t="inlineStr">
        <is>
          <t/>
        </is>
      </c>
      <c r="BN710" t="inlineStr">
        <is>
          <t/>
        </is>
      </c>
      <c r="BO710" t="inlineStr">
        <is>
          <t/>
        </is>
      </c>
      <c r="BP710" t="inlineStr">
        <is>
          <t/>
        </is>
      </c>
      <c r="BQ710" t="inlineStr">
        <is>
          <t/>
        </is>
      </c>
      <c r="BR710" t="inlineStr">
        <is>
          <t/>
        </is>
      </c>
      <c r="BS710" t="inlineStr">
        <is>
          <t/>
        </is>
      </c>
      <c r="BT710" t="inlineStr">
        <is>
          <t/>
        </is>
      </c>
      <c r="BU710" t="inlineStr">
        <is>
          <t/>
        </is>
      </c>
      <c r="BV710" t="inlineStr">
        <is>
          <t/>
        </is>
      </c>
      <c r="BW710" t="inlineStr">
        <is>
          <t/>
        </is>
      </c>
      <c r="BX710" t="inlineStr">
        <is>
          <t/>
        </is>
      </c>
      <c r="BY710" t="inlineStr">
        <is>
          <t/>
        </is>
      </c>
      <c r="BZ710" t="inlineStr">
        <is>
          <t/>
        </is>
      </c>
      <c r="CA710" t="inlineStr">
        <is>
          <t/>
        </is>
      </c>
      <c r="CB710" t="inlineStr">
        <is>
          <t/>
        </is>
      </c>
      <c r="CC710" t="inlineStr">
        <is>
          <t/>
        </is>
      </c>
      <c r="CD710" t="inlineStr">
        <is>
          <t/>
        </is>
      </c>
      <c r="CE710" t="inlineStr">
        <is>
          <t/>
        </is>
      </c>
      <c r="CF710" t="inlineStr">
        <is>
          <t/>
        </is>
      </c>
      <c r="CG710" t="inlineStr">
        <is>
          <t/>
        </is>
      </c>
      <c r="CH710" t="inlineStr">
        <is>
          <t/>
        </is>
      </c>
      <c r="CI710" t="inlineStr">
        <is>
          <t/>
        </is>
      </c>
      <c r="CJ710" t="inlineStr">
        <is>
          <t/>
        </is>
      </c>
      <c r="CK710" t="inlineStr">
        <is>
          <t/>
        </is>
      </c>
      <c r="CL710" t="inlineStr">
        <is>
          <t/>
        </is>
      </c>
      <c r="CM710" t="inlineStr">
        <is>
          <t/>
        </is>
      </c>
      <c r="CN710" t="inlineStr">
        <is>
          <t/>
        </is>
      </c>
      <c r="CO710" t="inlineStr">
        <is>
          <t/>
        </is>
      </c>
      <c r="CP710" t="inlineStr">
        <is>
          <t/>
        </is>
      </c>
      <c r="CQ710" t="inlineStr">
        <is>
          <t/>
        </is>
      </c>
      <c r="CR710" t="inlineStr">
        <is>
          <t/>
        </is>
      </c>
      <c r="CS710" t="inlineStr">
        <is>
          <t/>
        </is>
      </c>
      <c r="CT710" t="inlineStr">
        <is>
          <t/>
        </is>
      </c>
      <c r="CU710" t="inlineStr">
        <is>
          <t/>
        </is>
      </c>
    </row>
    <row r="711">
      <c r="A711" s="1" t="str">
        <f>HYPERLINK("https://iate.europa.eu/entry/result/816219/all", "816219")</f>
        <v>816219</v>
      </c>
      <c r="B711" t="inlineStr">
        <is>
          <t>FINANCE</t>
        </is>
      </c>
      <c r="C711" t="inlineStr">
        <is>
          <t>FINANCE|financial institutions and credit;FINANCE;FINANCE|free movement of capital|financial market</t>
        </is>
      </c>
      <c r="D711" t="inlineStr">
        <is>
          <t/>
        </is>
      </c>
      <c r="E711" t="inlineStr">
        <is>
          <t/>
        </is>
      </c>
      <c r="F711" t="inlineStr">
        <is>
          <t/>
        </is>
      </c>
      <c r="G711" t="inlineStr">
        <is>
          <t/>
        </is>
      </c>
      <c r="H711" t="inlineStr">
        <is>
          <t/>
        </is>
      </c>
      <c r="I711" t="inlineStr">
        <is>
          <t/>
        </is>
      </c>
      <c r="J711" t="inlineStr">
        <is>
          <t/>
        </is>
      </c>
      <c r="K711" t="inlineStr">
        <is>
          <t/>
        </is>
      </c>
      <c r="L711" t="inlineStr">
        <is>
          <t/>
        </is>
      </c>
      <c r="M711" t="inlineStr">
        <is>
          <t>Informationsdokument</t>
        </is>
      </c>
      <c r="N711" t="inlineStr">
        <is>
          <t>3</t>
        </is>
      </c>
      <c r="O711" t="inlineStr">
        <is>
          <t/>
        </is>
      </c>
      <c r="P711" t="inlineStr">
        <is>
          <t/>
        </is>
      </c>
      <c r="Q711" t="inlineStr">
        <is>
          <t/>
        </is>
      </c>
      <c r="R711" t="inlineStr">
        <is>
          <t/>
        </is>
      </c>
      <c r="S711" t="inlineStr">
        <is>
          <t>information sheet</t>
        </is>
      </c>
      <c r="T711" t="inlineStr">
        <is>
          <t>1</t>
        </is>
      </c>
      <c r="U711" t="inlineStr">
        <is>
          <t/>
        </is>
      </c>
      <c r="V711" t="inlineStr">
        <is>
          <t/>
        </is>
      </c>
      <c r="W711" t="inlineStr">
        <is>
          <t/>
        </is>
      </c>
      <c r="X711" t="inlineStr">
        <is>
          <t/>
        </is>
      </c>
      <c r="Y711" t="inlineStr">
        <is>
          <t/>
        </is>
      </c>
      <c r="Z711" t="inlineStr">
        <is>
          <t/>
        </is>
      </c>
      <c r="AA711" t="inlineStr">
        <is>
          <t/>
        </is>
      </c>
      <c r="AB711" t="inlineStr">
        <is>
          <t>tietoja sisältävä asiakirja</t>
        </is>
      </c>
      <c r="AC711" t="inlineStr">
        <is>
          <t>3</t>
        </is>
      </c>
      <c r="AD711" t="inlineStr">
        <is>
          <t/>
        </is>
      </c>
      <c r="AE711" t="inlineStr">
        <is>
          <t>note d'information</t>
        </is>
      </c>
      <c r="AF711" t="inlineStr">
        <is>
          <t>2</t>
        </is>
      </c>
      <c r="AG711" t="inlineStr">
        <is>
          <t/>
        </is>
      </c>
      <c r="AH711" t="inlineStr">
        <is>
          <t/>
        </is>
      </c>
      <c r="AI711" t="inlineStr">
        <is>
          <t/>
        </is>
      </c>
      <c r="AJ711" t="inlineStr">
        <is>
          <t/>
        </is>
      </c>
      <c r="AK711" t="inlineStr">
        <is>
          <t/>
        </is>
      </c>
      <c r="AL711" t="inlineStr">
        <is>
          <t/>
        </is>
      </c>
      <c r="AM711" t="inlineStr">
        <is>
          <t/>
        </is>
      </c>
      <c r="AN711" t="inlineStr">
        <is>
          <t/>
        </is>
      </c>
      <c r="AO711" t="inlineStr">
        <is>
          <t/>
        </is>
      </c>
      <c r="AP711" t="inlineStr">
        <is>
          <t/>
        </is>
      </c>
      <c r="AQ711" t="inlineStr">
        <is>
          <t/>
        </is>
      </c>
      <c r="AR711" t="inlineStr">
        <is>
          <t/>
        </is>
      </c>
      <c r="AS711" t="inlineStr">
        <is>
          <t/>
        </is>
      </c>
      <c r="AT711" t="inlineStr">
        <is>
          <t/>
        </is>
      </c>
      <c r="AU711" t="inlineStr">
        <is>
          <t/>
        </is>
      </c>
      <c r="AV711" t="inlineStr">
        <is>
          <t/>
        </is>
      </c>
      <c r="AW711" t="inlineStr">
        <is>
          <t/>
        </is>
      </c>
      <c r="AX711" t="inlineStr">
        <is>
          <t/>
        </is>
      </c>
      <c r="AY711" t="inlineStr">
        <is>
          <t/>
        </is>
      </c>
      <c r="AZ711" t="inlineStr">
        <is>
          <t/>
        </is>
      </c>
      <c r="BA711" t="inlineStr">
        <is>
          <t/>
        </is>
      </c>
      <c r="BB711" t="inlineStr">
        <is>
          <t/>
        </is>
      </c>
      <c r="BC711" t="inlineStr">
        <is>
          <t>informatieve publicatie</t>
        </is>
      </c>
      <c r="BD711" t="inlineStr">
        <is>
          <t>2</t>
        </is>
      </c>
      <c r="BE711" t="inlineStr">
        <is>
          <t/>
        </is>
      </c>
      <c r="BF711" t="inlineStr">
        <is>
          <t/>
        </is>
      </c>
      <c r="BG711" t="inlineStr">
        <is>
          <t/>
        </is>
      </c>
      <c r="BH711" t="inlineStr">
        <is>
          <t/>
        </is>
      </c>
      <c r="BI711" t="inlineStr">
        <is>
          <t/>
        </is>
      </c>
      <c r="BJ711" t="inlineStr">
        <is>
          <t/>
        </is>
      </c>
      <c r="BK711" t="inlineStr">
        <is>
          <t/>
        </is>
      </c>
      <c r="BL711" t="inlineStr">
        <is>
          <t/>
        </is>
      </c>
      <c r="BM711" t="inlineStr">
        <is>
          <t/>
        </is>
      </c>
      <c r="BN711" t="inlineStr">
        <is>
          <t/>
        </is>
      </c>
      <c r="BO711" t="inlineStr">
        <is>
          <t/>
        </is>
      </c>
      <c r="BP711" t="inlineStr">
        <is>
          <t/>
        </is>
      </c>
      <c r="BQ711" t="inlineStr">
        <is>
          <t/>
        </is>
      </c>
      <c r="BR711" t="inlineStr">
        <is>
          <t/>
        </is>
      </c>
      <c r="BS711" t="inlineStr">
        <is>
          <t/>
        </is>
      </c>
      <c r="BT711" t="inlineStr">
        <is>
          <t/>
        </is>
      </c>
      <c r="BU711" t="inlineStr">
        <is>
          <t/>
        </is>
      </c>
      <c r="BV711" t="inlineStr">
        <is>
          <t/>
        </is>
      </c>
      <c r="BW711" t="inlineStr">
        <is>
          <t/>
        </is>
      </c>
      <c r="BX711" t="inlineStr">
        <is>
          <t/>
        </is>
      </c>
      <c r="BY711" t="inlineStr">
        <is>
          <t/>
        </is>
      </c>
      <c r="BZ711" t="inlineStr">
        <is>
          <t/>
        </is>
      </c>
      <c r="CA711" t="inlineStr">
        <is>
          <t/>
        </is>
      </c>
      <c r="CB711" t="inlineStr">
        <is>
          <t/>
        </is>
      </c>
      <c r="CC711" t="inlineStr">
        <is>
          <t/>
        </is>
      </c>
      <c r="CD711" t="inlineStr">
        <is>
          <t/>
        </is>
      </c>
      <c r="CE711" t="inlineStr">
        <is>
          <t/>
        </is>
      </c>
      <c r="CF711" t="inlineStr">
        <is>
          <t/>
        </is>
      </c>
      <c r="CG711" t="inlineStr">
        <is>
          <t/>
        </is>
      </c>
      <c r="CH711" t="inlineStr">
        <is>
          <t/>
        </is>
      </c>
      <c r="CI711" t="inlineStr">
        <is>
          <t/>
        </is>
      </c>
      <c r="CJ711" t="inlineStr">
        <is>
          <t/>
        </is>
      </c>
      <c r="CK711" t="inlineStr">
        <is>
          <t/>
        </is>
      </c>
      <c r="CL711" t="inlineStr">
        <is>
          <t/>
        </is>
      </c>
      <c r="CM711" t="inlineStr">
        <is>
          <t/>
        </is>
      </c>
      <c r="CN711" t="inlineStr">
        <is>
          <t/>
        </is>
      </c>
      <c r="CO711" t="inlineStr">
        <is>
          <t/>
        </is>
      </c>
      <c r="CP711" t="inlineStr">
        <is>
          <t/>
        </is>
      </c>
      <c r="CQ711" t="inlineStr">
        <is>
          <t/>
        </is>
      </c>
      <c r="CR711" t="inlineStr">
        <is>
          <t/>
        </is>
      </c>
      <c r="CS711" t="inlineStr">
        <is>
          <t/>
        </is>
      </c>
      <c r="CT711" t="inlineStr">
        <is>
          <t/>
        </is>
      </c>
      <c r="CU711" t="inlineStr">
        <is>
          <t/>
        </is>
      </c>
    </row>
    <row r="712">
      <c r="A712" s="1" t="str">
        <f>HYPERLINK("https://iate.europa.eu/entry/result/793057/all", "793057")</f>
        <v>793057</v>
      </c>
      <c r="B712" t="inlineStr">
        <is>
          <t>FINANCE;BUSINESS AND COMPETITION</t>
        </is>
      </c>
      <c r="C712" t="inlineStr">
        <is>
          <t>FINANCE|free movement of capital|financial market;BUSINESS AND COMPETITION|accounting</t>
        </is>
      </c>
      <c r="D712" t="inlineStr">
        <is>
          <t>опция</t>
        </is>
      </c>
      <c r="E712" t="inlineStr">
        <is>
          <t>3</t>
        </is>
      </c>
      <c r="F712" t="inlineStr">
        <is>
          <t/>
        </is>
      </c>
      <c r="G712" t="inlineStr">
        <is>
          <t/>
        </is>
      </c>
      <c r="H712" t="inlineStr">
        <is>
          <t/>
        </is>
      </c>
      <c r="I712" t="inlineStr">
        <is>
          <t/>
        </is>
      </c>
      <c r="J712" t="inlineStr">
        <is>
          <t>option</t>
        </is>
      </c>
      <c r="K712" t="inlineStr">
        <is>
          <t>4</t>
        </is>
      </c>
      <c r="L712" t="inlineStr">
        <is>
          <t/>
        </is>
      </c>
      <c r="M712" t="inlineStr">
        <is>
          <t>Option|Börsentermingeschäft</t>
        </is>
      </c>
      <c r="N712" t="inlineStr">
        <is>
          <t>3|3</t>
        </is>
      </c>
      <c r="O712" t="inlineStr">
        <is>
          <t>|</t>
        </is>
      </c>
      <c r="P712" t="inlineStr">
        <is>
          <t>οψιόν|δικαίωμα προαίρεσης</t>
        </is>
      </c>
      <c r="Q712" t="inlineStr">
        <is>
          <t>3|3</t>
        </is>
      </c>
      <c r="R712" t="inlineStr">
        <is>
          <t>|</t>
        </is>
      </c>
      <c r="S712" t="inlineStr">
        <is>
          <t>option|option contract</t>
        </is>
      </c>
      <c r="T712" t="inlineStr">
        <is>
          <t>3|3</t>
        </is>
      </c>
      <c r="U712" t="inlineStr">
        <is>
          <t>|</t>
        </is>
      </c>
      <c r="V712" t="inlineStr">
        <is>
          <t>contrato de opción|opción</t>
        </is>
      </c>
      <c r="W712" t="inlineStr">
        <is>
          <t>3|3</t>
        </is>
      </c>
      <c r="X712" t="inlineStr">
        <is>
          <t>|</t>
        </is>
      </c>
      <c r="Y712" t="inlineStr">
        <is>
          <t>optsioon</t>
        </is>
      </c>
      <c r="Z712" t="inlineStr">
        <is>
          <t>3</t>
        </is>
      </c>
      <c r="AA712" t="inlineStr">
        <is>
          <t/>
        </is>
      </c>
      <c r="AB712" t="inlineStr">
        <is>
          <t>optio|optiosopimus</t>
        </is>
      </c>
      <c r="AC712" t="inlineStr">
        <is>
          <t>3|3</t>
        </is>
      </c>
      <c r="AD712" t="inlineStr">
        <is>
          <t>|</t>
        </is>
      </c>
      <c r="AE712" t="inlineStr">
        <is>
          <t>option|contrat d'option|contrat optionnel</t>
        </is>
      </c>
      <c r="AF712" t="inlineStr">
        <is>
          <t>3|3|2</t>
        </is>
      </c>
      <c r="AG712" t="inlineStr">
        <is>
          <t>||</t>
        </is>
      </c>
      <c r="AH712" t="inlineStr">
        <is>
          <t>céadrogha ar stoc|scair-rogha</t>
        </is>
      </c>
      <c r="AI712" t="inlineStr">
        <is>
          <t>3|3</t>
        </is>
      </c>
      <c r="AJ712" t="inlineStr">
        <is>
          <t>|</t>
        </is>
      </c>
      <c r="AK712" t="inlineStr">
        <is>
          <t/>
        </is>
      </c>
      <c r="AL712" t="inlineStr">
        <is>
          <t/>
        </is>
      </c>
      <c r="AM712" t="inlineStr">
        <is>
          <t/>
        </is>
      </c>
      <c r="AN712" t="inlineStr">
        <is>
          <t>opciós ügylet|opció</t>
        </is>
      </c>
      <c r="AO712" t="inlineStr">
        <is>
          <t>4|3</t>
        </is>
      </c>
      <c r="AP712" t="inlineStr">
        <is>
          <t>|</t>
        </is>
      </c>
      <c r="AQ712" t="inlineStr">
        <is>
          <t/>
        </is>
      </c>
      <c r="AR712" t="inlineStr">
        <is>
          <t/>
        </is>
      </c>
      <c r="AS712" t="inlineStr">
        <is>
          <t/>
        </is>
      </c>
      <c r="AT712" t="inlineStr">
        <is>
          <t>pasirinkimo sandoris</t>
        </is>
      </c>
      <c r="AU712" t="inlineStr">
        <is>
          <t>4</t>
        </is>
      </c>
      <c r="AV712" t="inlineStr">
        <is>
          <t/>
        </is>
      </c>
      <c r="AW712" t="inlineStr">
        <is>
          <t>iespējas līgums</t>
        </is>
      </c>
      <c r="AX712" t="inlineStr">
        <is>
          <t>3</t>
        </is>
      </c>
      <c r="AY712" t="inlineStr">
        <is>
          <t/>
        </is>
      </c>
      <c r="AZ712" t="inlineStr">
        <is>
          <t>opzjoni</t>
        </is>
      </c>
      <c r="BA712" t="inlineStr">
        <is>
          <t>3</t>
        </is>
      </c>
      <c r="BB712" t="inlineStr">
        <is>
          <t/>
        </is>
      </c>
      <c r="BC712" t="inlineStr">
        <is>
          <t>optie</t>
        </is>
      </c>
      <c r="BD712" t="inlineStr">
        <is>
          <t>3</t>
        </is>
      </c>
      <c r="BE712" t="inlineStr">
        <is>
          <t/>
        </is>
      </c>
      <c r="BF712" t="inlineStr">
        <is>
          <t>opcja</t>
        </is>
      </c>
      <c r="BG712" t="inlineStr">
        <is>
          <t>3</t>
        </is>
      </c>
      <c r="BH712" t="inlineStr">
        <is>
          <t/>
        </is>
      </c>
      <c r="BI712" t="inlineStr">
        <is>
          <t>opção</t>
        </is>
      </c>
      <c r="BJ712" t="inlineStr">
        <is>
          <t>1</t>
        </is>
      </c>
      <c r="BK712" t="inlineStr">
        <is>
          <t/>
        </is>
      </c>
      <c r="BL712" t="inlineStr">
        <is>
          <t>opțiune</t>
        </is>
      </c>
      <c r="BM712" t="inlineStr">
        <is>
          <t>3</t>
        </is>
      </c>
      <c r="BN712" t="inlineStr">
        <is>
          <t/>
        </is>
      </c>
      <c r="BO712" t="inlineStr">
        <is>
          <t>opcia</t>
        </is>
      </c>
      <c r="BP712" t="inlineStr">
        <is>
          <t>3</t>
        </is>
      </c>
      <c r="BQ712" t="inlineStr">
        <is>
          <t/>
        </is>
      </c>
      <c r="BR712" t="inlineStr">
        <is>
          <t>opcija</t>
        </is>
      </c>
      <c r="BS712" t="inlineStr">
        <is>
          <t>3</t>
        </is>
      </c>
      <c r="BT712" t="inlineStr">
        <is>
          <t/>
        </is>
      </c>
      <c r="BU712" t="inlineStr">
        <is>
          <t/>
        </is>
      </c>
      <c r="BV712" t="inlineStr">
        <is>
          <t/>
        </is>
      </c>
      <c r="BW712" t="inlineStr">
        <is>
          <t/>
        </is>
      </c>
      <c r="BX712" t="inlineStr">
        <is>
          <t>договор между две страни, по силата на който едната страна, наричана продавач, продава правото - но не и задължението - на другата страна, наричана купувач, до падежа на договора или на самия падеж да купи или продаде базов актив по базова цена и да заплати премия на продавача</t>
        </is>
      </c>
      <c r="BY712" t="inlineStr">
        <is>
          <t/>
        </is>
      </c>
      <c r="BZ712" t="inlineStr">
        <is>
          <t/>
        </is>
      </c>
      <c r="CA712" t="inlineStr">
        <is>
          <t>Finanzinstrument, das den Inhaber berechtigt, aber nicht verpflichtet, bestimmte Basiswerte (Anleihen, Aktien) zu einem im Voraus festgelegten Preis (= Ausübungs- oder Basispreis) bis zu bzw. zu einem bestimmten künftigen Zeitpunkt (= Ausübungs- oder Fälligkeitstag) zu kaufen oder zu verkaufen.</t>
        </is>
      </c>
      <c r="CB712" t="inlineStr">
        <is>
          <t>Δικαίωμα προαίρεσης (option): σύμβαση που παρέχει στον κάτοχο το δικαίωμα, όχι όμως και την υποχρέωση, αγοράς ή πώλησης καθορισμένου αποθέματος, εμπορεύματος, νομίσματος, δείκτη ή χρέους συγκεκριμένου ύψους σε προκαθορισμένη τιμή, εντός συγκεκριμένης χρονικής περιόδου ή κατά την ημερομηνία λήξης.</t>
        </is>
      </c>
      <c r="CC712" t="inlineStr">
        <is>
          <t>contract conferring on the holder the right, but not the obligation, to buy or sell a currency, commodity or financial asset at a specified price in a stated time period</t>
        </is>
      </c>
      <c r="CD712" t="inlineStr">
        <is>
          <t>&lt;p&gt;Contrato que otorga a su comprador, mediante el pago de un precio o &lt;strong&gt;prima&lt;/strong&gt;, el derecho (pero no la obligación) de comprar o vender una determinada cantidad del activo financiero subyacente a un precio determinado (llamado &lt;strong&gt;precio de ejercicio&lt;/strong&gt;) en un plazo estipulado.&lt;/p&gt;</t>
        </is>
      </c>
      <c r="CE712" t="inlineStr">
        <is>
          <t>tehing, mille tulemusena optsiooni müüjal on kohustus ning optsiooni ostjal (omanikul) õigus osta (ostuoptsioon) või müüa (müügioptsioon) vara kindla hinnaga lepingu lõpptähtajal (Euroopa-tüüpi optsioon) või igal ajal lepingu sõlmimisest kuni selle lõpptähtajani (Ameerika-tüüpi optsioon)</t>
        </is>
      </c>
      <c r="CF712" t="inlineStr">
        <is>
          <t>"rahoitusinstrumentti, jonka haltijalla on oikeus muttei velvollisuutta ostaa tai myydä tietty kohde-etuus (esim. joukkovelkakirja tai osake) ennalta määrättyyn hintaan (toteutushinta) tiettynä päivänä tai tiettyyn päivään mennessä tulevaisuudessa (toteutus- tai eräpäivä)"</t>
        </is>
      </c>
      <c r="CG712" t="inlineStr">
        <is>
          <t>contrat conclu entre deux parties en vertu duquel une partie accorde à une autre le droit (mais non l'obligation) de lui acheter (option d'achat) ou de lui vendre (option de vente) un actif, pendant une période et à prix convenus à l'avance</t>
        </is>
      </c>
      <c r="CH712" t="inlineStr">
        <is>
          <t/>
        </is>
      </c>
      <c r="CI712" t="inlineStr">
        <is>
          <t/>
        </is>
      </c>
      <c r="CJ712" t="inlineStr">
        <is>
          <t>Olyan szerződés, melyben az egyik fél kisebb pénzösszeget, felárat vagy opciót ad át a másik félnek, ezáltal jogot nyer arra, hogy meghatározott mennyiséget vásároljon tőle vagy eladjon neki egy bizonyos értékpapírból vagy áruból a szerződésben szereplő időszak alatt, előre meghatározott áron. Az opció időtartama alatt változatlanul maradó ár lehetőséget biztosít az átadónak, aki általában tőzsdespekuláns, hogy csökkentse veszteségét, vagy növelje nyereségét a periódus alatt végbemenő piaci ármozgásoknak megfelelően.</t>
        </is>
      </c>
      <c r="CK712" t="inlineStr">
        <is>
          <t/>
        </is>
      </c>
      <c r="CL712" t="inlineStr">
        <is>
          <t>sandoris, pagal kurį be papildomo mokesčio arba už tam tikrą mokestį ar kitokį atlygį įsigyjama teisė, bet ne įsipareigojimas ateityje su finansiniu turtu atlikti finansines operacijas sandorio sudarymo dieną sutartomis sąlygomis; tokia teisė gali būti parduodama (tampa įsipareigojimu) mainais už tam tikrą kitą įsigyjamą teisę arba mokestį ar kitokį atlygį</t>
        </is>
      </c>
      <c r="CM712" t="inlineStr">
        <is>
          <t>Līgums, kas tā turētājam dod tiesības, bet ne pienākumu pirkt vai pārdot noteiktu daudzumu akciju, preču, valūtas, indeksa vai parāda par norādīto cenu norādītā laika posmā vai līguma darbības laika beigās.</t>
        </is>
      </c>
      <c r="CN712" t="inlineStr">
        <is>
          <t>dritt, imma mhux obbligu, ta' xiri jew bejgħ (skont l-opzjoni) ta' ammont determinat ta' prodott fiżiku jew strument finanzjarju bi prezz speċifikat (il-prezz tal-eżerċizzju) tul perjodu determinat.</t>
        </is>
      </c>
      <c r="CO712" t="inlineStr">
        <is>
          <t>"een optie is een financieel instrument dat de bezitter het recht geeft, maar niet de verplichting oplegt, een specifiek onderliggend activum (b.v. een obligatie of een aandeel) tegen een vooraf bepaalde prijs (de uitoefenprijs) te kopen of te verkopen op of tot een zekere toekomstige datum (de uitoefen- of vervaldatum). Een calloptie geeft de houder het recht het onderliggende activum te kopen tegen een overeengekomen uitoefenprijs, terwijl een putoptie de houder het recht geeft dat activum te verkopen tegen een afgesproken uitoefenprijs."</t>
        </is>
      </c>
      <c r="CP712" t="inlineStr">
        <is>
          <t/>
        </is>
      </c>
      <c r="CQ712" t="inlineStr">
        <is>
          <t>Instrumento derivado, que tem por base um ativo financeiro ou uma matéria-prima ou mercadoria, negociável num mercado organizado, consubstanciado num contrato no qual o vendedor, em troca de uma contrapartida monetária (o prémio), dá ao comprador o direito de lhe comprar ("opção de compra" ou "call option" em inglês) ou vender ("opção de venda" ou "put option" em inglês), até uma determinada data (opção "à americana") ou numa determinada data (opção "à europeia") o ativo de base, em condições normalizadas, a um preço prefixado ("preço de exercício").</t>
        </is>
      </c>
      <c r="CR712" t="inlineStr">
        <is>
          <t/>
        </is>
      </c>
      <c r="CS712" t="inlineStr">
        <is>
          <t>obchodovateľný cenný papier, ktorého zakúpením získava majiteľ právo (nie povinnosť, na rozdiel od forwardov a futurít) kúpiť alebo predať určité aktívum k istému termínu za vopred dohodnutú (realizačnú, bázickú) cenu k určitému budúcemu dátumu, resp. pred týmto dátumom</t>
        </is>
      </c>
      <c r="CT712" t="inlineStr">
        <is>
          <t>finančni instrument, ki daje imetniku pravico do nakupa rednih delnic</t>
        </is>
      </c>
      <c r="CU712" t="inlineStr">
        <is>
          <t/>
        </is>
      </c>
    </row>
    <row r="713">
      <c r="A713" s="1" t="str">
        <f>HYPERLINK("https://iate.europa.eu/entry/result/792596/all", "792596")</f>
        <v>792596</v>
      </c>
      <c r="B713" t="inlineStr">
        <is>
          <t>FINANCE;POLITICS</t>
        </is>
      </c>
      <c r="C713" t="inlineStr">
        <is>
          <t>FINANCE|budget;POLITICS|executive power and public service|public administration</t>
        </is>
      </c>
      <c r="D713" t="inlineStr">
        <is>
          <t>резерв</t>
        </is>
      </c>
      <c r="E713" t="inlineStr">
        <is>
          <t>3</t>
        </is>
      </c>
      <c r="F713" t="inlineStr">
        <is>
          <t/>
        </is>
      </c>
      <c r="G713" t="inlineStr">
        <is>
          <t>rezerva</t>
        </is>
      </c>
      <c r="H713" t="inlineStr">
        <is>
          <t>3</t>
        </is>
      </c>
      <c r="I713" t="inlineStr">
        <is>
          <t/>
        </is>
      </c>
      <c r="J713" t="inlineStr">
        <is>
          <t>reserve</t>
        </is>
      </c>
      <c r="K713" t="inlineStr">
        <is>
          <t>4</t>
        </is>
      </c>
      <c r="L713" t="inlineStr">
        <is>
          <t/>
        </is>
      </c>
      <c r="M713" t="inlineStr">
        <is>
          <t>Reserve</t>
        </is>
      </c>
      <c r="N713" t="inlineStr">
        <is>
          <t>3</t>
        </is>
      </c>
      <c r="O713" t="inlineStr">
        <is>
          <t/>
        </is>
      </c>
      <c r="P713" t="inlineStr">
        <is>
          <t>αποθεματικό</t>
        </is>
      </c>
      <c r="Q713" t="inlineStr">
        <is>
          <t>4</t>
        </is>
      </c>
      <c r="R713" t="inlineStr">
        <is>
          <t/>
        </is>
      </c>
      <c r="S713" t="inlineStr">
        <is>
          <t>reserve</t>
        </is>
      </c>
      <c r="T713" t="inlineStr">
        <is>
          <t>3</t>
        </is>
      </c>
      <c r="U713" t="inlineStr">
        <is>
          <t/>
        </is>
      </c>
      <c r="V713" t="inlineStr">
        <is>
          <t>reserva</t>
        </is>
      </c>
      <c r="W713" t="inlineStr">
        <is>
          <t>3</t>
        </is>
      </c>
      <c r="X713" t="inlineStr">
        <is>
          <t/>
        </is>
      </c>
      <c r="Y713" t="inlineStr">
        <is>
          <t>reserv</t>
        </is>
      </c>
      <c r="Z713" t="inlineStr">
        <is>
          <t>3</t>
        </is>
      </c>
      <c r="AA713" t="inlineStr">
        <is>
          <t/>
        </is>
      </c>
      <c r="AB713" t="inlineStr">
        <is>
          <t>varaus</t>
        </is>
      </c>
      <c r="AC713" t="inlineStr">
        <is>
          <t>3</t>
        </is>
      </c>
      <c r="AD713" t="inlineStr">
        <is>
          <t/>
        </is>
      </c>
      <c r="AE713" t="inlineStr">
        <is>
          <t>réserve</t>
        </is>
      </c>
      <c r="AF713" t="inlineStr">
        <is>
          <t>3</t>
        </is>
      </c>
      <c r="AG713" t="inlineStr">
        <is>
          <t/>
        </is>
      </c>
      <c r="AH713" t="inlineStr">
        <is>
          <t>cúlchiste</t>
        </is>
      </c>
      <c r="AI713" t="inlineStr">
        <is>
          <t>3</t>
        </is>
      </c>
      <c r="AJ713" t="inlineStr">
        <is>
          <t/>
        </is>
      </c>
      <c r="AK713" t="inlineStr">
        <is>
          <t>pričuva</t>
        </is>
      </c>
      <c r="AL713" t="inlineStr">
        <is>
          <t>3</t>
        </is>
      </c>
      <c r="AM713" t="inlineStr">
        <is>
          <t/>
        </is>
      </c>
      <c r="AN713" t="inlineStr">
        <is>
          <t>tartalék</t>
        </is>
      </c>
      <c r="AO713" t="inlineStr">
        <is>
          <t>3</t>
        </is>
      </c>
      <c r="AP713" t="inlineStr">
        <is>
          <t/>
        </is>
      </c>
      <c r="AQ713" t="inlineStr">
        <is>
          <t>riserva</t>
        </is>
      </c>
      <c r="AR713" t="inlineStr">
        <is>
          <t>3</t>
        </is>
      </c>
      <c r="AS713" t="inlineStr">
        <is>
          <t/>
        </is>
      </c>
      <c r="AT713" t="inlineStr">
        <is>
          <t>rezervas</t>
        </is>
      </c>
      <c r="AU713" t="inlineStr">
        <is>
          <t>3</t>
        </is>
      </c>
      <c r="AV713" t="inlineStr">
        <is>
          <t/>
        </is>
      </c>
      <c r="AW713" t="inlineStr">
        <is>
          <t>rezerve</t>
        </is>
      </c>
      <c r="AX713" t="inlineStr">
        <is>
          <t>3</t>
        </is>
      </c>
      <c r="AY713" t="inlineStr">
        <is>
          <t/>
        </is>
      </c>
      <c r="AZ713" t="inlineStr">
        <is>
          <t>riżerva</t>
        </is>
      </c>
      <c r="BA713" t="inlineStr">
        <is>
          <t>3</t>
        </is>
      </c>
      <c r="BB713" t="inlineStr">
        <is>
          <t/>
        </is>
      </c>
      <c r="BC713" t="inlineStr">
        <is>
          <t>reserve</t>
        </is>
      </c>
      <c r="BD713" t="inlineStr">
        <is>
          <t>3</t>
        </is>
      </c>
      <c r="BE713" t="inlineStr">
        <is>
          <t/>
        </is>
      </c>
      <c r="BF713" t="inlineStr">
        <is>
          <t>rezerwa</t>
        </is>
      </c>
      <c r="BG713" t="inlineStr">
        <is>
          <t>3</t>
        </is>
      </c>
      <c r="BH713" t="inlineStr">
        <is>
          <t/>
        </is>
      </c>
      <c r="BI713" t="inlineStr">
        <is>
          <t>reserva</t>
        </is>
      </c>
      <c r="BJ713" t="inlineStr">
        <is>
          <t>3</t>
        </is>
      </c>
      <c r="BK713" t="inlineStr">
        <is>
          <t/>
        </is>
      </c>
      <c r="BL713" t="inlineStr">
        <is>
          <t>rezervă</t>
        </is>
      </c>
      <c r="BM713" t="inlineStr">
        <is>
          <t>3</t>
        </is>
      </c>
      <c r="BN713" t="inlineStr">
        <is>
          <t/>
        </is>
      </c>
      <c r="BO713" t="inlineStr">
        <is>
          <t>rezerva</t>
        </is>
      </c>
      <c r="BP713" t="inlineStr">
        <is>
          <t>3</t>
        </is>
      </c>
      <c r="BQ713" t="inlineStr">
        <is>
          <t/>
        </is>
      </c>
      <c r="BR713" t="inlineStr">
        <is>
          <t>rezerva</t>
        </is>
      </c>
      <c r="BS713" t="inlineStr">
        <is>
          <t>3</t>
        </is>
      </c>
      <c r="BT713" t="inlineStr">
        <is>
          <t/>
        </is>
      </c>
      <c r="BU713" t="inlineStr">
        <is>
          <t>reserv</t>
        </is>
      </c>
      <c r="BV713" t="inlineStr">
        <is>
          <t>3</t>
        </is>
      </c>
      <c r="BW713" t="inlineStr">
        <is>
          <t/>
        </is>
      </c>
      <c r="BX713" t="inlineStr">
        <is>
          <t>бюджетни кредити или част от тях, които не са разпределени, а са заделени за евентуално бъдещо ползване</t>
        </is>
      </c>
      <c r="BY713" t="inlineStr">
        <is>
          <t>prostředky nebo jejich část, které nejsou rozděleny, ale které jsou vyčleněny stranou pro možné budoucí použití</t>
        </is>
      </c>
      <c r="BZ713" t="inlineStr">
        <is>
          <t>bevilling eller en del heraf, som ikke fordeles, men henlægges med henblik på eventuel fremtidig brug</t>
        </is>
      </c>
      <c r="CA713" t="inlineStr">
        <is>
          <t>(Haushalts)mittel, die für einen möglichen künftigen Verwendungszweck vorgehalten werden</t>
        </is>
      </c>
      <c r="CB713" t="inlineStr">
        <is>
          <t>πίστωση του προϋπολογισμού ή μέρος αυτής που δεν κατανέμεται, αλλά κρατείται για ενδεχόμενη μελλοντική χρήση</t>
        </is>
      </c>
      <c r="CC713" t="inlineStr">
        <is>
          <t>appropriation or a part thereof not apportioned but set aside for possible future use</t>
        </is>
      </c>
      <c r="CD713" t="inlineStr">
        <is>
          <t>Crédito o parte de un crédito que se aparta para su posterior utilización en caso de que se cumplan las condiciones establecidas (p. ej., la adopción de la base jurídica correspondiente).</t>
        </is>
      </c>
      <c r="CE713" t="inlineStr">
        <is>
          <t>assigneering või selle osa, mida ei jaotata, vaid mis pannakse kõrvale võimalike tulevaste kulude katmiseks</t>
        </is>
      </c>
      <c r="CF713" t="inlineStr">
        <is>
          <t>määräraha tai sen osa, jota ei jaeta vaan varataan mahdollista tulevaa käyttöä varten</t>
        </is>
      </c>
      <c r="CG713" t="inlineStr">
        <is>
          <t>crédits ou partie de ceux-ci non ventilés, qui sont mis de côté pour être éventuellement utilisés à l'avenir</t>
        </is>
      </c>
      <c r="CH713" t="inlineStr">
        <is>
          <t/>
        </is>
      </c>
      <c r="CI713" t="inlineStr">
        <is>
          <t/>
        </is>
      </c>
      <c r="CJ713" t="inlineStr">
        <is>
          <t>olyan előirányzatok, amelyeket a költségvetésben nem rendeltek hozzá konkrét célhoz, hanem előre nem tervezett és nem valószínűsített, esetleges jövőbeli felhasználás céljából szerepeltetnek</t>
        </is>
      </c>
      <c r="CK713" t="inlineStr">
        <is>
          <t>stanziamenti o parte di essi non assegnati ma accantonati per eventuali futuri utilizzi</t>
        </is>
      </c>
      <c r="CL713" t="inlineStr">
        <is>
          <t>asignavimas ar jo dalis, kuri nėra paskirstoma, o atidedama būsimam panaudojimui</t>
        </is>
      </c>
      <c r="CM713" t="inlineStr">
        <is>
          <t>apropriācija vai tās daļa, kas nav iedalīta, bet ir rezervēta iespējamām nākotnes vajadzībām</t>
        </is>
      </c>
      <c r="CN713" t="inlineStr">
        <is>
          <t>approprjazzjoni jew parti minnha mhux imqassma iżda li titwarrab fil-ġenb għal użu futur possibbli</t>
        </is>
      </c>
      <c r="CO713" t="inlineStr">
        <is>
          <t>begrotingskrediet of deel van een begrotingskrediet dat nog niet is toegewezen, maar gereserveerd is voor eventueel toekomstig gebruik</t>
        </is>
      </c>
      <c r="CP713" t="inlineStr">
        <is>
          <t>kwota w budżecie przeznaczona na wydatki nieprzewidziane</t>
        </is>
      </c>
      <c r="CQ713" t="inlineStr">
        <is>
          <t>Dotação ou parte de dotação não afetada, posta de parte para possível uso futuro.</t>
        </is>
      </c>
      <c r="CR713" t="inlineStr">
        <is>
          <t>parte
din veniturile unui buget, constituită în
scopul acoperirii unor cheltuieli neprevăzute
sau în cazul nerealizării integrale a veniturilor</t>
        </is>
      </c>
      <c r="CS713" t="inlineStr">
        <is>
          <t>finančné prostriedky alebo ich časť, ktoré nie sú pridelené na konkrétny účel, ale ponechané na možné budúce využitie</t>
        </is>
      </c>
      <c r="CT713" t="inlineStr">
        <is>
          <t/>
        </is>
      </c>
      <c r="CU713" t="inlineStr">
        <is>
          <t/>
        </is>
      </c>
    </row>
    <row r="714">
      <c r="A714" s="1" t="str">
        <f>HYPERLINK("https://iate.europa.eu/entry/result/793838/all", "793838")</f>
        <v>793838</v>
      </c>
      <c r="B714" t="inlineStr">
        <is>
          <t>ENVIRONMENT;FINANCE;LAW</t>
        </is>
      </c>
      <c r="C714" t="inlineStr">
        <is>
          <t>ENVIRONMENT|natural environment|natural resources;FINANCE;LAW</t>
        </is>
      </c>
      <c r="D714" t="inlineStr">
        <is>
          <t/>
        </is>
      </c>
      <c r="E714" t="inlineStr">
        <is>
          <t/>
        </is>
      </c>
      <c r="F714" t="inlineStr">
        <is>
          <t/>
        </is>
      </c>
      <c r="G714" t="inlineStr">
        <is>
          <t/>
        </is>
      </c>
      <c r="H714" t="inlineStr">
        <is>
          <t/>
        </is>
      </c>
      <c r="I714" t="inlineStr">
        <is>
          <t/>
        </is>
      </c>
      <c r="J714" t="inlineStr">
        <is>
          <t>transaktion</t>
        </is>
      </c>
      <c r="K714" t="inlineStr">
        <is>
          <t>4</t>
        </is>
      </c>
      <c r="L714" t="inlineStr">
        <is>
          <t/>
        </is>
      </c>
      <c r="M714" t="inlineStr">
        <is>
          <t>Transaktion</t>
        </is>
      </c>
      <c r="N714" t="inlineStr">
        <is>
          <t>3</t>
        </is>
      </c>
      <c r="O714" t="inlineStr">
        <is>
          <t/>
        </is>
      </c>
      <c r="P714" t="inlineStr">
        <is>
          <t/>
        </is>
      </c>
      <c r="Q714" t="inlineStr">
        <is>
          <t/>
        </is>
      </c>
      <c r="R714" t="inlineStr">
        <is>
          <t/>
        </is>
      </c>
      <c r="S714" t="inlineStr">
        <is>
          <t>transaction</t>
        </is>
      </c>
      <c r="T714" t="inlineStr">
        <is>
          <t>2</t>
        </is>
      </c>
      <c r="U714" t="inlineStr">
        <is>
          <t/>
        </is>
      </c>
      <c r="V714" t="inlineStr">
        <is>
          <t/>
        </is>
      </c>
      <c r="W714" t="inlineStr">
        <is>
          <t/>
        </is>
      </c>
      <c r="X714" t="inlineStr">
        <is>
          <t/>
        </is>
      </c>
      <c r="Y714" t="inlineStr">
        <is>
          <t/>
        </is>
      </c>
      <c r="Z714" t="inlineStr">
        <is>
          <t/>
        </is>
      </c>
      <c r="AA714" t="inlineStr">
        <is>
          <t/>
        </is>
      </c>
      <c r="AB714" t="inlineStr">
        <is>
          <t>liiketoimi|transaktio</t>
        </is>
      </c>
      <c r="AC714" t="inlineStr">
        <is>
          <t>2|2</t>
        </is>
      </c>
      <c r="AD714" t="inlineStr">
        <is>
          <t>|</t>
        </is>
      </c>
      <c r="AE714" t="inlineStr">
        <is>
          <t>transaction</t>
        </is>
      </c>
      <c r="AF714" t="inlineStr">
        <is>
          <t>3</t>
        </is>
      </c>
      <c r="AG714" t="inlineStr">
        <is>
          <t/>
        </is>
      </c>
      <c r="AH714" t="inlineStr">
        <is>
          <t/>
        </is>
      </c>
      <c r="AI714" t="inlineStr">
        <is>
          <t/>
        </is>
      </c>
      <c r="AJ714" t="inlineStr">
        <is>
          <t/>
        </is>
      </c>
      <c r="AK714" t="inlineStr">
        <is>
          <t/>
        </is>
      </c>
      <c r="AL714" t="inlineStr">
        <is>
          <t/>
        </is>
      </c>
      <c r="AM714" t="inlineStr">
        <is>
          <t/>
        </is>
      </c>
      <c r="AN714" t="inlineStr">
        <is>
          <t/>
        </is>
      </c>
      <c r="AO714" t="inlineStr">
        <is>
          <t/>
        </is>
      </c>
      <c r="AP714" t="inlineStr">
        <is>
          <t/>
        </is>
      </c>
      <c r="AQ714" t="inlineStr">
        <is>
          <t/>
        </is>
      </c>
      <c r="AR714" t="inlineStr">
        <is>
          <t/>
        </is>
      </c>
      <c r="AS714" t="inlineStr">
        <is>
          <t/>
        </is>
      </c>
      <c r="AT714" t="inlineStr">
        <is>
          <t/>
        </is>
      </c>
      <c r="AU714" t="inlineStr">
        <is>
          <t/>
        </is>
      </c>
      <c r="AV714" t="inlineStr">
        <is>
          <t/>
        </is>
      </c>
      <c r="AW714" t="inlineStr">
        <is>
          <t/>
        </is>
      </c>
      <c r="AX714" t="inlineStr">
        <is>
          <t/>
        </is>
      </c>
      <c r="AY714" t="inlineStr">
        <is>
          <t/>
        </is>
      </c>
      <c r="AZ714" t="inlineStr">
        <is>
          <t/>
        </is>
      </c>
      <c r="BA714" t="inlineStr">
        <is>
          <t/>
        </is>
      </c>
      <c r="BB714" t="inlineStr">
        <is>
          <t/>
        </is>
      </c>
      <c r="BC714" t="inlineStr">
        <is>
          <t>transactie</t>
        </is>
      </c>
      <c r="BD714" t="inlineStr">
        <is>
          <t>3</t>
        </is>
      </c>
      <c r="BE714" t="inlineStr">
        <is>
          <t/>
        </is>
      </c>
      <c r="BF714" t="inlineStr">
        <is>
          <t/>
        </is>
      </c>
      <c r="BG714" t="inlineStr">
        <is>
          <t/>
        </is>
      </c>
      <c r="BH714" t="inlineStr">
        <is>
          <t/>
        </is>
      </c>
      <c r="BI714" t="inlineStr">
        <is>
          <t/>
        </is>
      </c>
      <c r="BJ714" t="inlineStr">
        <is>
          <t/>
        </is>
      </c>
      <c r="BK714" t="inlineStr">
        <is>
          <t/>
        </is>
      </c>
      <c r="BL714" t="inlineStr">
        <is>
          <t/>
        </is>
      </c>
      <c r="BM714" t="inlineStr">
        <is>
          <t/>
        </is>
      </c>
      <c r="BN714" t="inlineStr">
        <is>
          <t/>
        </is>
      </c>
      <c r="BO714" t="inlineStr">
        <is>
          <t/>
        </is>
      </c>
      <c r="BP714" t="inlineStr">
        <is>
          <t/>
        </is>
      </c>
      <c r="BQ714" t="inlineStr">
        <is>
          <t/>
        </is>
      </c>
      <c r="BR714" t="inlineStr">
        <is>
          <t/>
        </is>
      </c>
      <c r="BS714" t="inlineStr">
        <is>
          <t/>
        </is>
      </c>
      <c r="BT714" t="inlineStr">
        <is>
          <t/>
        </is>
      </c>
      <c r="BU714" t="inlineStr">
        <is>
          <t/>
        </is>
      </c>
      <c r="BV714" t="inlineStr">
        <is>
          <t/>
        </is>
      </c>
      <c r="BW714" t="inlineStr">
        <is>
          <t/>
        </is>
      </c>
      <c r="BX714" t="inlineStr">
        <is>
          <t/>
        </is>
      </c>
      <c r="BY714" t="inlineStr">
        <is>
          <t/>
        </is>
      </c>
      <c r="BZ714" t="inlineStr">
        <is>
          <t/>
        </is>
      </c>
      <c r="CA714" t="inlineStr">
        <is>
          <t/>
        </is>
      </c>
      <c r="CB714" t="inlineStr">
        <is>
          <t/>
        </is>
      </c>
      <c r="CC714" t="inlineStr">
        <is>
          <t/>
        </is>
      </c>
      <c r="CD714" t="inlineStr">
        <is>
          <t/>
        </is>
      </c>
      <c r="CE714" t="inlineStr">
        <is>
          <t/>
        </is>
      </c>
      <c r="CF714" t="inlineStr">
        <is>
          <t/>
        </is>
      </c>
      <c r="CG714" t="inlineStr">
        <is>
          <t/>
        </is>
      </c>
      <c r="CH714" t="inlineStr">
        <is>
          <t/>
        </is>
      </c>
      <c r="CI714" t="inlineStr">
        <is>
          <t/>
        </is>
      </c>
      <c r="CJ714" t="inlineStr">
        <is>
          <t/>
        </is>
      </c>
      <c r="CK714" t="inlineStr">
        <is>
          <t/>
        </is>
      </c>
      <c r="CL714" t="inlineStr">
        <is>
          <t/>
        </is>
      </c>
      <c r="CM714" t="inlineStr">
        <is>
          <t/>
        </is>
      </c>
      <c r="CN714" t="inlineStr">
        <is>
          <t/>
        </is>
      </c>
      <c r="CO714" t="inlineStr">
        <is>
          <t/>
        </is>
      </c>
      <c r="CP714" t="inlineStr">
        <is>
          <t/>
        </is>
      </c>
      <c r="CQ714" t="inlineStr">
        <is>
          <t/>
        </is>
      </c>
      <c r="CR714" t="inlineStr">
        <is>
          <t/>
        </is>
      </c>
      <c r="CS714" t="inlineStr">
        <is>
          <t/>
        </is>
      </c>
      <c r="CT714" t="inlineStr">
        <is>
          <t/>
        </is>
      </c>
      <c r="CU714" t="inlineStr">
        <is>
          <t/>
        </is>
      </c>
    </row>
    <row r="715">
      <c r="A715" s="1" t="str">
        <f>HYPERLINK("https://iate.europa.eu/entry/result/819289/all", "819289")</f>
        <v>819289</v>
      </c>
      <c r="B715" t="inlineStr">
        <is>
          <t>FINANCE</t>
        </is>
      </c>
      <c r="C715" t="inlineStr">
        <is>
          <t>FINANCE|taxation</t>
        </is>
      </c>
      <c r="D715" t="inlineStr">
        <is>
          <t/>
        </is>
      </c>
      <c r="E715" t="inlineStr">
        <is>
          <t/>
        </is>
      </c>
      <c r="F715" t="inlineStr">
        <is>
          <t/>
        </is>
      </c>
      <c r="G715" t="inlineStr">
        <is>
          <t>příjemce služby|příjemce</t>
        </is>
      </c>
      <c r="H715" t="inlineStr">
        <is>
          <t>3|3</t>
        </is>
      </c>
      <c r="I715" t="inlineStr">
        <is>
          <t>|</t>
        </is>
      </c>
      <c r="J715" t="inlineStr">
        <is>
          <t>kunde til en ydelse</t>
        </is>
      </c>
      <c r="K715" t="inlineStr">
        <is>
          <t>4</t>
        </is>
      </c>
      <c r="L715" t="inlineStr">
        <is>
          <t/>
        </is>
      </c>
      <c r="M715" t="inlineStr">
        <is>
          <t>Dienstleistungsempfänger</t>
        </is>
      </c>
      <c r="N715" t="inlineStr">
        <is>
          <t>3</t>
        </is>
      </c>
      <c r="O715" t="inlineStr">
        <is>
          <t/>
        </is>
      </c>
      <c r="P715" t="inlineStr">
        <is>
          <t>λήπτης παροχής υπηρεσίας</t>
        </is>
      </c>
      <c r="Q715" t="inlineStr">
        <is>
          <t>4</t>
        </is>
      </c>
      <c r="R715" t="inlineStr">
        <is>
          <t/>
        </is>
      </c>
      <c r="S715" t="inlineStr">
        <is>
          <t>customer|person to whom services are supplied</t>
        </is>
      </c>
      <c r="T715" t="inlineStr">
        <is>
          <t>3|3</t>
        </is>
      </c>
      <c r="U715" t="inlineStr">
        <is>
          <t>|</t>
        </is>
      </c>
      <c r="V715" t="inlineStr">
        <is>
          <t>destinatario de un servicio</t>
        </is>
      </c>
      <c r="W715" t="inlineStr">
        <is>
          <t>3</t>
        </is>
      </c>
      <c r="X715" t="inlineStr">
        <is>
          <t/>
        </is>
      </c>
      <c r="Y715" t="inlineStr">
        <is>
          <t>teenuse saaja</t>
        </is>
      </c>
      <c r="Z715" t="inlineStr">
        <is>
          <t>4</t>
        </is>
      </c>
      <c r="AA715" t="inlineStr">
        <is>
          <t/>
        </is>
      </c>
      <c r="AB715" t="inlineStr">
        <is>
          <t>hankkija|palvelun vastaanottaja</t>
        </is>
      </c>
      <c r="AC715" t="inlineStr">
        <is>
          <t>3|2</t>
        </is>
      </c>
      <c r="AD715" t="inlineStr">
        <is>
          <t>|</t>
        </is>
      </c>
      <c r="AE715" t="inlineStr">
        <is>
          <t>preneur de service</t>
        </is>
      </c>
      <c r="AF715" t="inlineStr">
        <is>
          <t>3</t>
        </is>
      </c>
      <c r="AG715" t="inlineStr">
        <is>
          <t/>
        </is>
      </c>
      <c r="AH715" t="inlineStr">
        <is>
          <t>custaiméir</t>
        </is>
      </c>
      <c r="AI715" t="inlineStr">
        <is>
          <t>3</t>
        </is>
      </c>
      <c r="AJ715" t="inlineStr">
        <is>
          <t/>
        </is>
      </c>
      <c r="AK715" t="inlineStr">
        <is>
          <t/>
        </is>
      </c>
      <c r="AL715" t="inlineStr">
        <is>
          <t/>
        </is>
      </c>
      <c r="AM715" t="inlineStr">
        <is>
          <t/>
        </is>
      </c>
      <c r="AN715" t="inlineStr">
        <is>
          <t>szolgáltatás igénybevevője</t>
        </is>
      </c>
      <c r="AO715" t="inlineStr">
        <is>
          <t>4</t>
        </is>
      </c>
      <c r="AP715" t="inlineStr">
        <is>
          <t/>
        </is>
      </c>
      <c r="AQ715" t="inlineStr">
        <is>
          <t>destinatario della prestazione|destinatario del servizio|destinatario della prestazione di servizi</t>
        </is>
      </c>
      <c r="AR715" t="inlineStr">
        <is>
          <t>3|3|3</t>
        </is>
      </c>
      <c r="AS715" t="inlineStr">
        <is>
          <t>||</t>
        </is>
      </c>
      <c r="AT715" t="inlineStr">
        <is>
          <t/>
        </is>
      </c>
      <c r="AU715" t="inlineStr">
        <is>
          <t/>
        </is>
      </c>
      <c r="AV715" t="inlineStr">
        <is>
          <t/>
        </is>
      </c>
      <c r="AW715" t="inlineStr">
        <is>
          <t>pakalpojumu saņēmējs</t>
        </is>
      </c>
      <c r="AX715" t="inlineStr">
        <is>
          <t>3</t>
        </is>
      </c>
      <c r="AY715" t="inlineStr">
        <is>
          <t/>
        </is>
      </c>
      <c r="AZ715" t="inlineStr">
        <is>
          <t/>
        </is>
      </c>
      <c r="BA715" t="inlineStr">
        <is>
          <t/>
        </is>
      </c>
      <c r="BB715" t="inlineStr">
        <is>
          <t/>
        </is>
      </c>
      <c r="BC715" t="inlineStr">
        <is>
          <t>ontvanger van een dienst</t>
        </is>
      </c>
      <c r="BD715" t="inlineStr">
        <is>
          <t>3</t>
        </is>
      </c>
      <c r="BE715" t="inlineStr">
        <is>
          <t/>
        </is>
      </c>
      <c r="BF715" t="inlineStr">
        <is>
          <t>usługobiorca</t>
        </is>
      </c>
      <c r="BG715" t="inlineStr">
        <is>
          <t>3</t>
        </is>
      </c>
      <c r="BH715" t="inlineStr">
        <is>
          <t/>
        </is>
      </c>
      <c r="BI715" t="inlineStr">
        <is>
          <t>destinatário do serviço</t>
        </is>
      </c>
      <c r="BJ715" t="inlineStr">
        <is>
          <t>3</t>
        </is>
      </c>
      <c r="BK715" t="inlineStr">
        <is>
          <t/>
        </is>
      </c>
      <c r="BL715" t="inlineStr">
        <is>
          <t/>
        </is>
      </c>
      <c r="BM715" t="inlineStr">
        <is>
          <t/>
        </is>
      </c>
      <c r="BN715" t="inlineStr">
        <is>
          <t/>
        </is>
      </c>
      <c r="BO715" t="inlineStr">
        <is>
          <t/>
        </is>
      </c>
      <c r="BP715" t="inlineStr">
        <is>
          <t/>
        </is>
      </c>
      <c r="BQ715" t="inlineStr">
        <is>
          <t/>
        </is>
      </c>
      <c r="BR715" t="inlineStr">
        <is>
          <t>prejemnik|naročnik</t>
        </is>
      </c>
      <c r="BS715" t="inlineStr">
        <is>
          <t>2|2</t>
        </is>
      </c>
      <c r="BT715" t="inlineStr">
        <is>
          <t>|</t>
        </is>
      </c>
      <c r="BU715" t="inlineStr">
        <is>
          <t>kund</t>
        </is>
      </c>
      <c r="BV715" t="inlineStr">
        <is>
          <t>3</t>
        </is>
      </c>
      <c r="BW715" t="inlineStr">
        <is>
          <t/>
        </is>
      </c>
      <c r="BX715" t="inlineStr">
        <is>
          <t/>
        </is>
      </c>
      <c r="BY715" t="inlineStr">
        <is>
          <t>osoba, jíž je poskytnuta služba</t>
        </is>
      </c>
      <c r="BZ715" t="inlineStr">
        <is>
          <t/>
        </is>
      </c>
      <c r="CA715" t="inlineStr">
        <is>
          <t/>
        </is>
      </c>
      <c r="CB715" t="inlineStr">
        <is>
          <t/>
        </is>
      </c>
      <c r="CC715" t="inlineStr">
        <is>
          <t>Recipient of services</t>
        </is>
      </c>
      <c r="CD715" t="inlineStr">
        <is>
          <t/>
        </is>
      </c>
      <c r="CE715" t="inlineStr">
        <is>
          <t/>
        </is>
      </c>
      <c r="CF715" t="inlineStr">
        <is>
          <t/>
        </is>
      </c>
      <c r="CG715" t="inlineStr">
        <is>
          <t>Bénéficiaire/ destinataire d'une prestation de services.</t>
        </is>
      </c>
      <c r="CH715" t="inlineStr">
        <is>
          <t/>
        </is>
      </c>
      <c r="CI715" t="inlineStr">
        <is>
          <t/>
        </is>
      </c>
      <c r="CJ715" t="inlineStr">
        <is>
          <t>Egy szolgáltatás kedvezményezettje/címzettje.</t>
        </is>
      </c>
      <c r="CK715" t="inlineStr">
        <is>
          <t>Soggetto passivo cui sono rese prestazioni di servizi da parte di un prestatore.</t>
        </is>
      </c>
      <c r="CL715" t="inlineStr">
        <is>
          <t/>
        </is>
      </c>
      <c r="CM715" t="inlineStr">
        <is>
          <t/>
        </is>
      </c>
      <c r="CN715" t="inlineStr">
        <is>
          <t/>
        </is>
      </c>
      <c r="CO715" t="inlineStr">
        <is>
          <t/>
        </is>
      </c>
      <c r="CP715" t="inlineStr">
        <is>
          <t>osoba lub instytucja, dla której swiadczona jest usługa</t>
        </is>
      </c>
      <c r="CQ715" t="inlineStr">
        <is>
          <t>No âmbito do IVA, pessoa a quem é prestado um serviço susceptível de constituir uma operação tributável.</t>
        </is>
      </c>
      <c r="CR715" t="inlineStr">
        <is>
          <t/>
        </is>
      </c>
      <c r="CS715" t="inlineStr">
        <is>
          <t/>
        </is>
      </c>
      <c r="CT715" t="inlineStr">
        <is>
          <t>uporabnik storitev</t>
        </is>
      </c>
      <c r="CU715" t="inlineStr">
        <is>
          <t/>
        </is>
      </c>
    </row>
    <row r="716">
      <c r="A716" s="1" t="str">
        <f>HYPERLINK("https://iate.europa.eu/entry/result/791916/all", "791916")</f>
        <v>791916</v>
      </c>
      <c r="B716" t="inlineStr">
        <is>
          <t>EUROPEAN UNION;FINANCE</t>
        </is>
      </c>
      <c r="C716" t="inlineStr">
        <is>
          <t>EUROPEAN UNION;FINANCE|monetary relations;FINANCE|monetary economics;EUROPEAN UNION|European construction|EU relations</t>
        </is>
      </c>
      <c r="D716" t="inlineStr">
        <is>
          <t/>
        </is>
      </c>
      <c r="E716" t="inlineStr">
        <is>
          <t/>
        </is>
      </c>
      <c r="F716" t="inlineStr">
        <is>
          <t/>
        </is>
      </c>
      <c r="G716" t="inlineStr">
        <is>
          <t/>
        </is>
      </c>
      <c r="H716" t="inlineStr">
        <is>
          <t/>
        </is>
      </c>
      <c r="I716" t="inlineStr">
        <is>
          <t/>
        </is>
      </c>
      <c r="J716" t="inlineStr">
        <is>
          <t>sammenhæng|konsekvens|konsistens</t>
        </is>
      </c>
      <c r="K716" t="inlineStr">
        <is>
          <t>4|4|4</t>
        </is>
      </c>
      <c r="L716" t="inlineStr">
        <is>
          <t>||</t>
        </is>
      </c>
      <c r="M716" t="inlineStr">
        <is>
          <t>Kompatibilität|Kohärenz|Vereinbarkeit</t>
        </is>
      </c>
      <c r="N716" t="inlineStr">
        <is>
          <t>3|3|3</t>
        </is>
      </c>
      <c r="O716" t="inlineStr">
        <is>
          <t>||</t>
        </is>
      </c>
      <c r="P716" t="inlineStr">
        <is>
          <t/>
        </is>
      </c>
      <c r="Q716" t="inlineStr">
        <is>
          <t/>
        </is>
      </c>
      <c r="R716" t="inlineStr">
        <is>
          <t/>
        </is>
      </c>
      <c r="S716" t="inlineStr">
        <is>
          <t>consistency</t>
        </is>
      </c>
      <c r="T716" t="inlineStr">
        <is>
          <t>2</t>
        </is>
      </c>
      <c r="U716" t="inlineStr">
        <is>
          <t/>
        </is>
      </c>
      <c r="V716" t="inlineStr">
        <is>
          <t/>
        </is>
      </c>
      <c r="W716" t="inlineStr">
        <is>
          <t/>
        </is>
      </c>
      <c r="X716" t="inlineStr">
        <is>
          <t/>
        </is>
      </c>
      <c r="Y716" t="inlineStr">
        <is>
          <t>järjepidevus|kooskõla</t>
        </is>
      </c>
      <c r="Z716" t="inlineStr">
        <is>
          <t>3|3</t>
        </is>
      </c>
      <c r="AA716" t="inlineStr">
        <is>
          <t>|</t>
        </is>
      </c>
      <c r="AB716" t="inlineStr">
        <is>
          <t>yhtenäisyys|yhdenmukaisuus|johdonmukaisuus|kokonaisvaltaisuus</t>
        </is>
      </c>
      <c r="AC716" t="inlineStr">
        <is>
          <t>3|3|3|3</t>
        </is>
      </c>
      <c r="AD716" t="inlineStr">
        <is>
          <t>|||</t>
        </is>
      </c>
      <c r="AE716" t="inlineStr">
        <is>
          <t>cohérence</t>
        </is>
      </c>
      <c r="AF716" t="inlineStr">
        <is>
          <t>3</t>
        </is>
      </c>
      <c r="AG716" t="inlineStr">
        <is>
          <t/>
        </is>
      </c>
      <c r="AH716" t="inlineStr">
        <is>
          <t>comhsheasmhacht</t>
        </is>
      </c>
      <c r="AI716" t="inlineStr">
        <is>
          <t>3</t>
        </is>
      </c>
      <c r="AJ716" t="inlineStr">
        <is>
          <t/>
        </is>
      </c>
      <c r="AK716" t="inlineStr">
        <is>
          <t/>
        </is>
      </c>
      <c r="AL716" t="inlineStr">
        <is>
          <t/>
        </is>
      </c>
      <c r="AM716" t="inlineStr">
        <is>
          <t/>
        </is>
      </c>
      <c r="AN716" t="inlineStr">
        <is>
          <t/>
        </is>
      </c>
      <c r="AO716" t="inlineStr">
        <is>
          <t/>
        </is>
      </c>
      <c r="AP716" t="inlineStr">
        <is>
          <t/>
        </is>
      </c>
      <c r="AQ716" t="inlineStr">
        <is>
          <t/>
        </is>
      </c>
      <c r="AR716" t="inlineStr">
        <is>
          <t/>
        </is>
      </c>
      <c r="AS716" t="inlineStr">
        <is>
          <t/>
        </is>
      </c>
      <c r="AT716" t="inlineStr">
        <is>
          <t>suderinamumas</t>
        </is>
      </c>
      <c r="AU716" t="inlineStr">
        <is>
          <t>3</t>
        </is>
      </c>
      <c r="AV716" t="inlineStr">
        <is>
          <t/>
        </is>
      </c>
      <c r="AW716" t="inlineStr">
        <is>
          <t>konsekvence</t>
        </is>
      </c>
      <c r="AX716" t="inlineStr">
        <is>
          <t>3</t>
        </is>
      </c>
      <c r="AY716" t="inlineStr">
        <is>
          <t/>
        </is>
      </c>
      <c r="AZ716" t="inlineStr">
        <is>
          <t/>
        </is>
      </c>
      <c r="BA716" t="inlineStr">
        <is>
          <t/>
        </is>
      </c>
      <c r="BB716" t="inlineStr">
        <is>
          <t/>
        </is>
      </c>
      <c r="BC716" t="inlineStr">
        <is>
          <t/>
        </is>
      </c>
      <c r="BD716" t="inlineStr">
        <is>
          <t/>
        </is>
      </c>
      <c r="BE716" t="inlineStr">
        <is>
          <t/>
        </is>
      </c>
      <c r="BF716" t="inlineStr">
        <is>
          <t/>
        </is>
      </c>
      <c r="BG716" t="inlineStr">
        <is>
          <t/>
        </is>
      </c>
      <c r="BH716" t="inlineStr">
        <is>
          <t/>
        </is>
      </c>
      <c r="BI716" t="inlineStr">
        <is>
          <t/>
        </is>
      </c>
      <c r="BJ716" t="inlineStr">
        <is>
          <t/>
        </is>
      </c>
      <c r="BK716" t="inlineStr">
        <is>
          <t/>
        </is>
      </c>
      <c r="BL716" t="inlineStr">
        <is>
          <t/>
        </is>
      </c>
      <c r="BM716" t="inlineStr">
        <is>
          <t/>
        </is>
      </c>
      <c r="BN716" t="inlineStr">
        <is>
          <t/>
        </is>
      </c>
      <c r="BO716" t="inlineStr">
        <is>
          <t/>
        </is>
      </c>
      <c r="BP716" t="inlineStr">
        <is>
          <t/>
        </is>
      </c>
      <c r="BQ716" t="inlineStr">
        <is>
          <t/>
        </is>
      </c>
      <c r="BR716" t="inlineStr">
        <is>
          <t/>
        </is>
      </c>
      <c r="BS716" t="inlineStr">
        <is>
          <t/>
        </is>
      </c>
      <c r="BT716" t="inlineStr">
        <is>
          <t/>
        </is>
      </c>
      <c r="BU716" t="inlineStr">
        <is>
          <t>överensstämmelse|konsekvens|enhetlighet|samstämmighet</t>
        </is>
      </c>
      <c r="BV716" t="inlineStr">
        <is>
          <t>3|4|3|3</t>
        </is>
      </c>
      <c r="BW716" t="inlineStr">
        <is>
          <t>|||</t>
        </is>
      </c>
      <c r="BX716" t="inlineStr">
        <is>
          <t/>
        </is>
      </c>
      <c r="BY716" t="inlineStr">
        <is>
          <t/>
        </is>
      </c>
      <c r="BZ716" t="inlineStr">
        <is>
          <t/>
        </is>
      </c>
      <c r="CA716" t="inlineStr">
        <is>
          <t/>
        </is>
      </c>
      <c r="CB716" t="inlineStr">
        <is>
          <t/>
        </is>
      </c>
      <c r="CC716" t="inlineStr">
        <is>
          <t/>
        </is>
      </c>
      <c r="CD716" t="inlineStr">
        <is>
          <t/>
        </is>
      </c>
      <c r="CE716" t="inlineStr">
        <is>
          <t/>
        </is>
      </c>
      <c r="CF716" t="inlineStr">
        <is>
          <t/>
        </is>
      </c>
      <c r="CG716" t="inlineStr">
        <is>
          <t/>
        </is>
      </c>
      <c r="CH716" t="inlineStr">
        <is>
          <t/>
        </is>
      </c>
      <c r="CI716" t="inlineStr">
        <is>
          <t/>
        </is>
      </c>
      <c r="CJ716" t="inlineStr">
        <is>
          <t/>
        </is>
      </c>
      <c r="CK716" t="inlineStr">
        <is>
          <t/>
        </is>
      </c>
      <c r="CL716" t="inlineStr">
        <is>
          <t/>
        </is>
      </c>
      <c r="CM716" t="inlineStr">
        <is>
          <t/>
        </is>
      </c>
      <c r="CN716" t="inlineStr">
        <is>
          <t/>
        </is>
      </c>
      <c r="CO716" t="inlineStr">
        <is>
          <t/>
        </is>
      </c>
      <c r="CP716" t="inlineStr">
        <is>
          <t/>
        </is>
      </c>
      <c r="CQ716" t="inlineStr">
        <is>
          <t/>
        </is>
      </c>
      <c r="CR716" t="inlineStr">
        <is>
          <t/>
        </is>
      </c>
      <c r="CS716" t="inlineStr">
        <is>
          <t/>
        </is>
      </c>
      <c r="CT716" t="inlineStr">
        <is>
          <t/>
        </is>
      </c>
      <c r="CU716" t="inlineStr">
        <is>
          <t/>
        </is>
      </c>
    </row>
    <row r="717">
      <c r="A717" s="1" t="str">
        <f>HYPERLINK("https://iate.europa.eu/entry/result/792353/all", "792353")</f>
        <v>792353</v>
      </c>
      <c r="B717" t="inlineStr">
        <is>
          <t>ECONOMICS;EUROPEAN UNION;EDUCATION AND COMMUNICATIONS;FINANCE</t>
        </is>
      </c>
      <c r="C717" t="inlineStr">
        <is>
          <t>ECONOMICS;EUROPEAN UNION|EU institutions and European civil service|EU institution;EDUCATION AND COMMUNICATIONS|communications|communications systems;FINANCE|free movement of capital|free movement of capital</t>
        </is>
      </c>
      <c r="D717" t="inlineStr">
        <is>
          <t/>
        </is>
      </c>
      <c r="E717" t="inlineStr">
        <is>
          <t/>
        </is>
      </c>
      <c r="F717" t="inlineStr">
        <is>
          <t/>
        </is>
      </c>
      <c r="G717" t="inlineStr">
        <is>
          <t/>
        </is>
      </c>
      <c r="H717" t="inlineStr">
        <is>
          <t/>
        </is>
      </c>
      <c r="I717" t="inlineStr">
        <is>
          <t/>
        </is>
      </c>
      <c r="J717" t="inlineStr">
        <is>
          <t/>
        </is>
      </c>
      <c r="K717" t="inlineStr">
        <is>
          <t/>
        </is>
      </c>
      <c r="L717" t="inlineStr">
        <is>
          <t/>
        </is>
      </c>
      <c r="M717" t="inlineStr">
        <is>
          <t/>
        </is>
      </c>
      <c r="N717" t="inlineStr">
        <is>
          <t/>
        </is>
      </c>
      <c r="O717" t="inlineStr">
        <is>
          <t/>
        </is>
      </c>
      <c r="P717" t="inlineStr">
        <is>
          <t>όριο χρόνου</t>
        </is>
      </c>
      <c r="Q717" t="inlineStr">
        <is>
          <t>1</t>
        </is>
      </c>
      <c r="R717" t="inlineStr">
        <is>
          <t/>
        </is>
      </c>
      <c r="S717" t="inlineStr">
        <is>
          <t>time limit</t>
        </is>
      </c>
      <c r="T717" t="inlineStr">
        <is>
          <t>2</t>
        </is>
      </c>
      <c r="U717" t="inlineStr">
        <is>
          <t/>
        </is>
      </c>
      <c r="V717" t="inlineStr">
        <is>
          <t/>
        </is>
      </c>
      <c r="W717" t="inlineStr">
        <is>
          <t/>
        </is>
      </c>
      <c r="X717" t="inlineStr">
        <is>
          <t/>
        </is>
      </c>
      <c r="Y717" t="inlineStr">
        <is>
          <t/>
        </is>
      </c>
      <c r="Z717" t="inlineStr">
        <is>
          <t/>
        </is>
      </c>
      <c r="AA717" t="inlineStr">
        <is>
          <t/>
        </is>
      </c>
      <c r="AB717" t="inlineStr">
        <is>
          <t>määräaika</t>
        </is>
      </c>
      <c r="AC717" t="inlineStr">
        <is>
          <t>2</t>
        </is>
      </c>
      <c r="AD717" t="inlineStr">
        <is>
          <t/>
        </is>
      </c>
      <c r="AE717" t="inlineStr">
        <is>
          <t>délai</t>
        </is>
      </c>
      <c r="AF717" t="inlineStr">
        <is>
          <t>3</t>
        </is>
      </c>
      <c r="AG717" t="inlineStr">
        <is>
          <t/>
        </is>
      </c>
      <c r="AH717" t="inlineStr">
        <is>
          <t>teorainn ama</t>
        </is>
      </c>
      <c r="AI717" t="inlineStr">
        <is>
          <t>3</t>
        </is>
      </c>
      <c r="AJ717" t="inlineStr">
        <is>
          <t/>
        </is>
      </c>
      <c r="AK717" t="inlineStr">
        <is>
          <t/>
        </is>
      </c>
      <c r="AL717" t="inlineStr">
        <is>
          <t/>
        </is>
      </c>
      <c r="AM717" t="inlineStr">
        <is>
          <t/>
        </is>
      </c>
      <c r="AN717" t="inlineStr">
        <is>
          <t/>
        </is>
      </c>
      <c r="AO717" t="inlineStr">
        <is>
          <t/>
        </is>
      </c>
      <c r="AP717" t="inlineStr">
        <is>
          <t/>
        </is>
      </c>
      <c r="AQ717" t="inlineStr">
        <is>
          <t/>
        </is>
      </c>
      <c r="AR717" t="inlineStr">
        <is>
          <t/>
        </is>
      </c>
      <c r="AS717" t="inlineStr">
        <is>
          <t/>
        </is>
      </c>
      <c r="AT717" t="inlineStr">
        <is>
          <t/>
        </is>
      </c>
      <c r="AU717" t="inlineStr">
        <is>
          <t/>
        </is>
      </c>
      <c r="AV717" t="inlineStr">
        <is>
          <t/>
        </is>
      </c>
      <c r="AW717" t="inlineStr">
        <is>
          <t/>
        </is>
      </c>
      <c r="AX717" t="inlineStr">
        <is>
          <t/>
        </is>
      </c>
      <c r="AY717" t="inlineStr">
        <is>
          <t/>
        </is>
      </c>
      <c r="AZ717" t="inlineStr">
        <is>
          <t/>
        </is>
      </c>
      <c r="BA717" t="inlineStr">
        <is>
          <t/>
        </is>
      </c>
      <c r="BB717" t="inlineStr">
        <is>
          <t/>
        </is>
      </c>
      <c r="BC717" t="inlineStr">
        <is>
          <t/>
        </is>
      </c>
      <c r="BD717" t="inlineStr">
        <is>
          <t/>
        </is>
      </c>
      <c r="BE717" t="inlineStr">
        <is>
          <t/>
        </is>
      </c>
      <c r="BF717" t="inlineStr">
        <is>
          <t/>
        </is>
      </c>
      <c r="BG717" t="inlineStr">
        <is>
          <t/>
        </is>
      </c>
      <c r="BH717" t="inlineStr">
        <is>
          <t/>
        </is>
      </c>
      <c r="BI717" t="inlineStr">
        <is>
          <t/>
        </is>
      </c>
      <c r="BJ717" t="inlineStr">
        <is>
          <t/>
        </is>
      </c>
      <c r="BK717" t="inlineStr">
        <is>
          <t/>
        </is>
      </c>
      <c r="BL717" t="inlineStr">
        <is>
          <t/>
        </is>
      </c>
      <c r="BM717" t="inlineStr">
        <is>
          <t/>
        </is>
      </c>
      <c r="BN717" t="inlineStr">
        <is>
          <t/>
        </is>
      </c>
      <c r="BO717" t="inlineStr">
        <is>
          <t/>
        </is>
      </c>
      <c r="BP717" t="inlineStr">
        <is>
          <t/>
        </is>
      </c>
      <c r="BQ717" t="inlineStr">
        <is>
          <t/>
        </is>
      </c>
      <c r="BR717" t="inlineStr">
        <is>
          <t/>
        </is>
      </c>
      <c r="BS717" t="inlineStr">
        <is>
          <t/>
        </is>
      </c>
      <c r="BT717" t="inlineStr">
        <is>
          <t/>
        </is>
      </c>
      <c r="BU717" t="inlineStr">
        <is>
          <t>tidsfrist|tid|frist|tidsram|anstånd|uppskov</t>
        </is>
      </c>
      <c r="BV717" t="inlineStr">
        <is>
          <t>2|2|2|2|2|2</t>
        </is>
      </c>
      <c r="BW717" t="inlineStr">
        <is>
          <t>|||||</t>
        </is>
      </c>
      <c r="BX717" t="inlineStr">
        <is>
          <t/>
        </is>
      </c>
      <c r="BY717" t="inlineStr">
        <is>
          <t/>
        </is>
      </c>
      <c r="BZ717" t="inlineStr">
        <is>
          <t/>
        </is>
      </c>
      <c r="CA717" t="inlineStr">
        <is>
          <t/>
        </is>
      </c>
      <c r="CB717" t="inlineStr">
        <is>
          <t/>
        </is>
      </c>
      <c r="CC717" t="inlineStr">
        <is>
          <t/>
        </is>
      </c>
      <c r="CD717" t="inlineStr">
        <is>
          <t/>
        </is>
      </c>
      <c r="CE717" t="inlineStr">
        <is>
          <t/>
        </is>
      </c>
      <c r="CF717" t="inlineStr">
        <is>
          <t/>
        </is>
      </c>
      <c r="CG717" t="inlineStr">
        <is>
          <t/>
        </is>
      </c>
      <c r="CH717" t="inlineStr">
        <is>
          <t/>
        </is>
      </c>
      <c r="CI717" t="inlineStr">
        <is>
          <t/>
        </is>
      </c>
      <c r="CJ717" t="inlineStr">
        <is>
          <t/>
        </is>
      </c>
      <c r="CK717" t="inlineStr">
        <is>
          <t/>
        </is>
      </c>
      <c r="CL717" t="inlineStr">
        <is>
          <t/>
        </is>
      </c>
      <c r="CM717" t="inlineStr">
        <is>
          <t/>
        </is>
      </c>
      <c r="CN717" t="inlineStr">
        <is>
          <t/>
        </is>
      </c>
      <c r="CO717" t="inlineStr">
        <is>
          <t/>
        </is>
      </c>
      <c r="CP717" t="inlineStr">
        <is>
          <t/>
        </is>
      </c>
      <c r="CQ717" t="inlineStr">
        <is>
          <t/>
        </is>
      </c>
      <c r="CR717" t="inlineStr">
        <is>
          <t/>
        </is>
      </c>
      <c r="CS717" t="inlineStr">
        <is>
          <t/>
        </is>
      </c>
      <c r="CT717" t="inlineStr">
        <is>
          <t/>
        </is>
      </c>
      <c r="CU717" t="inlineStr">
        <is>
          <t>- "tidsfrist? (ytterligare) tilldelad tid för utförandet av ngt" - "frist ? förlängning av den tidrymd inom vilken ngt skall ske"</t>
        </is>
      </c>
    </row>
    <row r="718">
      <c r="A718" s="1" t="str">
        <f>HYPERLINK("https://iate.europa.eu/entry/result/786079/all", "786079")</f>
        <v>786079</v>
      </c>
      <c r="B718" t="inlineStr">
        <is>
          <t>FINANCE</t>
        </is>
      </c>
      <c r="C718" t="inlineStr">
        <is>
          <t>FINANCE|insurance|insurance</t>
        </is>
      </c>
      <c r="D718" t="inlineStr">
        <is>
          <t/>
        </is>
      </c>
      <c r="E718" t="inlineStr">
        <is>
          <t/>
        </is>
      </c>
      <c r="F718" t="inlineStr">
        <is>
          <t/>
        </is>
      </c>
      <c r="G718" t="inlineStr">
        <is>
          <t/>
        </is>
      </c>
      <c r="H718" t="inlineStr">
        <is>
          <t/>
        </is>
      </c>
      <c r="I718" t="inlineStr">
        <is>
          <t/>
        </is>
      </c>
      <c r="J718" t="inlineStr">
        <is>
          <t>deltager</t>
        </is>
      </c>
      <c r="K718" t="inlineStr">
        <is>
          <t>4</t>
        </is>
      </c>
      <c r="L718" t="inlineStr">
        <is>
          <t/>
        </is>
      </c>
      <c r="M718" t="inlineStr">
        <is>
          <t>Partei|beteiligte Partei|Teilnehmer</t>
        </is>
      </c>
      <c r="N718" t="inlineStr">
        <is>
          <t>3|3|3</t>
        </is>
      </c>
      <c r="O718" t="inlineStr">
        <is>
          <t>||</t>
        </is>
      </c>
      <c r="P718" t="inlineStr">
        <is>
          <t>συμμετέχων' συμμέτοχος</t>
        </is>
      </c>
      <c r="Q718" t="inlineStr">
        <is>
          <t>2</t>
        </is>
      </c>
      <c r="R718" t="inlineStr">
        <is>
          <t/>
        </is>
      </c>
      <c r="S718" t="inlineStr">
        <is>
          <t>participant</t>
        </is>
      </c>
      <c r="T718" t="inlineStr">
        <is>
          <t>3</t>
        </is>
      </c>
      <c r="U718" t="inlineStr">
        <is>
          <t/>
        </is>
      </c>
      <c r="V718" t="inlineStr">
        <is>
          <t/>
        </is>
      </c>
      <c r="W718" t="inlineStr">
        <is>
          <t/>
        </is>
      </c>
      <c r="X718" t="inlineStr">
        <is>
          <t/>
        </is>
      </c>
      <c r="Y718" t="inlineStr">
        <is>
          <t/>
        </is>
      </c>
      <c r="Z718" t="inlineStr">
        <is>
          <t/>
        </is>
      </c>
      <c r="AA718" t="inlineStr">
        <is>
          <t/>
        </is>
      </c>
      <c r="AB718" t="inlineStr">
        <is>
          <t>osallistuja</t>
        </is>
      </c>
      <c r="AC718" t="inlineStr">
        <is>
          <t>3</t>
        </is>
      </c>
      <c r="AD718" t="inlineStr">
        <is>
          <t/>
        </is>
      </c>
      <c r="AE718" t="inlineStr">
        <is>
          <t>participant</t>
        </is>
      </c>
      <c r="AF718" t="inlineStr">
        <is>
          <t>3</t>
        </is>
      </c>
      <c r="AG718" t="inlineStr">
        <is>
          <t/>
        </is>
      </c>
      <c r="AH718" t="inlineStr">
        <is>
          <t/>
        </is>
      </c>
      <c r="AI718" t="inlineStr">
        <is>
          <t/>
        </is>
      </c>
      <c r="AJ718" t="inlineStr">
        <is>
          <t/>
        </is>
      </c>
      <c r="AK718" t="inlineStr">
        <is>
          <t/>
        </is>
      </c>
      <c r="AL718" t="inlineStr">
        <is>
          <t/>
        </is>
      </c>
      <c r="AM718" t="inlineStr">
        <is>
          <t/>
        </is>
      </c>
      <c r="AN718" t="inlineStr">
        <is>
          <t/>
        </is>
      </c>
      <c r="AO718" t="inlineStr">
        <is>
          <t/>
        </is>
      </c>
      <c r="AP718" t="inlineStr">
        <is>
          <t/>
        </is>
      </c>
      <c r="AQ718" t="inlineStr">
        <is>
          <t/>
        </is>
      </c>
      <c r="AR718" t="inlineStr">
        <is>
          <t/>
        </is>
      </c>
      <c r="AS718" t="inlineStr">
        <is>
          <t/>
        </is>
      </c>
      <c r="AT718" t="inlineStr">
        <is>
          <t/>
        </is>
      </c>
      <c r="AU718" t="inlineStr">
        <is>
          <t/>
        </is>
      </c>
      <c r="AV718" t="inlineStr">
        <is>
          <t/>
        </is>
      </c>
      <c r="AW718" t="inlineStr">
        <is>
          <t/>
        </is>
      </c>
      <c r="AX718" t="inlineStr">
        <is>
          <t/>
        </is>
      </c>
      <c r="AY718" t="inlineStr">
        <is>
          <t/>
        </is>
      </c>
      <c r="AZ718" t="inlineStr">
        <is>
          <t/>
        </is>
      </c>
      <c r="BA718" t="inlineStr">
        <is>
          <t/>
        </is>
      </c>
      <c r="BB718" t="inlineStr">
        <is>
          <t/>
        </is>
      </c>
      <c r="BC718" t="inlineStr">
        <is>
          <t>deelnemer</t>
        </is>
      </c>
      <c r="BD718" t="inlineStr">
        <is>
          <t>3</t>
        </is>
      </c>
      <c r="BE718" t="inlineStr">
        <is>
          <t/>
        </is>
      </c>
      <c r="BF718" t="inlineStr">
        <is>
          <t/>
        </is>
      </c>
      <c r="BG718" t="inlineStr">
        <is>
          <t/>
        </is>
      </c>
      <c r="BH718" t="inlineStr">
        <is>
          <t/>
        </is>
      </c>
      <c r="BI718" t="inlineStr">
        <is>
          <t/>
        </is>
      </c>
      <c r="BJ718" t="inlineStr">
        <is>
          <t/>
        </is>
      </c>
      <c r="BK718" t="inlineStr">
        <is>
          <t/>
        </is>
      </c>
      <c r="BL718" t="inlineStr">
        <is>
          <t/>
        </is>
      </c>
      <c r="BM718" t="inlineStr">
        <is>
          <t/>
        </is>
      </c>
      <c r="BN718" t="inlineStr">
        <is>
          <t/>
        </is>
      </c>
      <c r="BO718" t="inlineStr">
        <is>
          <t/>
        </is>
      </c>
      <c r="BP718" t="inlineStr">
        <is>
          <t/>
        </is>
      </c>
      <c r="BQ718" t="inlineStr">
        <is>
          <t/>
        </is>
      </c>
      <c r="BR718" t="inlineStr">
        <is>
          <t/>
        </is>
      </c>
      <c r="BS718" t="inlineStr">
        <is>
          <t/>
        </is>
      </c>
      <c r="BT718" t="inlineStr">
        <is>
          <t/>
        </is>
      </c>
      <c r="BU718" t="inlineStr">
        <is>
          <t>part</t>
        </is>
      </c>
      <c r="BV718" t="inlineStr">
        <is>
          <t>3</t>
        </is>
      </c>
      <c r="BW718" t="inlineStr">
        <is>
          <t/>
        </is>
      </c>
      <c r="BX718" t="inlineStr">
        <is>
          <t/>
        </is>
      </c>
      <c r="BY718" t="inlineStr">
        <is>
          <t/>
        </is>
      </c>
      <c r="BZ718" t="inlineStr">
        <is>
          <t/>
        </is>
      </c>
      <c r="CA718" t="inlineStr">
        <is>
          <t/>
        </is>
      </c>
      <c r="CB718" t="inlineStr">
        <is>
          <t/>
        </is>
      </c>
      <c r="CC718" t="inlineStr">
        <is>
          <t>The participants to the Consensus are: Australia, Austria, Canada, European Economic Community, Finland, Japan, New Zealand, Norway, Sweden, Switzerland, United States</t>
        </is>
      </c>
      <c r="CD718" t="inlineStr">
        <is>
          <t/>
        </is>
      </c>
      <c r="CE718" t="inlineStr">
        <is>
          <t/>
        </is>
      </c>
      <c r="CF718" t="inlineStr">
        <is>
          <t/>
        </is>
      </c>
      <c r="CG718" t="inlineStr">
        <is>
          <t/>
        </is>
      </c>
      <c r="CH718" t="inlineStr">
        <is>
          <t/>
        </is>
      </c>
      <c r="CI718" t="inlineStr">
        <is>
          <t/>
        </is>
      </c>
      <c r="CJ718" t="inlineStr">
        <is>
          <t/>
        </is>
      </c>
      <c r="CK718" t="inlineStr">
        <is>
          <t/>
        </is>
      </c>
      <c r="CL718" t="inlineStr">
        <is>
          <t/>
        </is>
      </c>
      <c r="CM718" t="inlineStr">
        <is>
          <t/>
        </is>
      </c>
      <c r="CN718" t="inlineStr">
        <is>
          <t/>
        </is>
      </c>
      <c r="CO718" t="inlineStr">
        <is>
          <t/>
        </is>
      </c>
      <c r="CP718" t="inlineStr">
        <is>
          <t/>
        </is>
      </c>
      <c r="CQ718" t="inlineStr">
        <is>
          <t/>
        </is>
      </c>
      <c r="CR718" t="inlineStr">
        <is>
          <t/>
        </is>
      </c>
      <c r="CS718" t="inlineStr">
        <is>
          <t/>
        </is>
      </c>
      <c r="CT718" t="inlineStr">
        <is>
          <t/>
        </is>
      </c>
      <c r="CU718" t="inlineStr">
        <is>
          <t/>
        </is>
      </c>
    </row>
    <row r="719">
      <c r="A719" s="1" t="str">
        <f>HYPERLINK("https://iate.europa.eu/entry/result/785968/all", "785968")</f>
        <v>785968</v>
      </c>
      <c r="B719" t="inlineStr">
        <is>
          <t>FINANCE</t>
        </is>
      </c>
      <c r="C719" t="inlineStr">
        <is>
          <t>FINANCE|taxation;FINANCE|insurance|insurance</t>
        </is>
      </c>
      <c r="D719" t="inlineStr">
        <is>
          <t/>
        </is>
      </c>
      <c r="E719" t="inlineStr">
        <is>
          <t/>
        </is>
      </c>
      <c r="F719" t="inlineStr">
        <is>
          <t/>
        </is>
      </c>
      <c r="G719" t="inlineStr">
        <is>
          <t>kupující|pořizovatel|odběratel</t>
        </is>
      </c>
      <c r="H719" t="inlineStr">
        <is>
          <t>3|3|3</t>
        </is>
      </c>
      <c r="I719" t="inlineStr">
        <is>
          <t>||</t>
        </is>
      </c>
      <c r="J719" t="inlineStr">
        <is>
          <t>aftager|køber|erhverver|kunde</t>
        </is>
      </c>
      <c r="K719" t="inlineStr">
        <is>
          <t>4|4|4|4</t>
        </is>
      </c>
      <c r="L719" t="inlineStr">
        <is>
          <t>|||</t>
        </is>
      </c>
      <c r="M719" t="inlineStr">
        <is>
          <t>Erwerber|Käufer|Abnehmer</t>
        </is>
      </c>
      <c r="N719" t="inlineStr">
        <is>
          <t>3|3|3</t>
        </is>
      </c>
      <c r="O719" t="inlineStr">
        <is>
          <t>||</t>
        </is>
      </c>
      <c r="P719" t="inlineStr">
        <is>
          <t>παραλήπτης|αγοραστής|ο αποκτών</t>
        </is>
      </c>
      <c r="Q719" t="inlineStr">
        <is>
          <t>3|3|4</t>
        </is>
      </c>
      <c r="R719" t="inlineStr">
        <is>
          <t>||</t>
        </is>
      </c>
      <c r="S719" t="inlineStr">
        <is>
          <t>customer|purchaser|buyer</t>
        </is>
      </c>
      <c r="T719" t="inlineStr">
        <is>
          <t>3|3|3</t>
        </is>
      </c>
      <c r="U719" t="inlineStr">
        <is>
          <t>||</t>
        </is>
      </c>
      <c r="V719" t="inlineStr">
        <is>
          <t>adquirente</t>
        </is>
      </c>
      <c r="W719" t="inlineStr">
        <is>
          <t>4</t>
        </is>
      </c>
      <c r="X719" t="inlineStr">
        <is>
          <t/>
        </is>
      </c>
      <c r="Y719" t="inlineStr">
        <is>
          <t>soetaja</t>
        </is>
      </c>
      <c r="Z719" t="inlineStr">
        <is>
          <t>4</t>
        </is>
      </c>
      <c r="AA719" t="inlineStr">
        <is>
          <t/>
        </is>
      </c>
      <c r="AB719" t="inlineStr">
        <is>
          <t>ostaja|asiakas|vastaanottaja</t>
        </is>
      </c>
      <c r="AC719" t="inlineStr">
        <is>
          <t>3|3|2</t>
        </is>
      </c>
      <c r="AD719" t="inlineStr">
        <is>
          <t>||</t>
        </is>
      </c>
      <c r="AE719" t="inlineStr">
        <is>
          <t>acquéreur|acheteur</t>
        </is>
      </c>
      <c r="AF719" t="inlineStr">
        <is>
          <t>2|3</t>
        </is>
      </c>
      <c r="AG719" t="inlineStr">
        <is>
          <t>|</t>
        </is>
      </c>
      <c r="AH719" t="inlineStr">
        <is>
          <t>ceannaitheoir|custaiméir</t>
        </is>
      </c>
      <c r="AI719" t="inlineStr">
        <is>
          <t>3|3</t>
        </is>
      </c>
      <c r="AJ719" t="inlineStr">
        <is>
          <t>|</t>
        </is>
      </c>
      <c r="AK719" t="inlineStr">
        <is>
          <t/>
        </is>
      </c>
      <c r="AL719" t="inlineStr">
        <is>
          <t/>
        </is>
      </c>
      <c r="AM719" t="inlineStr">
        <is>
          <t/>
        </is>
      </c>
      <c r="AN719" t="inlineStr">
        <is>
          <t>vevő</t>
        </is>
      </c>
      <c r="AO719" t="inlineStr">
        <is>
          <t>4</t>
        </is>
      </c>
      <c r="AP719" t="inlineStr">
        <is>
          <t/>
        </is>
      </c>
      <c r="AQ719" t="inlineStr">
        <is>
          <t>acquirente</t>
        </is>
      </c>
      <c r="AR719" t="inlineStr">
        <is>
          <t>3</t>
        </is>
      </c>
      <c r="AS719" t="inlineStr">
        <is>
          <t/>
        </is>
      </c>
      <c r="AT719" t="inlineStr">
        <is>
          <t/>
        </is>
      </c>
      <c r="AU719" t="inlineStr">
        <is>
          <t/>
        </is>
      </c>
      <c r="AV719" t="inlineStr">
        <is>
          <t/>
        </is>
      </c>
      <c r="AW719" t="inlineStr">
        <is>
          <t>pircējs</t>
        </is>
      </c>
      <c r="AX719" t="inlineStr">
        <is>
          <t>3</t>
        </is>
      </c>
      <c r="AY719" t="inlineStr">
        <is>
          <t/>
        </is>
      </c>
      <c r="AZ719" t="inlineStr">
        <is>
          <t>xerrej|akkwirent</t>
        </is>
      </c>
      <c r="BA719" t="inlineStr">
        <is>
          <t>3|3</t>
        </is>
      </c>
      <c r="BB719" t="inlineStr">
        <is>
          <t>admitted|preferred</t>
        </is>
      </c>
      <c r="BC719" t="inlineStr">
        <is>
          <t>afnemer|koper|verkrijger</t>
        </is>
      </c>
      <c r="BD719" t="inlineStr">
        <is>
          <t>3|3|3</t>
        </is>
      </c>
      <c r="BE719" t="inlineStr">
        <is>
          <t>||</t>
        </is>
      </c>
      <c r="BF719" t="inlineStr">
        <is>
          <t>kupujący|nabywca|usługobiorca</t>
        </is>
      </c>
      <c r="BG719" t="inlineStr">
        <is>
          <t>3|4|4</t>
        </is>
      </c>
      <c r="BH719" t="inlineStr">
        <is>
          <t>||</t>
        </is>
      </c>
      <c r="BI719" t="inlineStr">
        <is>
          <t>adquirente</t>
        </is>
      </c>
      <c r="BJ719" t="inlineStr">
        <is>
          <t>3</t>
        </is>
      </c>
      <c r="BK719" t="inlineStr">
        <is>
          <t/>
        </is>
      </c>
      <c r="BL719" t="inlineStr">
        <is>
          <t>achizitor</t>
        </is>
      </c>
      <c r="BM719" t="inlineStr">
        <is>
          <t>2</t>
        </is>
      </c>
      <c r="BN719" t="inlineStr">
        <is>
          <t/>
        </is>
      </c>
      <c r="BO719" t="inlineStr">
        <is>
          <t>nákupca</t>
        </is>
      </c>
      <c r="BP719" t="inlineStr">
        <is>
          <t>3</t>
        </is>
      </c>
      <c r="BQ719" t="inlineStr">
        <is>
          <t/>
        </is>
      </c>
      <c r="BR719" t="inlineStr">
        <is>
          <t>pridobitelj</t>
        </is>
      </c>
      <c r="BS719" t="inlineStr">
        <is>
          <t>3</t>
        </is>
      </c>
      <c r="BT719" t="inlineStr">
        <is>
          <t/>
        </is>
      </c>
      <c r="BU719" t="inlineStr">
        <is>
          <t>köpare|förvärvare</t>
        </is>
      </c>
      <c r="BV719" t="inlineStr">
        <is>
          <t>3|3</t>
        </is>
      </c>
      <c r="BW719" t="inlineStr">
        <is>
          <t>|</t>
        </is>
      </c>
      <c r="BX719" t="inlineStr">
        <is>
          <t/>
        </is>
      </c>
      <c r="BY719" t="inlineStr">
        <is>
          <t/>
        </is>
      </c>
      <c r="BZ719" t="inlineStr">
        <is>
          <t>Person, der køber noget, dvs. erhverver sig noget mod betaling (el. en anden ydelse).</t>
        </is>
      </c>
      <c r="CA719" t="inlineStr">
        <is>
          <t/>
        </is>
      </c>
      <c r="CB719" t="inlineStr">
        <is>
          <t>Αφορά φορολογικά θέματα.</t>
        </is>
      </c>
      <c r="CC719" t="inlineStr">
        <is>
          <t>1.buyer: a purchaser of a good, service or financial security. 2.customer: a buyer of a good or service from a business</t>
        </is>
      </c>
      <c r="CD719" t="inlineStr">
        <is>
          <t>1) El que adquiere un bien o derecho.&lt;br&gt;2) "adquisición": Acto por el que una persona se apropia de un bien o derecho que anteriormente no tenía dueño conocido o que éste le ha transmitido. El término adquisición, en sentido amplio, abarca no sólo los actos derivados de compraventa, sino también los de ocupación, apropiación, donación, herencia, legado, etc.</t>
        </is>
      </c>
      <c r="CE719" t="inlineStr">
        <is>
          <t/>
        </is>
      </c>
      <c r="CF719" t="inlineStr">
        <is>
          <t/>
        </is>
      </c>
      <c r="CG719" t="inlineStr">
        <is>
          <t>Bénéficiaire d'une acquisition de bien ou de services. Voir néanmoins les distinctions entre les termes ci-dessous.</t>
        </is>
      </c>
      <c r="CH719" t="inlineStr">
        <is>
          <t/>
        </is>
      </c>
      <c r="CI719" t="inlineStr">
        <is>
          <t/>
        </is>
      </c>
      <c r="CJ719" t="inlineStr">
        <is>
          <t>Árubeszerzés kedvezményezettje.</t>
        </is>
      </c>
      <c r="CK719" t="inlineStr">
        <is>
          <t/>
        </is>
      </c>
      <c r="CL719" t="inlineStr">
        <is>
          <t/>
        </is>
      </c>
      <c r="CM719" t="inlineStr">
        <is>
          <t/>
        </is>
      </c>
      <c r="CN719" t="inlineStr">
        <is>
          <t>wieħed li jixtri oġġett, servizz jew &lt;i&gt;garanzija finanzjarja&lt;/i&gt; [ &lt;a href="/entry/result/1142880/all" id="ENTRY_TO_ENTRY_CONVERTER" target="_blank"&gt;IATE:1142880&lt;/a&gt; ]</t>
        </is>
      </c>
      <c r="CO719" t="inlineStr">
        <is>
          <t/>
        </is>
      </c>
      <c r="CP719" t="inlineStr">
        <is>
          <t>odbiorca usług albo towarów</t>
        </is>
      </c>
      <c r="CQ719" t="inlineStr">
        <is>
          <t>Pessoa que adquire um bem, um serviço ou um direito.</t>
        </is>
      </c>
      <c r="CR719" t="inlineStr">
        <is>
          <t>Persoană care se ocupă cu procurarea de produse sau de materiale</t>
        </is>
      </c>
      <c r="CS719" t="inlineStr">
        <is>
          <t>fyzická alebo právnická osoba, ktorá nakupuje tovar na obchodné účely</t>
        </is>
      </c>
      <c r="CT719" t="inlineStr">
        <is>
          <t>Oseba, ki opravi pridobitev blaga, tj. ki pridobi pravico do razpolaganja s premičninami kot lastnik</t>
        </is>
      </c>
      <c r="CU719" t="inlineStr">
        <is>
          <t/>
        </is>
      </c>
    </row>
    <row r="720">
      <c r="A720" s="1" t="str">
        <f>HYPERLINK("https://iate.europa.eu/entry/result/780587/all", "780587")</f>
        <v>780587</v>
      </c>
      <c r="B720" t="inlineStr">
        <is>
          <t>FINANCE;PRODUCTION, TECHNOLOGY AND RESEARCH;SCIENCE</t>
        </is>
      </c>
      <c r="C720" t="inlineStr">
        <is>
          <t>FINANCE|monetary economics;PRODUCTION, TECHNOLOGY AND RESEARCH|technology and technical regulations|technology;SCIENCE|natural and applied sciences</t>
        </is>
      </c>
      <c r="D720" t="inlineStr">
        <is>
          <t>милиард</t>
        </is>
      </c>
      <c r="E720" t="inlineStr">
        <is>
          <t>3</t>
        </is>
      </c>
      <c r="F720" t="inlineStr">
        <is>
          <t/>
        </is>
      </c>
      <c r="G720" t="inlineStr">
        <is>
          <t>miliarda|mld.</t>
        </is>
      </c>
      <c r="H720" t="inlineStr">
        <is>
          <t>3|3</t>
        </is>
      </c>
      <c r="I720" t="inlineStr">
        <is>
          <t>|</t>
        </is>
      </c>
      <c r="J720" t="inlineStr">
        <is>
          <t>milliard|mia.</t>
        </is>
      </c>
      <c r="K720" t="inlineStr">
        <is>
          <t>4|4</t>
        </is>
      </c>
      <c r="L720" t="inlineStr">
        <is>
          <t>|</t>
        </is>
      </c>
      <c r="M720" t="inlineStr">
        <is>
          <t>Milliarde|Mrd.</t>
        </is>
      </c>
      <c r="N720" t="inlineStr">
        <is>
          <t>3|3</t>
        </is>
      </c>
      <c r="O720" t="inlineStr">
        <is>
          <t>|</t>
        </is>
      </c>
      <c r="P720" t="inlineStr">
        <is>
          <t>δισ.|δισεκατομμύριο</t>
        </is>
      </c>
      <c r="Q720" t="inlineStr">
        <is>
          <t>3|3</t>
        </is>
      </c>
      <c r="R720" t="inlineStr">
        <is>
          <t>|</t>
        </is>
      </c>
      <c r="S720" t="inlineStr">
        <is>
          <t>thousand million|billion|billion</t>
        </is>
      </c>
      <c r="T720" t="inlineStr">
        <is>
          <t>4|4|1</t>
        </is>
      </c>
      <c r="U720" t="inlineStr">
        <is>
          <t>||</t>
        </is>
      </c>
      <c r="V720" t="inlineStr">
        <is>
          <t>mil millones</t>
        </is>
      </c>
      <c r="W720" t="inlineStr">
        <is>
          <t>4</t>
        </is>
      </c>
      <c r="X720" t="inlineStr">
        <is>
          <t/>
        </is>
      </c>
      <c r="Y720" t="inlineStr">
        <is>
          <t>miljard</t>
        </is>
      </c>
      <c r="Z720" t="inlineStr">
        <is>
          <t>3</t>
        </is>
      </c>
      <c r="AA720" t="inlineStr">
        <is>
          <t/>
        </is>
      </c>
      <c r="AB720" t="inlineStr">
        <is>
          <t>miljardi|mrd.</t>
        </is>
      </c>
      <c r="AC720" t="inlineStr">
        <is>
          <t>4|4</t>
        </is>
      </c>
      <c r="AD720" t="inlineStr">
        <is>
          <t>|</t>
        </is>
      </c>
      <c r="AE720" t="inlineStr">
        <is>
          <t>milliard|Mrd</t>
        </is>
      </c>
      <c r="AF720" t="inlineStr">
        <is>
          <t>4|3</t>
        </is>
      </c>
      <c r="AG720" t="inlineStr">
        <is>
          <t>|</t>
        </is>
      </c>
      <c r="AH720" t="inlineStr">
        <is>
          <t>billiún|míle milliún</t>
        </is>
      </c>
      <c r="AI720" t="inlineStr">
        <is>
          <t>3|3</t>
        </is>
      </c>
      <c r="AJ720" t="inlineStr">
        <is>
          <t>|</t>
        </is>
      </c>
      <c r="AK720" t="inlineStr">
        <is>
          <t>milijarda</t>
        </is>
      </c>
      <c r="AL720" t="inlineStr">
        <is>
          <t>3</t>
        </is>
      </c>
      <c r="AM720" t="inlineStr">
        <is>
          <t/>
        </is>
      </c>
      <c r="AN720" t="inlineStr">
        <is>
          <t>milliárd</t>
        </is>
      </c>
      <c r="AO720" t="inlineStr">
        <is>
          <t>4</t>
        </is>
      </c>
      <c r="AP720" t="inlineStr">
        <is>
          <t/>
        </is>
      </c>
      <c r="AQ720" t="inlineStr">
        <is>
          <t>miliardo|10&lt;sup&gt;9&lt;/sup&gt;</t>
        </is>
      </c>
      <c r="AR720" t="inlineStr">
        <is>
          <t>3|3</t>
        </is>
      </c>
      <c r="AS720" t="inlineStr">
        <is>
          <t>|</t>
        </is>
      </c>
      <c r="AT720" t="inlineStr">
        <is>
          <t>milijardas</t>
        </is>
      </c>
      <c r="AU720" t="inlineStr">
        <is>
          <t>3</t>
        </is>
      </c>
      <c r="AV720" t="inlineStr">
        <is>
          <t/>
        </is>
      </c>
      <c r="AW720" t="inlineStr">
        <is>
          <t>miljards</t>
        </is>
      </c>
      <c r="AX720" t="inlineStr">
        <is>
          <t>3</t>
        </is>
      </c>
      <c r="AY720" t="inlineStr">
        <is>
          <t/>
        </is>
      </c>
      <c r="AZ720" t="inlineStr">
        <is>
          <t>biljun</t>
        </is>
      </c>
      <c r="BA720" t="inlineStr">
        <is>
          <t>3</t>
        </is>
      </c>
      <c r="BB720" t="inlineStr">
        <is>
          <t/>
        </is>
      </c>
      <c r="BC720" t="inlineStr">
        <is>
          <t>mld.|mia|miljard</t>
        </is>
      </c>
      <c r="BD720" t="inlineStr">
        <is>
          <t>3|3|4</t>
        </is>
      </c>
      <c r="BE720" t="inlineStr">
        <is>
          <t>||</t>
        </is>
      </c>
      <c r="BF720" t="inlineStr">
        <is>
          <t>miliard|mld</t>
        </is>
      </c>
      <c r="BG720" t="inlineStr">
        <is>
          <t>3|3</t>
        </is>
      </c>
      <c r="BH720" t="inlineStr">
        <is>
          <t>|</t>
        </is>
      </c>
      <c r="BI720" t="inlineStr">
        <is>
          <t>1 000 milhões|mil milhões</t>
        </is>
      </c>
      <c r="BJ720" t="inlineStr">
        <is>
          <t>3|4</t>
        </is>
      </c>
      <c r="BK720" t="inlineStr">
        <is>
          <t>|</t>
        </is>
      </c>
      <c r="BL720" t="inlineStr">
        <is>
          <t>miliard</t>
        </is>
      </c>
      <c r="BM720" t="inlineStr">
        <is>
          <t>3</t>
        </is>
      </c>
      <c r="BN720" t="inlineStr">
        <is>
          <t/>
        </is>
      </c>
      <c r="BO720" t="inlineStr">
        <is>
          <t>miliarda|mld.</t>
        </is>
      </c>
      <c r="BP720" t="inlineStr">
        <is>
          <t>4|3</t>
        </is>
      </c>
      <c r="BQ720" t="inlineStr">
        <is>
          <t>|</t>
        </is>
      </c>
      <c r="BR720" t="inlineStr">
        <is>
          <t>milijarda</t>
        </is>
      </c>
      <c r="BS720" t="inlineStr">
        <is>
          <t>4</t>
        </is>
      </c>
      <c r="BT720" t="inlineStr">
        <is>
          <t/>
        </is>
      </c>
      <c r="BU720" t="inlineStr">
        <is>
          <t>miljard|md</t>
        </is>
      </c>
      <c r="BV720" t="inlineStr">
        <is>
          <t>4|4</t>
        </is>
      </c>
      <c r="BW720" t="inlineStr">
        <is>
          <t>|</t>
        </is>
      </c>
      <c r="BX720" t="inlineStr">
        <is>
          <t>10&lt;sup&gt;9&lt;/sup&gt;</t>
        </is>
      </c>
      <c r="BY720" t="inlineStr">
        <is>
          <t>1 000 000 000 (tisíc milionů)</t>
        </is>
      </c>
      <c r="BZ720" t="inlineStr">
        <is>
          <t>Billion (US) er den amerikanske term svarende til en milliard i Europa,10 9</t>
        </is>
      </c>
      <c r="CA720" t="inlineStr">
        <is>
          <t>tausend Millionen</t>
        </is>
      </c>
      <c r="CB720" t="inlineStr">
        <is>
          <t>1.000.000.000. Η λέξη billion στα αγγλικά σημαίνει ενίοτε "τρισεκατομμύριο".</t>
        </is>
      </c>
      <c r="CC720" t="inlineStr">
        <is>
          <t>1 000 000 000 or 10&lt;sup&gt;9&lt;/sup&gt;</t>
        </is>
      </c>
      <c r="CD720" t="inlineStr">
        <is>
          <t>Un &lt;i&gt;billion&lt;/i&gt; son mil millones; un &lt;i&gt;trillion&lt;/i&gt; son mil &lt;i&gt;billion&lt;/i&gt; (un billón en español); un &lt;i&gt;quadrillion&lt;/i&gt; son mil &lt;i&gt;trillion&lt;/i&gt;, o sea, mil billones; y un &lt;i&gt;quintillion&lt;/i&gt; son mil &lt;i&gt;quadrillion&lt;/i&gt;, o sea, un trillón en español.</t>
        </is>
      </c>
      <c r="CE720" t="inlineStr">
        <is>
          <t>naturaalarv 1 000 000 000 ehk 10&lt;sup&gt;9&lt;/sup&gt;</t>
        </is>
      </c>
      <c r="CF720" t="inlineStr">
        <is>
          <t>tuhat miljoonaa</t>
        </is>
      </c>
      <c r="CG720" t="inlineStr">
        <is>
          <t>mille millions (= 10&lt;sup&gt;9&lt;/sup&gt;)</t>
        </is>
      </c>
      <c r="CH720" t="inlineStr">
        <is>
          <t/>
        </is>
      </c>
      <c r="CI720" t="inlineStr">
        <is>
          <t>tisuću milijuna</t>
        </is>
      </c>
      <c r="CJ720" t="inlineStr">
        <is>
          <t>Ezerszer millió, vagyis ezermillió.</t>
        </is>
      </c>
      <c r="CK720" t="inlineStr">
        <is>
          <t>Termine americano corrispondente a 1000 milioni</t>
        </is>
      </c>
      <c r="CL720" t="inlineStr">
        <is>
          <t/>
        </is>
      </c>
      <c r="CM720" t="inlineStr">
        <is>
          <t/>
        </is>
      </c>
      <c r="CN720" t="inlineStr">
        <is>
          <t>elf miljun jinkiteb 1,000,000,000</t>
        </is>
      </c>
      <c r="CO720" t="inlineStr">
        <is>
          <t>getal van duizend tot de derde macht (het cijfer 1 met negen nullen erachter)</t>
        </is>
      </c>
      <c r="CP720" t="inlineStr">
        <is>
          <t>miliard - tysiąc milionów, nazwa liczby 10 do potęgi 9 = 1 000 000 000</t>
        </is>
      </c>
      <c r="CQ720" t="inlineStr">
        <is>
          <t>Um milhar de milhões (10&lt;sup&gt;9&lt;/sup&gt;).</t>
        </is>
      </c>
      <c r="CR720" t="inlineStr">
        <is>
          <t>număr egal cu o mie de milioane</t>
        </is>
      </c>
      <c r="CS720" t="inlineStr">
        <is>
          <t>tisíc miliónov: 1 000 000 000 = 10&lt;sup&gt;9&lt;/sup&gt;</t>
        </is>
      </c>
      <c r="CT720" t="inlineStr">
        <is>
          <t>tisoč milijonov</t>
        </is>
      </c>
      <c r="CU720" t="inlineStr">
        <is>
          <t>tusen miljoner = 10&lt;sup&gt;9&lt;/sup&gt;</t>
        </is>
      </c>
    </row>
    <row r="721">
      <c r="A721" s="1" t="str">
        <f>HYPERLINK("https://iate.europa.eu/entry/result/788230/all", "788230")</f>
        <v>788230</v>
      </c>
      <c r="B721" t="inlineStr">
        <is>
          <t>FINANCE;TRADE;EUROPEAN UNION</t>
        </is>
      </c>
      <c r="C721" t="inlineStr">
        <is>
          <t>FINANCE|budget;TRADE|tariff policy;EUROPEAN UNION|European construction|EU relations;FINANCE</t>
        </is>
      </c>
      <c r="D721" t="inlineStr">
        <is>
          <t/>
        </is>
      </c>
      <c r="E721" t="inlineStr">
        <is>
          <t/>
        </is>
      </c>
      <c r="F721" t="inlineStr">
        <is>
          <t/>
        </is>
      </c>
      <c r="G721" t="inlineStr">
        <is>
          <t/>
        </is>
      </c>
      <c r="H721" t="inlineStr">
        <is>
          <t/>
        </is>
      </c>
      <c r="I721" t="inlineStr">
        <is>
          <t/>
        </is>
      </c>
      <c r="J721" t="inlineStr">
        <is>
          <t/>
        </is>
      </c>
      <c r="K721" t="inlineStr">
        <is>
          <t/>
        </is>
      </c>
      <c r="L721" t="inlineStr">
        <is>
          <t/>
        </is>
      </c>
      <c r="M721" t="inlineStr">
        <is>
          <t/>
        </is>
      </c>
      <c r="N721" t="inlineStr">
        <is>
          <t/>
        </is>
      </c>
      <c r="O721" t="inlineStr">
        <is>
          <t/>
        </is>
      </c>
      <c r="P721" t="inlineStr">
        <is>
          <t/>
        </is>
      </c>
      <c r="Q721" t="inlineStr">
        <is>
          <t/>
        </is>
      </c>
      <c r="R721" t="inlineStr">
        <is>
          <t/>
        </is>
      </c>
      <c r="S721" t="inlineStr">
        <is>
          <t>return reserve|return</t>
        </is>
      </c>
      <c r="T721" t="inlineStr">
        <is>
          <t>1|2</t>
        </is>
      </c>
      <c r="U721" t="inlineStr">
        <is>
          <t>|</t>
        </is>
      </c>
      <c r="V721" t="inlineStr">
        <is>
          <t/>
        </is>
      </c>
      <c r="W721" t="inlineStr">
        <is>
          <t/>
        </is>
      </c>
      <c r="X721" t="inlineStr">
        <is>
          <t/>
        </is>
      </c>
      <c r="Y721" t="inlineStr">
        <is>
          <t/>
        </is>
      </c>
      <c r="Z721" t="inlineStr">
        <is>
          <t/>
        </is>
      </c>
      <c r="AA721" t="inlineStr">
        <is>
          <t/>
        </is>
      </c>
      <c r="AB721" t="inlineStr">
        <is>
          <t>palautus</t>
        </is>
      </c>
      <c r="AC721" t="inlineStr">
        <is>
          <t>2</t>
        </is>
      </c>
      <c r="AD721" t="inlineStr">
        <is>
          <t/>
        </is>
      </c>
      <c r="AE721" t="inlineStr">
        <is>
          <t>reversement</t>
        </is>
      </c>
      <c r="AF721" t="inlineStr">
        <is>
          <t>1</t>
        </is>
      </c>
      <c r="AG721" t="inlineStr">
        <is>
          <t/>
        </is>
      </c>
      <c r="AH721" t="inlineStr">
        <is>
          <t/>
        </is>
      </c>
      <c r="AI721" t="inlineStr">
        <is>
          <t/>
        </is>
      </c>
      <c r="AJ721" t="inlineStr">
        <is>
          <t/>
        </is>
      </c>
      <c r="AK721" t="inlineStr">
        <is>
          <t/>
        </is>
      </c>
      <c r="AL721" t="inlineStr">
        <is>
          <t/>
        </is>
      </c>
      <c r="AM721" t="inlineStr">
        <is>
          <t/>
        </is>
      </c>
      <c r="AN721" t="inlineStr">
        <is>
          <t/>
        </is>
      </c>
      <c r="AO721" t="inlineStr">
        <is>
          <t/>
        </is>
      </c>
      <c r="AP721" t="inlineStr">
        <is>
          <t/>
        </is>
      </c>
      <c r="AQ721" t="inlineStr">
        <is>
          <t/>
        </is>
      </c>
      <c r="AR721" t="inlineStr">
        <is>
          <t/>
        </is>
      </c>
      <c r="AS721" t="inlineStr">
        <is>
          <t/>
        </is>
      </c>
      <c r="AT721" t="inlineStr">
        <is>
          <t/>
        </is>
      </c>
      <c r="AU721" t="inlineStr">
        <is>
          <t/>
        </is>
      </c>
      <c r="AV721" t="inlineStr">
        <is>
          <t/>
        </is>
      </c>
      <c r="AW721" t="inlineStr">
        <is>
          <t/>
        </is>
      </c>
      <c r="AX721" t="inlineStr">
        <is>
          <t/>
        </is>
      </c>
      <c r="AY721" t="inlineStr">
        <is>
          <t/>
        </is>
      </c>
      <c r="AZ721" t="inlineStr">
        <is>
          <t/>
        </is>
      </c>
      <c r="BA721" t="inlineStr">
        <is>
          <t/>
        </is>
      </c>
      <c r="BB721" t="inlineStr">
        <is>
          <t/>
        </is>
      </c>
      <c r="BC721" t="inlineStr">
        <is>
          <t>terugstorting</t>
        </is>
      </c>
      <c r="BD721" t="inlineStr">
        <is>
          <t>3</t>
        </is>
      </c>
      <c r="BE721" t="inlineStr">
        <is>
          <t/>
        </is>
      </c>
      <c r="BF721" t="inlineStr">
        <is>
          <t/>
        </is>
      </c>
      <c r="BG721" t="inlineStr">
        <is>
          <t/>
        </is>
      </c>
      <c r="BH721" t="inlineStr">
        <is>
          <t/>
        </is>
      </c>
      <c r="BI721" t="inlineStr">
        <is>
          <t>restituição</t>
        </is>
      </c>
      <c r="BJ721" t="inlineStr">
        <is>
          <t>2</t>
        </is>
      </c>
      <c r="BK721" t="inlineStr">
        <is>
          <t/>
        </is>
      </c>
      <c r="BL721" t="inlineStr">
        <is>
          <t/>
        </is>
      </c>
      <c r="BM721" t="inlineStr">
        <is>
          <t/>
        </is>
      </c>
      <c r="BN721" t="inlineStr">
        <is>
          <t/>
        </is>
      </c>
      <c r="BO721" t="inlineStr">
        <is>
          <t/>
        </is>
      </c>
      <c r="BP721" t="inlineStr">
        <is>
          <t/>
        </is>
      </c>
      <c r="BQ721" t="inlineStr">
        <is>
          <t/>
        </is>
      </c>
      <c r="BR721" t="inlineStr">
        <is>
          <t/>
        </is>
      </c>
      <c r="BS721" t="inlineStr">
        <is>
          <t/>
        </is>
      </c>
      <c r="BT721" t="inlineStr">
        <is>
          <t/>
        </is>
      </c>
      <c r="BU721" t="inlineStr">
        <is>
          <t/>
        </is>
      </c>
      <c r="BV721" t="inlineStr">
        <is>
          <t/>
        </is>
      </c>
      <c r="BW721" t="inlineStr">
        <is>
          <t/>
        </is>
      </c>
      <c r="BX721" t="inlineStr">
        <is>
          <t/>
        </is>
      </c>
      <c r="BY721" t="inlineStr">
        <is>
          <t/>
        </is>
      </c>
      <c r="BZ721" t="inlineStr">
        <is>
          <t/>
        </is>
      </c>
      <c r="CA721" t="inlineStr">
        <is>
          <t/>
        </is>
      </c>
      <c r="CB721" t="inlineStr">
        <is>
          <t/>
        </is>
      </c>
      <c r="CC721" t="inlineStr">
        <is>
          <t/>
        </is>
      </c>
      <c r="CD721" t="inlineStr">
        <is>
          <t/>
        </is>
      </c>
      <c r="CE721" t="inlineStr">
        <is>
          <t/>
        </is>
      </c>
      <c r="CF721" t="inlineStr">
        <is>
          <t/>
        </is>
      </c>
      <c r="CG721" t="inlineStr">
        <is>
          <t/>
        </is>
      </c>
      <c r="CH721" t="inlineStr">
        <is>
          <t/>
        </is>
      </c>
      <c r="CI721" t="inlineStr">
        <is>
          <t/>
        </is>
      </c>
      <c r="CJ721" t="inlineStr">
        <is>
          <t/>
        </is>
      </c>
      <c r="CK721" t="inlineStr">
        <is>
          <t/>
        </is>
      </c>
      <c r="CL721" t="inlineStr">
        <is>
          <t/>
        </is>
      </c>
      <c r="CM721" t="inlineStr">
        <is>
          <t/>
        </is>
      </c>
      <c r="CN721" t="inlineStr">
        <is>
          <t/>
        </is>
      </c>
      <c r="CO721" t="inlineStr">
        <is>
          <t/>
        </is>
      </c>
      <c r="CP721" t="inlineStr">
        <is>
          <t/>
        </is>
      </c>
      <c r="CQ721" t="inlineStr">
        <is>
          <t/>
        </is>
      </c>
      <c r="CR721" t="inlineStr">
        <is>
          <t/>
        </is>
      </c>
      <c r="CS721" t="inlineStr">
        <is>
          <t/>
        </is>
      </c>
      <c r="CT721" t="inlineStr">
        <is>
          <t/>
        </is>
      </c>
      <c r="CU721" t="inlineStr">
        <is>
          <t/>
        </is>
      </c>
    </row>
    <row r="722">
      <c r="A722" s="1" t="str">
        <f>HYPERLINK("https://iate.europa.eu/entry/result/786401/all", "786401")</f>
        <v>786401</v>
      </c>
      <c r="B722" t="inlineStr">
        <is>
          <t>TRANSPORT;FINANCE;EUROPEAN UNION</t>
        </is>
      </c>
      <c r="C722" t="inlineStr">
        <is>
          <t>TRANSPORT|air and space transport|air transport;FINANCE|financial institutions and credit;EUROPEAN UNION|European construction|European Union</t>
        </is>
      </c>
      <c r="D722" t="inlineStr">
        <is>
          <t/>
        </is>
      </c>
      <c r="E722" t="inlineStr">
        <is>
          <t/>
        </is>
      </c>
      <c r="F722" t="inlineStr">
        <is>
          <t/>
        </is>
      </c>
      <c r="G722" t="inlineStr">
        <is>
          <t/>
        </is>
      </c>
      <c r="H722" t="inlineStr">
        <is>
          <t/>
        </is>
      </c>
      <c r="I722" t="inlineStr">
        <is>
          <t/>
        </is>
      </c>
      <c r="J722" t="inlineStr">
        <is>
          <t>konsultation</t>
        </is>
      </c>
      <c r="K722" t="inlineStr">
        <is>
          <t>4</t>
        </is>
      </c>
      <c r="L722" t="inlineStr">
        <is>
          <t/>
        </is>
      </c>
      <c r="M722" t="inlineStr">
        <is>
          <t>Konsultation</t>
        </is>
      </c>
      <c r="N722" t="inlineStr">
        <is>
          <t>2</t>
        </is>
      </c>
      <c r="O722" t="inlineStr">
        <is>
          <t/>
        </is>
      </c>
      <c r="P722" t="inlineStr">
        <is>
          <t/>
        </is>
      </c>
      <c r="Q722" t="inlineStr">
        <is>
          <t/>
        </is>
      </c>
      <c r="R722" t="inlineStr">
        <is>
          <t/>
        </is>
      </c>
      <c r="S722" t="inlineStr">
        <is>
          <t>consultation</t>
        </is>
      </c>
      <c r="T722" t="inlineStr">
        <is>
          <t>1</t>
        </is>
      </c>
      <c r="U722" t="inlineStr">
        <is>
          <t/>
        </is>
      </c>
      <c r="V722" t="inlineStr">
        <is>
          <t/>
        </is>
      </c>
      <c r="W722" t="inlineStr">
        <is>
          <t/>
        </is>
      </c>
      <c r="X722" t="inlineStr">
        <is>
          <t/>
        </is>
      </c>
      <c r="Y722" t="inlineStr">
        <is>
          <t/>
        </is>
      </c>
      <c r="Z722" t="inlineStr">
        <is>
          <t/>
        </is>
      </c>
      <c r="AA722" t="inlineStr">
        <is>
          <t/>
        </is>
      </c>
      <c r="AB722" t="inlineStr">
        <is>
          <t>neuvottelu|kuuleminen|neuvonpito</t>
        </is>
      </c>
      <c r="AC722" t="inlineStr">
        <is>
          <t>2|2|2</t>
        </is>
      </c>
      <c r="AD722" t="inlineStr">
        <is>
          <t>||</t>
        </is>
      </c>
      <c r="AE722" t="inlineStr">
        <is>
          <t>consultation</t>
        </is>
      </c>
      <c r="AF722" t="inlineStr">
        <is>
          <t>3</t>
        </is>
      </c>
      <c r="AG722" t="inlineStr">
        <is>
          <t/>
        </is>
      </c>
      <c r="AH722" t="inlineStr">
        <is>
          <t/>
        </is>
      </c>
      <c r="AI722" t="inlineStr">
        <is>
          <t/>
        </is>
      </c>
      <c r="AJ722" t="inlineStr">
        <is>
          <t/>
        </is>
      </c>
      <c r="AK722" t="inlineStr">
        <is>
          <t/>
        </is>
      </c>
      <c r="AL722" t="inlineStr">
        <is>
          <t/>
        </is>
      </c>
      <c r="AM722" t="inlineStr">
        <is>
          <t/>
        </is>
      </c>
      <c r="AN722" t="inlineStr">
        <is>
          <t/>
        </is>
      </c>
      <c r="AO722" t="inlineStr">
        <is>
          <t/>
        </is>
      </c>
      <c r="AP722" t="inlineStr">
        <is>
          <t/>
        </is>
      </c>
      <c r="AQ722" t="inlineStr">
        <is>
          <t/>
        </is>
      </c>
      <c r="AR722" t="inlineStr">
        <is>
          <t/>
        </is>
      </c>
      <c r="AS722" t="inlineStr">
        <is>
          <t/>
        </is>
      </c>
      <c r="AT722" t="inlineStr">
        <is>
          <t/>
        </is>
      </c>
      <c r="AU722" t="inlineStr">
        <is>
          <t/>
        </is>
      </c>
      <c r="AV722" t="inlineStr">
        <is>
          <t/>
        </is>
      </c>
      <c r="AW722" t="inlineStr">
        <is>
          <t/>
        </is>
      </c>
      <c r="AX722" t="inlineStr">
        <is>
          <t/>
        </is>
      </c>
      <c r="AY722" t="inlineStr">
        <is>
          <t/>
        </is>
      </c>
      <c r="AZ722" t="inlineStr">
        <is>
          <t/>
        </is>
      </c>
      <c r="BA722" t="inlineStr">
        <is>
          <t/>
        </is>
      </c>
      <c r="BB722" t="inlineStr">
        <is>
          <t/>
        </is>
      </c>
      <c r="BC722" t="inlineStr">
        <is>
          <t>overleg</t>
        </is>
      </c>
      <c r="BD722" t="inlineStr">
        <is>
          <t>3</t>
        </is>
      </c>
      <c r="BE722" t="inlineStr">
        <is>
          <t/>
        </is>
      </c>
      <c r="BF722" t="inlineStr">
        <is>
          <t>konsultacja</t>
        </is>
      </c>
      <c r="BG722" t="inlineStr">
        <is>
          <t>3</t>
        </is>
      </c>
      <c r="BH722" t="inlineStr">
        <is>
          <t/>
        </is>
      </c>
      <c r="BI722" t="inlineStr">
        <is>
          <t/>
        </is>
      </c>
      <c r="BJ722" t="inlineStr">
        <is>
          <t/>
        </is>
      </c>
      <c r="BK722" t="inlineStr">
        <is>
          <t/>
        </is>
      </c>
      <c r="BL722" t="inlineStr">
        <is>
          <t/>
        </is>
      </c>
      <c r="BM722" t="inlineStr">
        <is>
          <t/>
        </is>
      </c>
      <c r="BN722" t="inlineStr">
        <is>
          <t/>
        </is>
      </c>
      <c r="BO722" t="inlineStr">
        <is>
          <t/>
        </is>
      </c>
      <c r="BP722" t="inlineStr">
        <is>
          <t/>
        </is>
      </c>
      <c r="BQ722" t="inlineStr">
        <is>
          <t/>
        </is>
      </c>
      <c r="BR722" t="inlineStr">
        <is>
          <t/>
        </is>
      </c>
      <c r="BS722" t="inlineStr">
        <is>
          <t/>
        </is>
      </c>
      <c r="BT722" t="inlineStr">
        <is>
          <t/>
        </is>
      </c>
      <c r="BU722" t="inlineStr">
        <is>
          <t/>
        </is>
      </c>
      <c r="BV722" t="inlineStr">
        <is>
          <t/>
        </is>
      </c>
      <c r="BW722" t="inlineStr">
        <is>
          <t/>
        </is>
      </c>
      <c r="BX722" t="inlineStr">
        <is>
          <t/>
        </is>
      </c>
      <c r="BY722" t="inlineStr">
        <is>
          <t/>
        </is>
      </c>
      <c r="BZ722" t="inlineStr">
        <is>
          <t/>
        </is>
      </c>
      <c r="CA722" t="inlineStr">
        <is>
          <t/>
        </is>
      </c>
      <c r="CB722" t="inlineStr">
        <is>
          <t/>
        </is>
      </c>
      <c r="CC722" t="inlineStr">
        <is>
          <t/>
        </is>
      </c>
      <c r="CD722" t="inlineStr">
        <is>
          <t/>
        </is>
      </c>
      <c r="CE722" t="inlineStr">
        <is>
          <t/>
        </is>
      </c>
      <c r="CF722" t="inlineStr">
        <is>
          <t/>
        </is>
      </c>
      <c r="CG722" t="inlineStr">
        <is>
          <t/>
        </is>
      </c>
      <c r="CH722" t="inlineStr">
        <is>
          <t/>
        </is>
      </c>
      <c r="CI722" t="inlineStr">
        <is>
          <t/>
        </is>
      </c>
      <c r="CJ722" t="inlineStr">
        <is>
          <t/>
        </is>
      </c>
      <c r="CK722" t="inlineStr">
        <is>
          <t/>
        </is>
      </c>
      <c r="CL722" t="inlineStr">
        <is>
          <t/>
        </is>
      </c>
      <c r="CM722" t="inlineStr">
        <is>
          <t/>
        </is>
      </c>
      <c r="CN722" t="inlineStr">
        <is>
          <t/>
        </is>
      </c>
      <c r="CO722" t="inlineStr">
        <is>
          <t/>
        </is>
      </c>
      <c r="CP722" t="inlineStr">
        <is>
          <t>Uzyskanie informacji od meteorologa lub osoby posiadającej odpowiednie kwalifikacje, o występujących i/lub przewidywanych warunkach meteorologicznych dotyczących działania lotnictwa.</t>
        </is>
      </c>
      <c r="CQ722" t="inlineStr">
        <is>
          <t/>
        </is>
      </c>
      <c r="CR722" t="inlineStr">
        <is>
          <t/>
        </is>
      </c>
      <c r="CS722" t="inlineStr">
        <is>
          <t/>
        </is>
      </c>
      <c r="CT722" t="inlineStr">
        <is>
          <t/>
        </is>
      </c>
      <c r="CU722" t="inlineStr">
        <is>
          <t/>
        </is>
      </c>
    </row>
    <row r="723">
      <c r="A723" s="1" t="str">
        <f>HYPERLINK("https://iate.europa.eu/entry/result/786066/all", "786066")</f>
        <v>786066</v>
      </c>
      <c r="B723" t="inlineStr">
        <is>
          <t>FINANCE</t>
        </is>
      </c>
      <c r="C723" t="inlineStr">
        <is>
          <t>FINANCE</t>
        </is>
      </c>
      <c r="D723" t="inlineStr">
        <is>
          <t>спред|марж</t>
        </is>
      </c>
      <c r="E723" t="inlineStr">
        <is>
          <t>3|4</t>
        </is>
      </c>
      <c r="F723" t="inlineStr">
        <is>
          <t>|</t>
        </is>
      </c>
      <c r="G723" t="inlineStr">
        <is>
          <t>rozpětí</t>
        </is>
      </c>
      <c r="H723" t="inlineStr">
        <is>
          <t>3</t>
        </is>
      </c>
      <c r="I723" t="inlineStr">
        <is>
          <t/>
        </is>
      </c>
      <c r="J723" t="inlineStr">
        <is>
          <t>"spread"|overrente|margen</t>
        </is>
      </c>
      <c r="K723" t="inlineStr">
        <is>
          <t>4|4|4</t>
        </is>
      </c>
      <c r="L723" t="inlineStr">
        <is>
          <t>||</t>
        </is>
      </c>
      <c r="M723" t="inlineStr">
        <is>
          <t>Marge|Spanne</t>
        </is>
      </c>
      <c r="N723" t="inlineStr">
        <is>
          <t>3|3</t>
        </is>
      </c>
      <c r="O723" t="inlineStr">
        <is>
          <t>|</t>
        </is>
      </c>
      <c r="P723" t="inlineStr">
        <is>
          <t>περιθώριο</t>
        </is>
      </c>
      <c r="Q723" t="inlineStr">
        <is>
          <t>3</t>
        </is>
      </c>
      <c r="R723" t="inlineStr">
        <is>
          <t/>
        </is>
      </c>
      <c r="S723" t="inlineStr">
        <is>
          <t>margin|spread</t>
        </is>
      </c>
      <c r="T723" t="inlineStr">
        <is>
          <t>3|3</t>
        </is>
      </c>
      <c r="U723" t="inlineStr">
        <is>
          <t>|</t>
        </is>
      </c>
      <c r="V723" t="inlineStr">
        <is>
          <t>margen|diferencial</t>
        </is>
      </c>
      <c r="W723" t="inlineStr">
        <is>
          <t>3|3</t>
        </is>
      </c>
      <c r="X723" t="inlineStr">
        <is>
          <t>|</t>
        </is>
      </c>
      <c r="Y723" t="inlineStr">
        <is>
          <t>tururiskipreemia|riskimarginaal</t>
        </is>
      </c>
      <c r="Z723" t="inlineStr">
        <is>
          <t>3|3</t>
        </is>
      </c>
      <c r="AA723" t="inlineStr">
        <is>
          <t>|preferred</t>
        </is>
      </c>
      <c r="AB723" t="inlineStr">
        <is>
          <t>osto- ja myyntihinnan erotus|spread</t>
        </is>
      </c>
      <c r="AC723" t="inlineStr">
        <is>
          <t>3|3</t>
        </is>
      </c>
      <c r="AD723" t="inlineStr">
        <is>
          <t>|</t>
        </is>
      </c>
      <c r="AE723" t="inlineStr">
        <is>
          <t>marge|écart de cotation|écart|écart entre cours acheteur et cours vendeur|spread</t>
        </is>
      </c>
      <c r="AF723" t="inlineStr">
        <is>
          <t>3|3|3|3|3</t>
        </is>
      </c>
      <c r="AG723" t="inlineStr">
        <is>
          <t>|preferred|||</t>
        </is>
      </c>
      <c r="AH723" t="inlineStr">
        <is>
          <t>corrlach|raon difríochta</t>
        </is>
      </c>
      <c r="AI723" t="inlineStr">
        <is>
          <t>3|3</t>
        </is>
      </c>
      <c r="AJ723" t="inlineStr">
        <is>
          <t>|</t>
        </is>
      </c>
      <c r="AK723" t="inlineStr">
        <is>
          <t>razlika</t>
        </is>
      </c>
      <c r="AL723" t="inlineStr">
        <is>
          <t>3</t>
        </is>
      </c>
      <c r="AM723" t="inlineStr">
        <is>
          <t/>
        </is>
      </c>
      <c r="AN723" t="inlineStr">
        <is>
          <t>árkülönbözet|árrés|árfolyamrés|árfolyam-különbözet</t>
        </is>
      </c>
      <c r="AO723" t="inlineStr">
        <is>
          <t>4|4|4|4</t>
        </is>
      </c>
      <c r="AP723" t="inlineStr">
        <is>
          <t>|||</t>
        </is>
      </c>
      <c r="AQ723" t="inlineStr">
        <is>
          <t>scarto|spread|differenziale|margine</t>
        </is>
      </c>
      <c r="AR723" t="inlineStr">
        <is>
          <t>3|3|3|3</t>
        </is>
      </c>
      <c r="AS723" t="inlineStr">
        <is>
          <t>|||</t>
        </is>
      </c>
      <c r="AT723" t="inlineStr">
        <is>
          <t>skirtumas|marža</t>
        </is>
      </c>
      <c r="AU723" t="inlineStr">
        <is>
          <t>3|3</t>
        </is>
      </c>
      <c r="AV723" t="inlineStr">
        <is>
          <t>|</t>
        </is>
      </c>
      <c r="AW723" t="inlineStr">
        <is>
          <t>marža|starpība|peļņa</t>
        </is>
      </c>
      <c r="AX723" t="inlineStr">
        <is>
          <t>2|2|2</t>
        </is>
      </c>
      <c r="AY723" t="inlineStr">
        <is>
          <t>||</t>
        </is>
      </c>
      <c r="AZ723" t="inlineStr">
        <is>
          <t>marġni|firxa</t>
        </is>
      </c>
      <c r="BA723" t="inlineStr">
        <is>
          <t>3|3</t>
        </is>
      </c>
      <c r="BB723" t="inlineStr">
        <is>
          <t>|</t>
        </is>
      </c>
      <c r="BC723" t="inlineStr">
        <is>
          <t>marge|spread</t>
        </is>
      </c>
      <c r="BD723" t="inlineStr">
        <is>
          <t>3|3</t>
        </is>
      </c>
      <c r="BE723" t="inlineStr">
        <is>
          <t>|</t>
        </is>
      </c>
      <c r="BF723" t="inlineStr">
        <is>
          <t>spread</t>
        </is>
      </c>
      <c r="BG723" t="inlineStr">
        <is>
          <t>3</t>
        </is>
      </c>
      <c r="BH723" t="inlineStr">
        <is>
          <t/>
        </is>
      </c>
      <c r="BI723" t="inlineStr">
        <is>
          <t>margem financeira|diferencial</t>
        </is>
      </c>
      <c r="BJ723" t="inlineStr">
        <is>
          <t>3|3</t>
        </is>
      </c>
      <c r="BK723" t="inlineStr">
        <is>
          <t>|</t>
        </is>
      </c>
      <c r="BL723" t="inlineStr">
        <is>
          <t>marjă</t>
        </is>
      </c>
      <c r="BM723" t="inlineStr">
        <is>
          <t>3</t>
        </is>
      </c>
      <c r="BN723" t="inlineStr">
        <is>
          <t/>
        </is>
      </c>
      <c r="BO723" t="inlineStr">
        <is>
          <t>rozpätie</t>
        </is>
      </c>
      <c r="BP723" t="inlineStr">
        <is>
          <t>3</t>
        </is>
      </c>
      <c r="BQ723" t="inlineStr">
        <is>
          <t/>
        </is>
      </c>
      <c r="BR723" t="inlineStr">
        <is>
          <t>razpon</t>
        </is>
      </c>
      <c r="BS723" t="inlineStr">
        <is>
          <t>3</t>
        </is>
      </c>
      <c r="BT723" t="inlineStr">
        <is>
          <t/>
        </is>
      </c>
      <c r="BU723" t="inlineStr">
        <is>
          <t>spridning|spread</t>
        </is>
      </c>
      <c r="BV723" t="inlineStr">
        <is>
          <t>3|3</t>
        </is>
      </c>
      <c r="BW723" t="inlineStr">
        <is>
          <t>|</t>
        </is>
      </c>
      <c r="BX723" t="inlineStr">
        <is>
          <t>разликата между курс „купува“ и курс „продава“ на ценни книжа, валута и др.</t>
        </is>
      </c>
      <c r="BY723" t="inlineStr">
        <is>
          <t>rozdíl mezi kupním a prodejním kurzem u kotace devizového (směnného) kurzu</t>
        </is>
      </c>
      <c r="BZ723" t="inlineStr">
        <is>
          <t>"Margin: inden for finansverdenen betegner "margin" det tillæg til bankens egne finansieringsomkostninger, som banken beregner sig i forb. med långivning og emissioner. Typisk udtrykt i forhold til LIBOR-satsen for den pågældende valuta."</t>
        </is>
      </c>
      <c r="CA723" t="inlineStr">
        <is>
          <t>Differenz zwischen Soll- und Habenzinsen eines Geldinstitutes bzw. zwischen An- und Verkaufspreisen</t>
        </is>
      </c>
      <c r="CB723" t="inlineStr">
        <is>
          <t/>
        </is>
      </c>
      <c r="CC723" t="inlineStr">
        <is>
          <t>difference between the bid price (dealer's buying price) and the offer price (dealer's selling price) or yield in a dealer's quotes</t>
        </is>
      </c>
      <c r="CD723" t="inlineStr">
        <is>
          <t>Porcentaje que debe agregarse al tipo de interés flotante &lt;a href="/entry/result/1683325/all" id="ENTRY_TO_ENTRY_CONVERTER" target="_blank"&gt;IATE:1683325&lt;/a&gt; escogido como base (por ejemplo el LIBOR &lt;a href="/entry/result/798720/all" id="ENTRY_TO_ENTRY_CONVERTER" target="_blank"&gt;IATE:798720&lt;/a&gt; ) para determinar el tipo de interés de un préstamo. Este diferencial o margen representa el riesgo de prestar dinero al prestatario, de modo que cuanto mayor sea este riesgo mayor será el diferencial.</t>
        </is>
      </c>
      <c r="CE723" t="inlineStr">
        <is>
          <t>protsendina väljendatud risk, mis lisandub konkreetse tehingu, emitendi, laenuvõtja vm puhul tulenevalt tema riskiprofiilist</t>
        </is>
      </c>
      <c r="CF723" t="inlineStr">
        <is>
          <t>osto- ja myyntihinnan ero markkinoilla</t>
        </is>
      </c>
      <c r="CG723" t="inlineStr">
        <is>
          <t>différence entre le cours auquel les acheteurs se déclarent prêts à acheter un actif financier et celui auquel les vendeurs sont disposés à céder ce même actif</t>
        </is>
      </c>
      <c r="CH723" t="inlineStr">
        <is>
          <t/>
        </is>
      </c>
      <c r="CI723" t="inlineStr">
        <is>
          <t>raspon između ponuđene i tražene cijene</t>
        </is>
      </c>
      <c r="CJ723" t="inlineStr">
        <is>
          <t>a legjobb vételi és az eladási ár különbözete, ez az árfolyamjegyző haszna</t>
        </is>
      </c>
      <c r="CK723" t="inlineStr">
        <is>
          <t>differenziale tra prezzi in acquisto e in vendita su un determinato strumento, espresso in termini percentuali, ossia il rapporto tra la differenza tra il prezzo in vendita e il prezzo in acquisto e la loro semisomma (media artimetica)</t>
        </is>
      </c>
      <c r="CL723" t="inlineStr">
        <is>
          <t>pirkimo kainos (pvz., kurią pirkdamas moka tarpininkas) ir pardavimo kainos (pvz., už kurią parduoda tarpininkas) skirtumas arba koks kitas finansinių verčių skirtumas</t>
        </is>
      </c>
      <c r="CM723" t="inlineStr">
        <is>
          <t>atšķirīgu lielumu, rādītāju atņemšanas rezultātā iegūts skaitlisks lielums, raksturojums, kas tiek lietots banku, biržu, tirdzniecības un apdrošināšanas darbībā</t>
        </is>
      </c>
      <c r="CN723" t="inlineStr">
        <is>
          <t>id-differenza bejn il-prezz tal-bejgħ (tal-offerta) u l-prezz tax-xiri (mitlub) ikkwotat minn kumpanija tan-negozjar tal-firxiet</t>
        </is>
      </c>
      <c r="CO723" t="inlineStr">
        <is>
          <t>verschil tussen bied- en laatprijs van een aandeel</t>
        </is>
      </c>
      <c r="CP723" t="inlineStr">
        <is>
          <t>różnica pomiędzy ceną zakupu i sprzedaży waluty</t>
        </is>
      </c>
      <c r="CQ723" t="inlineStr">
        <is>
          <t>No contexto do financiamento bancário, diferença, calculada geralmente em percentagem, entre uma taxa de juro de referência (por exemplo a EURIBOR - Euro Interbank Offered Rate &lt;a href="/entry/result/905465/all" id="ENTRY_TO_ENTRY_CONVERTER" target="_blank"&gt;IATE:905465&lt;/a&gt; ) e a taxa de juro cobrada pelo banco, que cobre nomeadamente a sua remuneração e o risco do empréstimo.</t>
        </is>
      </c>
      <c r="CR723" t="inlineStr">
        <is>
          <t/>
        </is>
      </c>
      <c r="CS723" t="inlineStr">
        <is>
          <t>rozdiel medzi nákupným a predajným kurzom</t>
        </is>
      </c>
      <c r="CT723" t="inlineStr">
        <is>
          <t>občutljivost vrednosti sredstev, obveznosti in finančnih instrumentov na spremembe v ravni ali nestanovitnosti kreditnih pribitkov preko časovne strukture netvegane obrestne mere.</t>
        </is>
      </c>
      <c r="CU723" t="inlineStr">
        <is>
          <t>skillnaden mellan en mäklares köp- och säljkurser</t>
        </is>
      </c>
    </row>
    <row r="724">
      <c r="A724" s="1" t="str">
        <f>HYPERLINK("https://iate.europa.eu/entry/result/785978/all", "785978")</f>
        <v>785978</v>
      </c>
      <c r="B724" t="inlineStr">
        <is>
          <t>FINANCE</t>
        </is>
      </c>
      <c r="C724" t="inlineStr">
        <is>
          <t>FINANCE|free movement of capital|financial market</t>
        </is>
      </c>
      <c r="D724" t="inlineStr">
        <is>
          <t>вторичен пазар</t>
        </is>
      </c>
      <c r="E724" t="inlineStr">
        <is>
          <t>4</t>
        </is>
      </c>
      <c r="F724" t="inlineStr">
        <is>
          <t/>
        </is>
      </c>
      <c r="G724" t="inlineStr">
        <is>
          <t>sekundární trh</t>
        </is>
      </c>
      <c r="H724" t="inlineStr">
        <is>
          <t>3</t>
        </is>
      </c>
      <c r="I724" t="inlineStr">
        <is>
          <t/>
        </is>
      </c>
      <c r="J724" t="inlineStr">
        <is>
          <t>sekundærmarked|sekundært marked</t>
        </is>
      </c>
      <c r="K724" t="inlineStr">
        <is>
          <t>4|4</t>
        </is>
      </c>
      <c r="L724" t="inlineStr">
        <is>
          <t>|</t>
        </is>
      </c>
      <c r="M724" t="inlineStr">
        <is>
          <t>Sekundärmarkt</t>
        </is>
      </c>
      <c r="N724" t="inlineStr">
        <is>
          <t>3</t>
        </is>
      </c>
      <c r="O724" t="inlineStr">
        <is>
          <t/>
        </is>
      </c>
      <c r="P724" t="inlineStr">
        <is>
          <t>δευτερογενής αγορά</t>
        </is>
      </c>
      <c r="Q724" t="inlineStr">
        <is>
          <t>3</t>
        </is>
      </c>
      <c r="R724" t="inlineStr">
        <is>
          <t/>
        </is>
      </c>
      <c r="S724" t="inlineStr">
        <is>
          <t>secondary market</t>
        </is>
      </c>
      <c r="T724" t="inlineStr">
        <is>
          <t>3</t>
        </is>
      </c>
      <c r="U724" t="inlineStr">
        <is>
          <t/>
        </is>
      </c>
      <c r="V724" t="inlineStr">
        <is>
          <t>mercado secundario</t>
        </is>
      </c>
      <c r="W724" t="inlineStr">
        <is>
          <t>3</t>
        </is>
      </c>
      <c r="X724" t="inlineStr">
        <is>
          <t/>
        </is>
      </c>
      <c r="Y724" t="inlineStr">
        <is>
          <t>järelturg</t>
        </is>
      </c>
      <c r="Z724" t="inlineStr">
        <is>
          <t>3</t>
        </is>
      </c>
      <c r="AA724" t="inlineStr">
        <is>
          <t/>
        </is>
      </c>
      <c r="AB724" t="inlineStr">
        <is>
          <t>jälkimarkkinat</t>
        </is>
      </c>
      <c r="AC724" t="inlineStr">
        <is>
          <t>3</t>
        </is>
      </c>
      <c r="AD724" t="inlineStr">
        <is>
          <t/>
        </is>
      </c>
      <c r="AE724" t="inlineStr">
        <is>
          <t>marché secondaire</t>
        </is>
      </c>
      <c r="AF724" t="inlineStr">
        <is>
          <t>3</t>
        </is>
      </c>
      <c r="AG724" t="inlineStr">
        <is>
          <t/>
        </is>
      </c>
      <c r="AH724" t="inlineStr">
        <is>
          <t>margadh tánaisteach</t>
        </is>
      </c>
      <c r="AI724" t="inlineStr">
        <is>
          <t>3</t>
        </is>
      </c>
      <c r="AJ724" t="inlineStr">
        <is>
          <t/>
        </is>
      </c>
      <c r="AK724" t="inlineStr">
        <is>
          <t/>
        </is>
      </c>
      <c r="AL724" t="inlineStr">
        <is>
          <t/>
        </is>
      </c>
      <c r="AM724" t="inlineStr">
        <is>
          <t/>
        </is>
      </c>
      <c r="AN724" t="inlineStr">
        <is>
          <t>másodlagos értékpapírpiac|másodlagos piac</t>
        </is>
      </c>
      <c r="AO724" t="inlineStr">
        <is>
          <t>4|4</t>
        </is>
      </c>
      <c r="AP724" t="inlineStr">
        <is>
          <t>|</t>
        </is>
      </c>
      <c r="AQ724" t="inlineStr">
        <is>
          <t>mercato secondario</t>
        </is>
      </c>
      <c r="AR724" t="inlineStr">
        <is>
          <t>2</t>
        </is>
      </c>
      <c r="AS724" t="inlineStr">
        <is>
          <t/>
        </is>
      </c>
      <c r="AT724" t="inlineStr">
        <is>
          <t>antrinė rinka</t>
        </is>
      </c>
      <c r="AU724" t="inlineStr">
        <is>
          <t>3</t>
        </is>
      </c>
      <c r="AV724" t="inlineStr">
        <is>
          <t/>
        </is>
      </c>
      <c r="AW724" t="inlineStr">
        <is>
          <t>sekundārais tirgus|otrreizējais tirgus</t>
        </is>
      </c>
      <c r="AX724" t="inlineStr">
        <is>
          <t>3|3</t>
        </is>
      </c>
      <c r="AY724" t="inlineStr">
        <is>
          <t>|</t>
        </is>
      </c>
      <c r="AZ724" t="inlineStr">
        <is>
          <t>suq sekondarju</t>
        </is>
      </c>
      <c r="BA724" t="inlineStr">
        <is>
          <t>3</t>
        </is>
      </c>
      <c r="BB724" t="inlineStr">
        <is>
          <t/>
        </is>
      </c>
      <c r="BC724" t="inlineStr">
        <is>
          <t>secundaire markt</t>
        </is>
      </c>
      <c r="BD724" t="inlineStr">
        <is>
          <t>3</t>
        </is>
      </c>
      <c r="BE724" t="inlineStr">
        <is>
          <t/>
        </is>
      </c>
      <c r="BF724" t="inlineStr">
        <is>
          <t>rynek wtórny</t>
        </is>
      </c>
      <c r="BG724" t="inlineStr">
        <is>
          <t>3</t>
        </is>
      </c>
      <c r="BH724" t="inlineStr">
        <is>
          <t/>
        </is>
      </c>
      <c r="BI724" t="inlineStr">
        <is>
          <t>mercado secundário</t>
        </is>
      </c>
      <c r="BJ724" t="inlineStr">
        <is>
          <t>4</t>
        </is>
      </c>
      <c r="BK724" t="inlineStr">
        <is>
          <t/>
        </is>
      </c>
      <c r="BL724" t="inlineStr">
        <is>
          <t>piața secundară</t>
        </is>
      </c>
      <c r="BM724" t="inlineStr">
        <is>
          <t>3</t>
        </is>
      </c>
      <c r="BN724" t="inlineStr">
        <is>
          <t/>
        </is>
      </c>
      <c r="BO724" t="inlineStr">
        <is>
          <t>sekundárny trh</t>
        </is>
      </c>
      <c r="BP724" t="inlineStr">
        <is>
          <t>3</t>
        </is>
      </c>
      <c r="BQ724" t="inlineStr">
        <is>
          <t/>
        </is>
      </c>
      <c r="BR724" t="inlineStr">
        <is>
          <t>sekundarni trg</t>
        </is>
      </c>
      <c r="BS724" t="inlineStr">
        <is>
          <t>3</t>
        </is>
      </c>
      <c r="BT724" t="inlineStr">
        <is>
          <t/>
        </is>
      </c>
      <c r="BU724" t="inlineStr">
        <is>
          <t>sekundärmarknad|andrahandsmarknad</t>
        </is>
      </c>
      <c r="BV724" t="inlineStr">
        <is>
          <t>3|3</t>
        </is>
      </c>
      <c r="BW724" t="inlineStr">
        <is>
          <t>|</t>
        </is>
      </c>
      <c r="BX724" t="inlineStr">
        <is>
          <t/>
        </is>
      </c>
      <c r="BY724" t="inlineStr">
        <is>
          <t>Segment trhu cenných papírů, na kterém dochází k redistribuci dříve emitovaných cenných papírů mezi nové vlastníky.</t>
        </is>
      </c>
      <c r="BZ724" t="inlineStr">
        <is>
          <t>Handel på fondsbørser med aktier og obligationer, som allerede er noteret på en fondsbørs eller er noteret på andre bondsbørser.</t>
        </is>
      </c>
      <c r="CA724" t="inlineStr">
        <is>
          <t>der Markt für im Umlauf befindliche Wertpapiere, d.h. die Börse</t>
        </is>
      </c>
      <c r="CB724" t="inlineStr">
        <is>
          <t>1. Αγοραπωλησίες σε χρεόγραφα, υποθηκικά δάνεια κλπ., είτε απευθείας μεταξύ των επενδυτών, είτε μέσω διαμεσολαβητών. Γνωστή και ως over the counter market ή aftermarket. &lt;br&gt;2. Αγορά (συναλλαγές) για εμπορεύματα, τίτλους ιδιοκτησίας κλπ., εκτός του χρηματιστηρίου.</t>
        </is>
      </c>
      <c r="CC724" t="inlineStr">
        <is>
          <t>market where investors purchase securities or assets from other investors, rather than from issuing companies themselves</t>
        </is>
      </c>
      <c r="CD724" t="inlineStr">
        <is>
          <t>Mercado de valores ya emitidos. Se trata de una contratación de valores entre inversores. En estos mercados se comercializan activos financieros ya existentes y los beneficios de estas operaciones revierten a los inversores y no a las empresas.</t>
        </is>
      </c>
      <c r="CE724" t="inlineStr">
        <is>
          <t>väärtpaberite väljalaskmisele ja esmaslevitamisele järgnev väärtpaberite ost ja müük</t>
        </is>
      </c>
      <c r="CF724" t="inlineStr">
        <is>
          <t>"Jo liikkeeseen laskettujen arvopapereiden markkinat. Esim. pörssissä tapahtuva osake- ja joukkovelkakirjakauppa."</t>
        </is>
      </c>
      <c r="CG724" t="inlineStr">
        <is>
          <t>marché sur lequel sont échangés des titres financiers déjà créés (sur le marché primaire [ &lt;a href="/entry/result/827979/all" id="ENTRY_TO_ENTRY_CONVERTER" target="_blank"&gt;IATE:827979&lt;/a&gt; ])</t>
        </is>
      </c>
      <c r="CH724" t="inlineStr">
        <is>
          <t/>
        </is>
      </c>
      <c r="CI724" t="inlineStr">
        <is>
          <t/>
        </is>
      </c>
      <c r="CJ724" t="inlineStr">
        <is>
          <t/>
        </is>
      </c>
      <c r="CK724" t="inlineStr">
        <is>
          <t>Mercato mobiliare sul quale si scambiano titoli precedentemente collocati presso il pubblico degli investitori, attraverso emissione sul mercato primario.</t>
        </is>
      </c>
      <c r="CL724" t="inlineStr">
        <is>
          <t>rinka, kurioje investuotojai vertybinius popierius ir turtą perka iš kitų investuotojų, o ne iš pirminių emitentų</t>
        </is>
      </c>
      <c r="CM724" t="inlineStr">
        <is>
          <t>tirgus, kurā tiek tirgoti vērtspapīri, kuri jau ir apgrozījumā</t>
        </is>
      </c>
      <c r="CN724" t="inlineStr">
        <is>
          <t>suq finanzjarju fejn jinxtraw u jinbiegħu ishma, titoli u strumenti finanzjarji diġà maħruġa preċedentement</t>
        </is>
      </c>
      <c r="CO724" t="inlineStr">
        <is>
          <t>markt waar bestaande effecten of financiële instrumenten die uitgegeven werden op de primaire markt, worden verhandeld; de prijs van het effect wordt op deze beurs bepaald door vraag en aanbod</t>
        </is>
      </c>
      <c r="CP724" t="inlineStr">
        <is>
          <t>Skupowanie papierów wartościowych od osób, które kupiły je bezpośrednio od emitentów. Może to być rynek publiczny (zorganizowany lub OTC) albo prywatny (transakcje bezpośrednie).</t>
        </is>
      </c>
      <c r="CQ724" t="inlineStr">
        <is>
          <t>Conjunto dos mercados de valores mobiliários organizados para assegurar a compra e venda dos valores emitidos no &lt;i&gt;&lt;b&gt;mercado primário&lt;/b&gt;&lt;/i&gt; [ &lt;a href="/entry/result/827979/all" id="ENTRY_TO_ENTRY_CONVERTER" target="_blank"&gt;IATE:827979&lt;/a&gt; ] depois de por este terem sido distribuídos aos investidores.</t>
        </is>
      </c>
      <c r="CR724" t="inlineStr">
        <is>
          <t/>
        </is>
      </c>
      <c r="CS724" t="inlineStr">
        <is>
          <t>trh, na ktorom sa obchoduje s finančnými nástrojmi, ktoré už boli nakúpené na primárnom trhu</t>
        </is>
      </c>
      <c r="CT724" t="inlineStr">
        <is>
          <t>del finančnega trga, na katerem se trguje z že izdanimi vrednostnimi papirji; del sekundarnega trga je tudi borza vrednostnih papirjev</t>
        </is>
      </c>
      <c r="CU724" t="inlineStr">
        <is>
          <t>den marknad där de värdepapper som befinner sig i omlopp handlas (särskilt börsen)</t>
        </is>
      </c>
    </row>
    <row r="725">
      <c r="A725" s="1" t="str">
        <f>HYPERLINK("https://iate.europa.eu/entry/result/791962/all", "791962")</f>
        <v>791962</v>
      </c>
      <c r="B725" t="inlineStr">
        <is>
          <t>FINANCE;BUSINESS AND COMPETITION</t>
        </is>
      </c>
      <c r="C725" t="inlineStr">
        <is>
          <t>FINANCE|taxation;BUSINESS AND COMPETITION|business organisation</t>
        </is>
      </c>
      <c r="D725" t="inlineStr">
        <is>
          <t/>
        </is>
      </c>
      <c r="E725" t="inlineStr">
        <is>
          <t/>
        </is>
      </c>
      <c r="F725" t="inlineStr">
        <is>
          <t/>
        </is>
      </c>
      <c r="G725" t="inlineStr">
        <is>
          <t/>
        </is>
      </c>
      <c r="H725" t="inlineStr">
        <is>
          <t/>
        </is>
      </c>
      <c r="I725" t="inlineStr">
        <is>
          <t/>
        </is>
      </c>
      <c r="J725" t="inlineStr">
        <is>
          <t>tilsvarende|sammenlignelig</t>
        </is>
      </c>
      <c r="K725" t="inlineStr">
        <is>
          <t>4|4</t>
        </is>
      </c>
      <c r="L725" t="inlineStr">
        <is>
          <t>|</t>
        </is>
      </c>
      <c r="M725" t="inlineStr">
        <is>
          <t/>
        </is>
      </c>
      <c r="N725" t="inlineStr">
        <is>
          <t/>
        </is>
      </c>
      <c r="O725" t="inlineStr">
        <is>
          <t/>
        </is>
      </c>
      <c r="P725" t="inlineStr">
        <is>
          <t/>
        </is>
      </c>
      <c r="Q725" t="inlineStr">
        <is>
          <t/>
        </is>
      </c>
      <c r="R725" t="inlineStr">
        <is>
          <t/>
        </is>
      </c>
      <c r="S725" t="inlineStr">
        <is>
          <t>comparable</t>
        </is>
      </c>
      <c r="T725" t="inlineStr">
        <is>
          <t>3</t>
        </is>
      </c>
      <c r="U725" t="inlineStr">
        <is>
          <t/>
        </is>
      </c>
      <c r="V725" t="inlineStr">
        <is>
          <t>comparable</t>
        </is>
      </c>
      <c r="W725" t="inlineStr">
        <is>
          <t>3</t>
        </is>
      </c>
      <c r="X725" t="inlineStr">
        <is>
          <t/>
        </is>
      </c>
      <c r="Y725" t="inlineStr">
        <is>
          <t/>
        </is>
      </c>
      <c r="Z725" t="inlineStr">
        <is>
          <t/>
        </is>
      </c>
      <c r="AA725" t="inlineStr">
        <is>
          <t/>
        </is>
      </c>
      <c r="AB725" t="inlineStr">
        <is>
          <t>vertaistieto</t>
        </is>
      </c>
      <c r="AC725" t="inlineStr">
        <is>
          <t>3</t>
        </is>
      </c>
      <c r="AD725" t="inlineStr">
        <is>
          <t/>
        </is>
      </c>
      <c r="AE725" t="inlineStr">
        <is>
          <t>comparable</t>
        </is>
      </c>
      <c r="AF725" t="inlineStr">
        <is>
          <t>1</t>
        </is>
      </c>
      <c r="AG725" t="inlineStr">
        <is>
          <t/>
        </is>
      </c>
      <c r="AH725" t="inlineStr">
        <is>
          <t>inchomparáide</t>
        </is>
      </c>
      <c r="AI725" t="inlineStr">
        <is>
          <t>3</t>
        </is>
      </c>
      <c r="AJ725" t="inlineStr">
        <is>
          <t/>
        </is>
      </c>
      <c r="AK725" t="inlineStr">
        <is>
          <t/>
        </is>
      </c>
      <c r="AL725" t="inlineStr">
        <is>
          <t/>
        </is>
      </c>
      <c r="AM725" t="inlineStr">
        <is>
          <t/>
        </is>
      </c>
      <c r="AN725" t="inlineStr">
        <is>
          <t/>
        </is>
      </c>
      <c r="AO725" t="inlineStr">
        <is>
          <t/>
        </is>
      </c>
      <c r="AP725" t="inlineStr">
        <is>
          <t/>
        </is>
      </c>
      <c r="AQ725" t="inlineStr">
        <is>
          <t/>
        </is>
      </c>
      <c r="AR725" t="inlineStr">
        <is>
          <t/>
        </is>
      </c>
      <c r="AS725" t="inlineStr">
        <is>
          <t/>
        </is>
      </c>
      <c r="AT725" t="inlineStr">
        <is>
          <t/>
        </is>
      </c>
      <c r="AU725" t="inlineStr">
        <is>
          <t/>
        </is>
      </c>
      <c r="AV725" t="inlineStr">
        <is>
          <t/>
        </is>
      </c>
      <c r="AW725" t="inlineStr">
        <is>
          <t/>
        </is>
      </c>
      <c r="AX725" t="inlineStr">
        <is>
          <t/>
        </is>
      </c>
      <c r="AY725" t="inlineStr">
        <is>
          <t/>
        </is>
      </c>
      <c r="AZ725" t="inlineStr">
        <is>
          <t/>
        </is>
      </c>
      <c r="BA725" t="inlineStr">
        <is>
          <t/>
        </is>
      </c>
      <c r="BB725" t="inlineStr">
        <is>
          <t/>
        </is>
      </c>
      <c r="BC725" t="inlineStr">
        <is>
          <t/>
        </is>
      </c>
      <c r="BD725" t="inlineStr">
        <is>
          <t/>
        </is>
      </c>
      <c r="BE725" t="inlineStr">
        <is>
          <t/>
        </is>
      </c>
      <c r="BF725" t="inlineStr">
        <is>
          <t/>
        </is>
      </c>
      <c r="BG725" t="inlineStr">
        <is>
          <t/>
        </is>
      </c>
      <c r="BH725" t="inlineStr">
        <is>
          <t/>
        </is>
      </c>
      <c r="BI725" t="inlineStr">
        <is>
          <t/>
        </is>
      </c>
      <c r="BJ725" t="inlineStr">
        <is>
          <t/>
        </is>
      </c>
      <c r="BK725" t="inlineStr">
        <is>
          <t/>
        </is>
      </c>
      <c r="BL725" t="inlineStr">
        <is>
          <t/>
        </is>
      </c>
      <c r="BM725" t="inlineStr">
        <is>
          <t/>
        </is>
      </c>
      <c r="BN725" t="inlineStr">
        <is>
          <t/>
        </is>
      </c>
      <c r="BO725" t="inlineStr">
        <is>
          <t/>
        </is>
      </c>
      <c r="BP725" t="inlineStr">
        <is>
          <t/>
        </is>
      </c>
      <c r="BQ725" t="inlineStr">
        <is>
          <t/>
        </is>
      </c>
      <c r="BR725" t="inlineStr">
        <is>
          <t/>
        </is>
      </c>
      <c r="BS725" t="inlineStr">
        <is>
          <t/>
        </is>
      </c>
      <c r="BT725" t="inlineStr">
        <is>
          <t/>
        </is>
      </c>
      <c r="BU725" t="inlineStr">
        <is>
          <t/>
        </is>
      </c>
      <c r="BV725" t="inlineStr">
        <is>
          <t/>
        </is>
      </c>
      <c r="BW725" t="inlineStr">
        <is>
          <t/>
        </is>
      </c>
      <c r="BX725" t="inlineStr">
        <is>
          <t/>
        </is>
      </c>
      <c r="BY725" t="inlineStr">
        <is>
          <t/>
        </is>
      </c>
      <c r="BZ725" t="inlineStr">
        <is>
          <t/>
        </is>
      </c>
      <c r="CA725" t="inlineStr">
        <is>
          <t/>
        </is>
      </c>
      <c r="CB725" t="inlineStr">
        <is>
          <t/>
        </is>
      </c>
      <c r="CC725" t="inlineStr">
        <is>
          <t/>
        </is>
      </c>
      <c r="CD725" t="inlineStr">
        <is>
          <t>En el contexto de los precios de transferencia se utiliza en ocasiones el adjetivo sustantivado 'comparable' ("los comparables") como equivalente de 'operaciones comparables' para referirse a las operaciones que se efectúan en el mercado libre y que sirven de comparación para valorar las transacciones de bienes y servicios entre empresas vinculadas. (Véanse fichas A126781, precio de transferencia; A315183, Acuerdo previo sobre precios de transferencia)</t>
        </is>
      </c>
      <c r="CE725" t="inlineStr">
        <is>
          <t/>
        </is>
      </c>
      <c r="CF725" t="inlineStr">
        <is>
          <t/>
        </is>
      </c>
      <c r="CG725" t="inlineStr">
        <is>
          <t/>
        </is>
      </c>
      <c r="CH725" t="inlineStr">
        <is>
          <t/>
        </is>
      </c>
      <c r="CI725" t="inlineStr">
        <is>
          <t/>
        </is>
      </c>
      <c r="CJ725" t="inlineStr">
        <is>
          <t/>
        </is>
      </c>
      <c r="CK725" t="inlineStr">
        <is>
          <t/>
        </is>
      </c>
      <c r="CL725" t="inlineStr">
        <is>
          <t/>
        </is>
      </c>
      <c r="CM725" t="inlineStr">
        <is>
          <t/>
        </is>
      </c>
      <c r="CN725" t="inlineStr">
        <is>
          <t/>
        </is>
      </c>
      <c r="CO725" t="inlineStr">
        <is>
          <t/>
        </is>
      </c>
      <c r="CP725" t="inlineStr">
        <is>
          <t/>
        </is>
      </c>
      <c r="CQ725" t="inlineStr">
        <is>
          <t/>
        </is>
      </c>
      <c r="CR725" t="inlineStr">
        <is>
          <t/>
        </is>
      </c>
      <c r="CS725" t="inlineStr">
        <is>
          <t/>
        </is>
      </c>
      <c r="CT725" t="inlineStr">
        <is>
          <t/>
        </is>
      </c>
      <c r="CU725" t="inlineStr">
        <is>
          <t/>
        </is>
      </c>
    </row>
    <row r="726">
      <c r="A726" s="1" t="str">
        <f>HYPERLINK("https://iate.europa.eu/entry/result/787758/all", "787758")</f>
        <v>787758</v>
      </c>
      <c r="B726" t="inlineStr">
        <is>
          <t>FINANCE</t>
        </is>
      </c>
      <c r="C726" t="inlineStr">
        <is>
          <t>FINANCE|free movement of capital|financial market</t>
        </is>
      </c>
      <c r="D726" t="inlineStr">
        <is>
          <t/>
        </is>
      </c>
      <c r="E726" t="inlineStr">
        <is>
          <t/>
        </is>
      </c>
      <c r="F726" t="inlineStr">
        <is>
          <t/>
        </is>
      </c>
      <c r="G726" t="inlineStr">
        <is>
          <t/>
        </is>
      </c>
      <c r="H726" t="inlineStr">
        <is>
          <t/>
        </is>
      </c>
      <c r="I726" t="inlineStr">
        <is>
          <t/>
        </is>
      </c>
      <c r="J726" t="inlineStr">
        <is>
          <t>optaget til handel</t>
        </is>
      </c>
      <c r="K726" t="inlineStr">
        <is>
          <t>4</t>
        </is>
      </c>
      <c r="L726" t="inlineStr">
        <is>
          <t/>
        </is>
      </c>
      <c r="M726" t="inlineStr">
        <is>
          <t/>
        </is>
      </c>
      <c r="N726" t="inlineStr">
        <is>
          <t/>
        </is>
      </c>
      <c r="O726" t="inlineStr">
        <is>
          <t/>
        </is>
      </c>
      <c r="P726" t="inlineStr">
        <is>
          <t>έχω εισαχθεί προς διαπραγμάτευση</t>
        </is>
      </c>
      <c r="Q726" t="inlineStr">
        <is>
          <t>2</t>
        </is>
      </c>
      <c r="R726" t="inlineStr">
        <is>
          <t/>
        </is>
      </c>
      <c r="S726" t="inlineStr">
        <is>
          <t>admitted to trading</t>
        </is>
      </c>
      <c r="T726" t="inlineStr">
        <is>
          <t>1</t>
        </is>
      </c>
      <c r="U726" t="inlineStr">
        <is>
          <t/>
        </is>
      </c>
      <c r="V726" t="inlineStr">
        <is>
          <t/>
        </is>
      </c>
      <c r="W726" t="inlineStr">
        <is>
          <t/>
        </is>
      </c>
      <c r="X726" t="inlineStr">
        <is>
          <t/>
        </is>
      </c>
      <c r="Y726" t="inlineStr">
        <is>
          <t/>
        </is>
      </c>
      <c r="Z726" t="inlineStr">
        <is>
          <t/>
        </is>
      </c>
      <c r="AA726" t="inlineStr">
        <is>
          <t/>
        </is>
      </c>
      <c r="AB726" t="inlineStr">
        <is>
          <t>kaupankäynnin kohteeksi otettu</t>
        </is>
      </c>
      <c r="AC726" t="inlineStr">
        <is>
          <t>3</t>
        </is>
      </c>
      <c r="AD726" t="inlineStr">
        <is>
          <t/>
        </is>
      </c>
      <c r="AE726" t="inlineStr">
        <is>
          <t>admis à être négociés|admis à la négociation</t>
        </is>
      </c>
      <c r="AF726" t="inlineStr">
        <is>
          <t>3|3</t>
        </is>
      </c>
      <c r="AG726" t="inlineStr">
        <is>
          <t>|</t>
        </is>
      </c>
      <c r="AH726" t="inlineStr">
        <is>
          <t/>
        </is>
      </c>
      <c r="AI726" t="inlineStr">
        <is>
          <t/>
        </is>
      </c>
      <c r="AJ726" t="inlineStr">
        <is>
          <t/>
        </is>
      </c>
      <c r="AK726" t="inlineStr">
        <is>
          <t/>
        </is>
      </c>
      <c r="AL726" t="inlineStr">
        <is>
          <t/>
        </is>
      </c>
      <c r="AM726" t="inlineStr">
        <is>
          <t/>
        </is>
      </c>
      <c r="AN726" t="inlineStr">
        <is>
          <t/>
        </is>
      </c>
      <c r="AO726" t="inlineStr">
        <is>
          <t/>
        </is>
      </c>
      <c r="AP726" t="inlineStr">
        <is>
          <t/>
        </is>
      </c>
      <c r="AQ726" t="inlineStr">
        <is>
          <t/>
        </is>
      </c>
      <c r="AR726" t="inlineStr">
        <is>
          <t/>
        </is>
      </c>
      <c r="AS726" t="inlineStr">
        <is>
          <t/>
        </is>
      </c>
      <c r="AT726" t="inlineStr">
        <is>
          <t/>
        </is>
      </c>
      <c r="AU726" t="inlineStr">
        <is>
          <t/>
        </is>
      </c>
      <c r="AV726" t="inlineStr">
        <is>
          <t/>
        </is>
      </c>
      <c r="AW726" t="inlineStr">
        <is>
          <t/>
        </is>
      </c>
      <c r="AX726" t="inlineStr">
        <is>
          <t/>
        </is>
      </c>
      <c r="AY726" t="inlineStr">
        <is>
          <t/>
        </is>
      </c>
      <c r="AZ726" t="inlineStr">
        <is>
          <t/>
        </is>
      </c>
      <c r="BA726" t="inlineStr">
        <is>
          <t/>
        </is>
      </c>
      <c r="BB726" t="inlineStr">
        <is>
          <t/>
        </is>
      </c>
      <c r="BC726" t="inlineStr">
        <is>
          <t/>
        </is>
      </c>
      <c r="BD726" t="inlineStr">
        <is>
          <t/>
        </is>
      </c>
      <c r="BE726" t="inlineStr">
        <is>
          <t/>
        </is>
      </c>
      <c r="BF726" t="inlineStr">
        <is>
          <t/>
        </is>
      </c>
      <c r="BG726" t="inlineStr">
        <is>
          <t/>
        </is>
      </c>
      <c r="BH726" t="inlineStr">
        <is>
          <t/>
        </is>
      </c>
      <c r="BI726" t="inlineStr">
        <is>
          <t>admitidos à transação</t>
        </is>
      </c>
      <c r="BJ726" t="inlineStr">
        <is>
          <t>2</t>
        </is>
      </c>
      <c r="BK726" t="inlineStr">
        <is>
          <t/>
        </is>
      </c>
      <c r="BL726" t="inlineStr">
        <is>
          <t/>
        </is>
      </c>
      <c r="BM726" t="inlineStr">
        <is>
          <t/>
        </is>
      </c>
      <c r="BN726" t="inlineStr">
        <is>
          <t/>
        </is>
      </c>
      <c r="BO726" t="inlineStr">
        <is>
          <t/>
        </is>
      </c>
      <c r="BP726" t="inlineStr">
        <is>
          <t/>
        </is>
      </c>
      <c r="BQ726" t="inlineStr">
        <is>
          <t/>
        </is>
      </c>
      <c r="BR726" t="inlineStr">
        <is>
          <t/>
        </is>
      </c>
      <c r="BS726" t="inlineStr">
        <is>
          <t/>
        </is>
      </c>
      <c r="BT726" t="inlineStr">
        <is>
          <t/>
        </is>
      </c>
      <c r="BU726" t="inlineStr">
        <is>
          <t/>
        </is>
      </c>
      <c r="BV726" t="inlineStr">
        <is>
          <t/>
        </is>
      </c>
      <c r="BW726" t="inlineStr">
        <is>
          <t/>
        </is>
      </c>
      <c r="BX726" t="inlineStr">
        <is>
          <t/>
        </is>
      </c>
      <c r="BY726" t="inlineStr">
        <is>
          <t/>
        </is>
      </c>
      <c r="BZ726" t="inlineStr">
        <is>
          <t/>
        </is>
      </c>
      <c r="CA726" t="inlineStr">
        <is>
          <t/>
        </is>
      </c>
      <c r="CB726" t="inlineStr">
        <is>
          <t>Εισαγωγή προς διαπραγμάτευση σε οργανωμένη αγορά.</t>
        </is>
      </c>
      <c r="CC726" t="inlineStr">
        <is>
          <t/>
        </is>
      </c>
      <c r="CD726" t="inlineStr">
        <is>
          <t/>
        </is>
      </c>
      <c r="CE726" t="inlineStr">
        <is>
          <t/>
        </is>
      </c>
      <c r="CF726" t="inlineStr">
        <is>
          <t/>
        </is>
      </c>
      <c r="CG726" t="inlineStr">
        <is>
          <t/>
        </is>
      </c>
      <c r="CH726" t="inlineStr">
        <is>
          <t/>
        </is>
      </c>
      <c r="CI726" t="inlineStr">
        <is>
          <t/>
        </is>
      </c>
      <c r="CJ726" t="inlineStr">
        <is>
          <t/>
        </is>
      </c>
      <c r="CK726" t="inlineStr">
        <is>
          <t/>
        </is>
      </c>
      <c r="CL726" t="inlineStr">
        <is>
          <t/>
        </is>
      </c>
      <c r="CM726" t="inlineStr">
        <is>
          <t/>
        </is>
      </c>
      <c r="CN726" t="inlineStr">
        <is>
          <t/>
        </is>
      </c>
      <c r="CO726" t="inlineStr">
        <is>
          <t/>
        </is>
      </c>
      <c r="CP726" t="inlineStr">
        <is>
          <t/>
        </is>
      </c>
      <c r="CQ726" t="inlineStr">
        <is>
          <t/>
        </is>
      </c>
      <c r="CR726" t="inlineStr">
        <is>
          <t/>
        </is>
      </c>
      <c r="CS726" t="inlineStr">
        <is>
          <t/>
        </is>
      </c>
      <c r="CT726" t="inlineStr">
        <is>
          <t/>
        </is>
      </c>
      <c r="CU726" t="inlineStr">
        <is>
          <t/>
        </is>
      </c>
    </row>
    <row r="727">
      <c r="A727" s="1" t="str">
        <f>HYPERLINK("https://iate.europa.eu/entry/result/792539/all", "792539")</f>
        <v>792539</v>
      </c>
      <c r="B727" t="inlineStr">
        <is>
          <t>BUSINESS AND COMPETITION;FINANCE</t>
        </is>
      </c>
      <c r="C727" t="inlineStr">
        <is>
          <t>BUSINESS AND COMPETITION|business organisation;FINANCE|insurance;FINANCE;BUSINESS AND COMPETITION|accounting</t>
        </is>
      </c>
      <c r="D727" t="inlineStr">
        <is>
          <t>активи|активи и пасиви</t>
        </is>
      </c>
      <c r="E727" t="inlineStr">
        <is>
          <t>4|4</t>
        </is>
      </c>
      <c r="F727" t="inlineStr">
        <is>
          <t>|</t>
        </is>
      </c>
      <c r="G727" t="inlineStr">
        <is>
          <t/>
        </is>
      </c>
      <c r="H727" t="inlineStr">
        <is>
          <t/>
        </is>
      </c>
      <c r="I727" t="inlineStr">
        <is>
          <t/>
        </is>
      </c>
      <c r="J727" t="inlineStr">
        <is>
          <t>aktiver og passiver|aktiver</t>
        </is>
      </c>
      <c r="K727" t="inlineStr">
        <is>
          <t>4|4</t>
        </is>
      </c>
      <c r="L727" t="inlineStr">
        <is>
          <t>|</t>
        </is>
      </c>
      <c r="M727" t="inlineStr">
        <is>
          <t>Vermögenslage|Vermögen</t>
        </is>
      </c>
      <c r="N727" t="inlineStr">
        <is>
          <t>3|3</t>
        </is>
      </c>
      <c r="O727" t="inlineStr">
        <is>
          <t>|</t>
        </is>
      </c>
      <c r="P727" t="inlineStr">
        <is>
          <t>περιουσιακά στοιχεία|περιουσία</t>
        </is>
      </c>
      <c r="Q727" t="inlineStr">
        <is>
          <t>3|3</t>
        </is>
      </c>
      <c r="R727" t="inlineStr">
        <is>
          <t>|</t>
        </is>
      </c>
      <c r="S727" t="inlineStr">
        <is>
          <t>assets|assets and liabilities</t>
        </is>
      </c>
      <c r="T727" t="inlineStr">
        <is>
          <t>3|3</t>
        </is>
      </c>
      <c r="U727" t="inlineStr">
        <is>
          <t>|</t>
        </is>
      </c>
      <c r="V727" t="inlineStr">
        <is>
          <t>elementos del patrimonio|patrimonio</t>
        </is>
      </c>
      <c r="W727" t="inlineStr">
        <is>
          <t>3|3</t>
        </is>
      </c>
      <c r="X727" t="inlineStr">
        <is>
          <t>|</t>
        </is>
      </c>
      <c r="Y727" t="inlineStr">
        <is>
          <t/>
        </is>
      </c>
      <c r="Z727" t="inlineStr">
        <is>
          <t/>
        </is>
      </c>
      <c r="AA727" t="inlineStr">
        <is>
          <t/>
        </is>
      </c>
      <c r="AB727" t="inlineStr">
        <is>
          <t>varat ja vastuut</t>
        </is>
      </c>
      <c r="AC727" t="inlineStr">
        <is>
          <t>2</t>
        </is>
      </c>
      <c r="AD727" t="inlineStr">
        <is>
          <t/>
        </is>
      </c>
      <c r="AE727" t="inlineStr">
        <is>
          <t>éléments de patrimoine|patrimoine</t>
        </is>
      </c>
      <c r="AF727" t="inlineStr">
        <is>
          <t>3|3</t>
        </is>
      </c>
      <c r="AG727" t="inlineStr">
        <is>
          <t>|</t>
        </is>
      </c>
      <c r="AH727" t="inlineStr">
        <is>
          <t/>
        </is>
      </c>
      <c r="AI727" t="inlineStr">
        <is>
          <t/>
        </is>
      </c>
      <c r="AJ727" t="inlineStr">
        <is>
          <t/>
        </is>
      </c>
      <c r="AK727" t="inlineStr">
        <is>
          <t/>
        </is>
      </c>
      <c r="AL727" t="inlineStr">
        <is>
          <t/>
        </is>
      </c>
      <c r="AM727" t="inlineStr">
        <is>
          <t/>
        </is>
      </c>
      <c r="AN727" t="inlineStr">
        <is>
          <t/>
        </is>
      </c>
      <c r="AO727" t="inlineStr">
        <is>
          <t/>
        </is>
      </c>
      <c r="AP727" t="inlineStr">
        <is>
          <t/>
        </is>
      </c>
      <c r="AQ727" t="inlineStr">
        <is>
          <t>bene, patrimonio</t>
        </is>
      </c>
      <c r="AR727" t="inlineStr">
        <is>
          <t>1</t>
        </is>
      </c>
      <c r="AS727" t="inlineStr">
        <is>
          <t/>
        </is>
      </c>
      <c r="AT727" t="inlineStr">
        <is>
          <t/>
        </is>
      </c>
      <c r="AU727" t="inlineStr">
        <is>
          <t/>
        </is>
      </c>
      <c r="AV727" t="inlineStr">
        <is>
          <t/>
        </is>
      </c>
      <c r="AW727" t="inlineStr">
        <is>
          <t/>
        </is>
      </c>
      <c r="AX727" t="inlineStr">
        <is>
          <t/>
        </is>
      </c>
      <c r="AY727" t="inlineStr">
        <is>
          <t/>
        </is>
      </c>
      <c r="AZ727" t="inlineStr">
        <is>
          <t/>
        </is>
      </c>
      <c r="BA727" t="inlineStr">
        <is>
          <t/>
        </is>
      </c>
      <c r="BB727" t="inlineStr">
        <is>
          <t/>
        </is>
      </c>
      <c r="BC727" t="inlineStr">
        <is>
          <t>vermogen</t>
        </is>
      </c>
      <c r="BD727" t="inlineStr">
        <is>
          <t>2</t>
        </is>
      </c>
      <c r="BE727" t="inlineStr">
        <is>
          <t/>
        </is>
      </c>
      <c r="BF727" t="inlineStr">
        <is>
          <t/>
        </is>
      </c>
      <c r="BG727" t="inlineStr">
        <is>
          <t/>
        </is>
      </c>
      <c r="BH727" t="inlineStr">
        <is>
          <t/>
        </is>
      </c>
      <c r="BI727" t="inlineStr">
        <is>
          <t/>
        </is>
      </c>
      <c r="BJ727" t="inlineStr">
        <is>
          <t/>
        </is>
      </c>
      <c r="BK727" t="inlineStr">
        <is>
          <t/>
        </is>
      </c>
      <c r="BL727" t="inlineStr">
        <is>
          <t/>
        </is>
      </c>
      <c r="BM727" t="inlineStr">
        <is>
          <t/>
        </is>
      </c>
      <c r="BN727" t="inlineStr">
        <is>
          <t/>
        </is>
      </c>
      <c r="BO727" t="inlineStr">
        <is>
          <t/>
        </is>
      </c>
      <c r="BP727" t="inlineStr">
        <is>
          <t/>
        </is>
      </c>
      <c r="BQ727" t="inlineStr">
        <is>
          <t/>
        </is>
      </c>
      <c r="BR727" t="inlineStr">
        <is>
          <t/>
        </is>
      </c>
      <c r="BS727" t="inlineStr">
        <is>
          <t/>
        </is>
      </c>
      <c r="BT727" t="inlineStr">
        <is>
          <t/>
        </is>
      </c>
      <c r="BU727" t="inlineStr">
        <is>
          <t/>
        </is>
      </c>
      <c r="BV727" t="inlineStr">
        <is>
          <t/>
        </is>
      </c>
      <c r="BW727" t="inlineStr">
        <is>
          <t/>
        </is>
      </c>
      <c r="BX727" t="inlineStr">
        <is>
          <t/>
        </is>
      </c>
      <c r="BY727" t="inlineStr">
        <is>
          <t/>
        </is>
      </c>
      <c r="BZ727" t="inlineStr">
        <is>
          <t/>
        </is>
      </c>
      <c r="CA727" t="inlineStr">
        <is>
          <t/>
        </is>
      </c>
      <c r="CB727" t="inlineStr">
        <is>
          <t/>
        </is>
      </c>
      <c r="CC727" t="inlineStr">
        <is>
          <t/>
        </is>
      </c>
      <c r="CD727" t="inlineStr">
        <is>
          <t>Conjunto de bienes, derechos, acciones, créditos, deudas y obligaciones que corresponden a una persona.</t>
        </is>
      </c>
      <c r="CE727" t="inlineStr">
        <is>
          <t/>
        </is>
      </c>
      <c r="CF727" t="inlineStr">
        <is>
          <t/>
        </is>
      </c>
      <c r="CG727" t="inlineStr">
        <is>
          <t/>
        </is>
      </c>
      <c r="CH727" t="inlineStr">
        <is>
          <t/>
        </is>
      </c>
      <c r="CI727" t="inlineStr">
        <is>
          <t/>
        </is>
      </c>
      <c r="CJ727" t="inlineStr">
        <is>
          <t/>
        </is>
      </c>
      <c r="CK727" t="inlineStr">
        <is>
          <t/>
        </is>
      </c>
      <c r="CL727" t="inlineStr">
        <is>
          <t/>
        </is>
      </c>
      <c r="CM727" t="inlineStr">
        <is>
          <t/>
        </is>
      </c>
      <c r="CN727" t="inlineStr">
        <is>
          <t/>
        </is>
      </c>
      <c r="CO727" t="inlineStr">
        <is>
          <t/>
        </is>
      </c>
      <c r="CP727" t="inlineStr">
        <is>
          <t/>
        </is>
      </c>
      <c r="CQ727" t="inlineStr">
        <is>
          <t/>
        </is>
      </c>
      <c r="CR727" t="inlineStr">
        <is>
          <t/>
        </is>
      </c>
      <c r="CS727" t="inlineStr">
        <is>
          <t/>
        </is>
      </c>
      <c r="CT727" t="inlineStr">
        <is>
          <t/>
        </is>
      </c>
      <c r="CU727" t="inlineStr">
        <is>
          <t/>
        </is>
      </c>
    </row>
    <row r="728">
      <c r="A728" s="1" t="str">
        <f>HYPERLINK("https://iate.europa.eu/entry/result/767764/all", "767764")</f>
        <v>767764</v>
      </c>
      <c r="B728" t="inlineStr">
        <is>
          <t>BUSINESS AND COMPETITION;FINANCE</t>
        </is>
      </c>
      <c r="C728" t="inlineStr">
        <is>
          <t>BUSINESS AND COMPETITION|business organisation;FINANCE;FINANCE|free movement of capital|financial market</t>
        </is>
      </c>
      <c r="D728" t="inlineStr">
        <is>
          <t>хибриден инструмент</t>
        </is>
      </c>
      <c r="E728" t="inlineStr">
        <is>
          <t>4</t>
        </is>
      </c>
      <c r="F728" t="inlineStr">
        <is>
          <t/>
        </is>
      </c>
      <c r="G728" t="inlineStr">
        <is>
          <t>hybridní nástroj|hybridní cenný papír</t>
        </is>
      </c>
      <c r="H728" t="inlineStr">
        <is>
          <t>3|3</t>
        </is>
      </c>
      <c r="I728" t="inlineStr">
        <is>
          <t>|</t>
        </is>
      </c>
      <c r="J728" t="inlineStr">
        <is>
          <t>hybridt kapitalinstrument|hybridinstrument|kombineret instrument</t>
        </is>
      </c>
      <c r="K728" t="inlineStr">
        <is>
          <t>3|3|3</t>
        </is>
      </c>
      <c r="L728" t="inlineStr">
        <is>
          <t>||</t>
        </is>
      </c>
      <c r="M728" t="inlineStr">
        <is>
          <t>hybrides Instrument|hybrides Kapitalinstrument</t>
        </is>
      </c>
      <c r="N728" t="inlineStr">
        <is>
          <t>3|3</t>
        </is>
      </c>
      <c r="O728" t="inlineStr">
        <is>
          <t>|</t>
        </is>
      </c>
      <c r="P728" t="inlineStr">
        <is>
          <t>υβριδικό μέσο</t>
        </is>
      </c>
      <c r="Q728" t="inlineStr">
        <is>
          <t>3</t>
        </is>
      </c>
      <c r="R728" t="inlineStr">
        <is>
          <t/>
        </is>
      </c>
      <c r="S728" t="inlineStr">
        <is>
          <t>compound instrument|hybrid financial instrument|hybrid instrument|hybrid|hybrid security</t>
        </is>
      </c>
      <c r="T728" t="inlineStr">
        <is>
          <t>1|3|3|3|3</t>
        </is>
      </c>
      <c r="U728" t="inlineStr">
        <is>
          <t>||||</t>
        </is>
      </c>
      <c r="V728" t="inlineStr">
        <is>
          <t>instrumento híbrido|instrumento financiero híbrido</t>
        </is>
      </c>
      <c r="W728" t="inlineStr">
        <is>
          <t>4|4</t>
        </is>
      </c>
      <c r="X728" t="inlineStr">
        <is>
          <t>|</t>
        </is>
      </c>
      <c r="Y728" t="inlineStr">
        <is>
          <t>hübriidfinantsinstrument|hübriidväärtpaber|hübriidinstrument</t>
        </is>
      </c>
      <c r="Z728" t="inlineStr">
        <is>
          <t>3|3|3</t>
        </is>
      </c>
      <c r="AA728" t="inlineStr">
        <is>
          <t>||</t>
        </is>
      </c>
      <c r="AB728" t="inlineStr">
        <is>
          <t>hybridirahoitusinstrumentti|hybridi-instrumentti</t>
        </is>
      </c>
      <c r="AC728" t="inlineStr">
        <is>
          <t>3|3</t>
        </is>
      </c>
      <c r="AD728" t="inlineStr">
        <is>
          <t>|</t>
        </is>
      </c>
      <c r="AE728" t="inlineStr">
        <is>
          <t>produit hybride|instrument financier hybride|instrument hybride|titre hybride</t>
        </is>
      </c>
      <c r="AF728" t="inlineStr">
        <is>
          <t>3|3|3|3</t>
        </is>
      </c>
      <c r="AG728" t="inlineStr">
        <is>
          <t>|||</t>
        </is>
      </c>
      <c r="AH728" t="inlineStr">
        <is>
          <t>ionstraim hibrideach</t>
        </is>
      </c>
      <c r="AI728" t="inlineStr">
        <is>
          <t>3</t>
        </is>
      </c>
      <c r="AJ728" t="inlineStr">
        <is>
          <t/>
        </is>
      </c>
      <c r="AK728" t="inlineStr">
        <is>
          <t>hibridni instrument|hibridni financijski instrument|hibridni vrijednosni papir</t>
        </is>
      </c>
      <c r="AL728" t="inlineStr">
        <is>
          <t>3|3|3</t>
        </is>
      </c>
      <c r="AM728" t="inlineStr">
        <is>
          <t>||</t>
        </is>
      </c>
      <c r="AN728" t="inlineStr">
        <is>
          <t>hibrid instrumentum|hibrid értékpapír</t>
        </is>
      </c>
      <c r="AO728" t="inlineStr">
        <is>
          <t>4|4</t>
        </is>
      </c>
      <c r="AP728" t="inlineStr">
        <is>
          <t>|</t>
        </is>
      </c>
      <c r="AQ728" t="inlineStr">
        <is>
          <t>strumento ibrido</t>
        </is>
      </c>
      <c r="AR728" t="inlineStr">
        <is>
          <t>3</t>
        </is>
      </c>
      <c r="AS728" t="inlineStr">
        <is>
          <t/>
        </is>
      </c>
      <c r="AT728" t="inlineStr">
        <is>
          <t>mišri finansinė priemonė|mišri priemonė|mišrus vertybinis popierius</t>
        </is>
      </c>
      <c r="AU728" t="inlineStr">
        <is>
          <t>3|3|3</t>
        </is>
      </c>
      <c r="AV728" t="inlineStr">
        <is>
          <t>||</t>
        </is>
      </c>
      <c r="AW728" t="inlineStr">
        <is>
          <t>hibrīda instruments</t>
        </is>
      </c>
      <c r="AX728" t="inlineStr">
        <is>
          <t>3</t>
        </is>
      </c>
      <c r="AY728" t="inlineStr">
        <is>
          <t/>
        </is>
      </c>
      <c r="AZ728" t="inlineStr">
        <is>
          <t>strument ibridu|titolu ibridu</t>
        </is>
      </c>
      <c r="BA728" t="inlineStr">
        <is>
          <t>3|3</t>
        </is>
      </c>
      <c r="BB728" t="inlineStr">
        <is>
          <t>|</t>
        </is>
      </c>
      <c r="BC728" t="inlineStr">
        <is>
          <t>hybride instrument|hybride financieel instrument|hybride effect</t>
        </is>
      </c>
      <c r="BD728" t="inlineStr">
        <is>
          <t>3|3|3</t>
        </is>
      </c>
      <c r="BE728" t="inlineStr">
        <is>
          <t>||</t>
        </is>
      </c>
      <c r="BF728" t="inlineStr">
        <is>
          <t>instrument hybrydowy|hybrydowy instrument finansowy</t>
        </is>
      </c>
      <c r="BG728" t="inlineStr">
        <is>
          <t>3|3</t>
        </is>
      </c>
      <c r="BH728" t="inlineStr">
        <is>
          <t>|</t>
        </is>
      </c>
      <c r="BI728" t="inlineStr">
        <is>
          <t>instrumento híbrido</t>
        </is>
      </c>
      <c r="BJ728" t="inlineStr">
        <is>
          <t>3</t>
        </is>
      </c>
      <c r="BK728" t="inlineStr">
        <is>
          <t/>
        </is>
      </c>
      <c r="BL728" t="inlineStr">
        <is>
          <t>instrument hibrid|instrument financiar hibrid</t>
        </is>
      </c>
      <c r="BM728" t="inlineStr">
        <is>
          <t>3|3</t>
        </is>
      </c>
      <c r="BN728" t="inlineStr">
        <is>
          <t>|</t>
        </is>
      </c>
      <c r="BO728" t="inlineStr">
        <is>
          <t>hybridný nástroj|hybridný cenný papier</t>
        </is>
      </c>
      <c r="BP728" t="inlineStr">
        <is>
          <t>3|3</t>
        </is>
      </c>
      <c r="BQ728" t="inlineStr">
        <is>
          <t>|</t>
        </is>
      </c>
      <c r="BR728" t="inlineStr">
        <is>
          <t>hibridni vrednostni papir|hibridni instrument</t>
        </is>
      </c>
      <c r="BS728" t="inlineStr">
        <is>
          <t>3|3</t>
        </is>
      </c>
      <c r="BT728" t="inlineStr">
        <is>
          <t>|</t>
        </is>
      </c>
      <c r="BU728" t="inlineStr">
        <is>
          <t>hybridinstrument</t>
        </is>
      </c>
      <c r="BV728" t="inlineStr">
        <is>
          <t>2</t>
        </is>
      </c>
      <c r="BW728" t="inlineStr">
        <is>
          <t/>
        </is>
      </c>
      <c r="BX728" t="inlineStr">
        <is>
          <t/>
        </is>
      </c>
      <c r="BY728" t="inlineStr">
        <is>
          <t/>
        </is>
      </c>
      <c r="BZ728" t="inlineStr">
        <is>
          <t>Hybride kapitalinstrumenter (hybrider) er passiver, der indeholder træk af både aktiekapital og gæld.</t>
        </is>
      </c>
      <c r="CA728" t="inlineStr">
        <is>
          <t/>
        </is>
      </c>
      <c r="CB728" t="inlineStr">
        <is>
          <t>"Ένα παράδειγμα ενός υβριδικού μέσου είναι ένα χρηματοοικονομικό μέσο που παρέχει στον κάτοχο το δικαίωμα να πωλήσει το χρηματοοικονομικό μέσο εκ νέου στον εκδότη έναντι ενός ποσού μετρητών ή άλλων χρηματοοικονομικών περιουσιακών στοιχείων που κυμαίνεται βάσει των μεταβολών, προς τα πάνω ή προς τα κάτω, ενός δείκτη μετοχών ή αγαθών (ένα "μέσο διαθέσιμο από τον κάτοχο" ή "puttable" μέσο). "</t>
        </is>
      </c>
      <c r="CC728" t="inlineStr">
        <is>
          <t>synthetic financial instrument that combines the features of two or more instruments / two different kinds of underlying investments / characteristics of debt and equity markets</t>
        </is>
      </c>
      <c r="CD728" t="inlineStr">
        <is>
          <t>«Instrumentos financieros que comparten algunas características con la deuda (por ej., grado de subordinación en la liquidación) y otras con el capital (por ej., participación en los resultados de la entidad en distintos grados). [... son] atractivos tanto para los emisores, porque les permiten optimizar su estructura de financiación (dada la gran flexibilidad de su diseño), como para los inversores, que pueden percibirlos como una manera fácil de alcanzar la combinación deseada en términos de rentabilidad/riesgo para un horizonte de inversión.»</t>
        </is>
      </c>
      <c r="CE728" t="inlineStr">
        <is>
          <t>Vt EN</t>
        </is>
      </c>
      <c r="CF728" t="inlineStr">
        <is>
          <t/>
        </is>
      </c>
      <c r="CG728" t="inlineStr">
        <is>
          <t>produit financier qui mélange des classes d'actifs: par exemple, une action avec un taux de change, un taux d'intérêt avec une matière première, etc.</t>
        </is>
      </c>
      <c r="CH728" t="inlineStr">
        <is>
          <t/>
        </is>
      </c>
      <c r="CI728" t="inlineStr">
        <is>
          <t>financijski instrument koji služi prikupljanju izvora sredstava, a ima karakteristike kapitala i karakteristike obveza</t>
        </is>
      </c>
      <c r="CJ728" t="inlineStr">
        <is>
          <t>adósság- és részvényjellemzőkkel rendelkező tőkeeszköz</t>
        </is>
      </c>
      <c r="CK728" t="inlineStr">
        <is>
          <t>strumento finanziario caratterizzato dal porsi alla linea di confine tra azioni ed obbligazioni</t>
        </is>
      </c>
      <c r="CL728" t="inlineStr">
        <is>
          <t/>
        </is>
      </c>
      <c r="CM728" t="inlineStr">
        <is>
          <t>vērtspapīri, kuriem piemīt gan kapitāla instrumentu, gan parāda vērtspapīru īpašības</t>
        </is>
      </c>
      <c r="CN728" t="inlineStr">
        <is>
          <t>"strument finanzjarju li jagħti lill-possessur id-dritt li jagħti l-istrument finanzjarju lura lil min ħarġu bi skambju għal ammont ta’ flus kontanti jew assi finanzjarji oħra li jvarja fuq il-bażi tal-bidla f’indiċi tal-ekwità jew tal-prodotti essenzjali li jista’ jiżdied jew jonqos (‘strument li jista’ jkun rimborżat’)"</t>
        </is>
      </c>
      <c r="CO728" t="inlineStr">
        <is>
          <t>"effecten die zowel elementen van schulden als aandelen bevatten. Een voorbeeld hiervan is een converteerbare obligatie. Dit is een obligatie die kan worden omgewisseld in de onderliggende aandelen."</t>
        </is>
      </c>
      <c r="CP728" t="inlineStr">
        <is>
          <t>instrument łączący cechy co najmniej dwóch kategorii instrumentów finansowych (np. instrumentów dłużnych i udziałowych), z którychprzychód może być klasyfikowany odmiennie (np. jako podlegający opodatkowaniulub transparentny podatkowo) w prawie podatkowym dwóch państw</t>
        </is>
      </c>
      <c r="CQ728" t="inlineStr">
        <is>
          <t>instrumento financeiro que combina as características dos instrumentos «cash» com as características dos instrumentos derivados [ &lt;a href="/entry/result/856223/all" id="ENTRY_TO_ENTRY_CONVERTER" target="_blank"&gt;IATE:856223&lt;/a&gt; ], assumindo normalmente a forma de instrumentos «cash», como por exemplo obrigações, e incorporando derivados na sua estrutura, usualmente opções. São transaccionados por investidores numa óptica de investimento e originam normalmente o desembolso de fundos, estando o retorno associado à variação do activo subjacente introduzido pelo derivado.</t>
        </is>
      </c>
      <c r="CR728" t="inlineStr">
        <is>
          <t/>
        </is>
      </c>
      <c r="CS728" t="inlineStr">
        <is>
          <t/>
        </is>
      </c>
      <c r="CT728" t="inlineStr">
        <is>
          <t>Hibridni instrumenti so finančni instrumenti, ki imajo lastnosti več vrst finančnih instrumentov; tudi zunajbilančni finančni instrumenti ( &lt;a href="/entry/result/856223/all" id="ENTRY_TO_ENTRY_CONVERTER" target="_blank"&gt;IATE:856223&lt;/a&gt; ) so lahko mešane narave, npr. nakupni boni, pravica do zamenjave terjatev v lastniški delež itd. Vlagateljem zaradi različnih lastnosti zagotavljajo posebno zaščito.</t>
        </is>
      </c>
      <c r="CU728" t="inlineStr">
        <is>
          <t>finansiellt instrument som består av två delar, t.ex. ett lån med inbäddat derivat</t>
        </is>
      </c>
    </row>
    <row r="729">
      <c r="A729" s="1" t="str">
        <f>HYPERLINK("https://iate.europa.eu/entry/result/761251/all", "761251")</f>
        <v>761251</v>
      </c>
      <c r="B729" t="inlineStr">
        <is>
          <t>PRODUCTION, TECHNOLOGY AND RESEARCH;FINANCE</t>
        </is>
      </c>
      <c r="C729" t="inlineStr">
        <is>
          <t>PRODUCTION, TECHNOLOGY AND RESEARCH|research and intellectual property|intellectual property;FINANCE|insurance|insurance</t>
        </is>
      </c>
      <c r="D729" t="inlineStr">
        <is>
          <t/>
        </is>
      </c>
      <c r="E729" t="inlineStr">
        <is>
          <t/>
        </is>
      </c>
      <c r="F729" t="inlineStr">
        <is>
          <t/>
        </is>
      </c>
      <c r="G729" t="inlineStr">
        <is>
          <t/>
        </is>
      </c>
      <c r="H729" t="inlineStr">
        <is>
          <t/>
        </is>
      </c>
      <c r="I729" t="inlineStr">
        <is>
          <t/>
        </is>
      </c>
      <c r="J729" t="inlineStr">
        <is>
          <t>endelig afgørelse</t>
        </is>
      </c>
      <c r="K729" t="inlineStr">
        <is>
          <t>1</t>
        </is>
      </c>
      <c r="L729" t="inlineStr">
        <is>
          <t/>
        </is>
      </c>
      <c r="M729" t="inlineStr">
        <is>
          <t>Endentscheidung</t>
        </is>
      </c>
      <c r="N729" t="inlineStr">
        <is>
          <t>1</t>
        </is>
      </c>
      <c r="O729" t="inlineStr">
        <is>
          <t/>
        </is>
      </c>
      <c r="P729" t="inlineStr">
        <is>
          <t>οριστική απόφαση</t>
        </is>
      </c>
      <c r="Q729" t="inlineStr">
        <is>
          <t>2</t>
        </is>
      </c>
      <c r="R729" t="inlineStr">
        <is>
          <t/>
        </is>
      </c>
      <c r="S729" t="inlineStr">
        <is>
          <t>final decision</t>
        </is>
      </c>
      <c r="T729" t="inlineStr">
        <is>
          <t>1</t>
        </is>
      </c>
      <c r="U729" t="inlineStr">
        <is>
          <t/>
        </is>
      </c>
      <c r="V729" t="inlineStr">
        <is>
          <t>resolución final</t>
        </is>
      </c>
      <c r="W729" t="inlineStr">
        <is>
          <t>3</t>
        </is>
      </c>
      <c r="X729" t="inlineStr">
        <is>
          <t/>
        </is>
      </c>
      <c r="Y729" t="inlineStr">
        <is>
          <t/>
        </is>
      </c>
      <c r="Z729" t="inlineStr">
        <is>
          <t/>
        </is>
      </c>
      <c r="AA729" t="inlineStr">
        <is>
          <t/>
        </is>
      </c>
      <c r="AB729" t="inlineStr">
        <is>
          <t>lopullinen päätös</t>
        </is>
      </c>
      <c r="AC729" t="inlineStr">
        <is>
          <t>2</t>
        </is>
      </c>
      <c r="AD729" t="inlineStr">
        <is>
          <t/>
        </is>
      </c>
      <c r="AE729" t="inlineStr">
        <is>
          <t>décision finale</t>
        </is>
      </c>
      <c r="AF729" t="inlineStr">
        <is>
          <t>3</t>
        </is>
      </c>
      <c r="AG729" t="inlineStr">
        <is>
          <t/>
        </is>
      </c>
      <c r="AH729" t="inlineStr">
        <is>
          <t/>
        </is>
      </c>
      <c r="AI729" t="inlineStr">
        <is>
          <t/>
        </is>
      </c>
      <c r="AJ729" t="inlineStr">
        <is>
          <t/>
        </is>
      </c>
      <c r="AK729" t="inlineStr">
        <is>
          <t/>
        </is>
      </c>
      <c r="AL729" t="inlineStr">
        <is>
          <t/>
        </is>
      </c>
      <c r="AM729" t="inlineStr">
        <is>
          <t/>
        </is>
      </c>
      <c r="AN729" t="inlineStr">
        <is>
          <t/>
        </is>
      </c>
      <c r="AO729" t="inlineStr">
        <is>
          <t/>
        </is>
      </c>
      <c r="AP729" t="inlineStr">
        <is>
          <t/>
        </is>
      </c>
      <c r="AQ729" t="inlineStr">
        <is>
          <t>decisione finale</t>
        </is>
      </c>
      <c r="AR729" t="inlineStr">
        <is>
          <t>2</t>
        </is>
      </c>
      <c r="AS729" t="inlineStr">
        <is>
          <t/>
        </is>
      </c>
      <c r="AT729" t="inlineStr">
        <is>
          <t/>
        </is>
      </c>
      <c r="AU729" t="inlineStr">
        <is>
          <t/>
        </is>
      </c>
      <c r="AV729" t="inlineStr">
        <is>
          <t/>
        </is>
      </c>
      <c r="AW729" t="inlineStr">
        <is>
          <t/>
        </is>
      </c>
      <c r="AX729" t="inlineStr">
        <is>
          <t/>
        </is>
      </c>
      <c r="AY729" t="inlineStr">
        <is>
          <t/>
        </is>
      </c>
      <c r="AZ729" t="inlineStr">
        <is>
          <t/>
        </is>
      </c>
      <c r="BA729" t="inlineStr">
        <is>
          <t/>
        </is>
      </c>
      <c r="BB729" t="inlineStr">
        <is>
          <t/>
        </is>
      </c>
      <c r="BC729" t="inlineStr">
        <is>
          <t>eindbeslissing</t>
        </is>
      </c>
      <c r="BD729" t="inlineStr">
        <is>
          <t>2</t>
        </is>
      </c>
      <c r="BE729" t="inlineStr">
        <is>
          <t/>
        </is>
      </c>
      <c r="BF729" t="inlineStr">
        <is>
          <t/>
        </is>
      </c>
      <c r="BG729" t="inlineStr">
        <is>
          <t/>
        </is>
      </c>
      <c r="BH729" t="inlineStr">
        <is>
          <t/>
        </is>
      </c>
      <c r="BI729" t="inlineStr">
        <is>
          <t/>
        </is>
      </c>
      <c r="BJ729" t="inlineStr">
        <is>
          <t/>
        </is>
      </c>
      <c r="BK729" t="inlineStr">
        <is>
          <t/>
        </is>
      </c>
      <c r="BL729" t="inlineStr">
        <is>
          <t/>
        </is>
      </c>
      <c r="BM729" t="inlineStr">
        <is>
          <t/>
        </is>
      </c>
      <c r="BN729" t="inlineStr">
        <is>
          <t/>
        </is>
      </c>
      <c r="BO729" t="inlineStr">
        <is>
          <t/>
        </is>
      </c>
      <c r="BP729" t="inlineStr">
        <is>
          <t/>
        </is>
      </c>
      <c r="BQ729" t="inlineStr">
        <is>
          <t/>
        </is>
      </c>
      <c r="BR729" t="inlineStr">
        <is>
          <t/>
        </is>
      </c>
      <c r="BS729" t="inlineStr">
        <is>
          <t/>
        </is>
      </c>
      <c r="BT729" t="inlineStr">
        <is>
          <t/>
        </is>
      </c>
      <c r="BU729" t="inlineStr">
        <is>
          <t>slutligt beslut</t>
        </is>
      </c>
      <c r="BV729" t="inlineStr">
        <is>
          <t>2</t>
        </is>
      </c>
      <c r="BW729" t="inlineStr">
        <is>
          <t/>
        </is>
      </c>
      <c r="BX729" t="inlineStr">
        <is>
          <t/>
        </is>
      </c>
      <c r="BY729" t="inlineStr">
        <is>
          <t/>
        </is>
      </c>
      <c r="BZ729" t="inlineStr">
        <is>
          <t/>
        </is>
      </c>
      <c r="CA729" t="inlineStr">
        <is>
          <t/>
        </is>
      </c>
      <c r="CB729" t="inlineStr">
        <is>
          <t/>
        </is>
      </c>
      <c r="CC729" t="inlineStr">
        <is>
          <t/>
        </is>
      </c>
      <c r="CD729" t="inlineStr">
        <is>
          <t/>
        </is>
      </c>
      <c r="CE729" t="inlineStr">
        <is>
          <t/>
        </is>
      </c>
      <c r="CF729" t="inlineStr">
        <is>
          <t/>
        </is>
      </c>
      <c r="CG729" t="inlineStr">
        <is>
          <t/>
        </is>
      </c>
      <c r="CH729" t="inlineStr">
        <is>
          <t/>
        </is>
      </c>
      <c r="CI729" t="inlineStr">
        <is>
          <t/>
        </is>
      </c>
      <c r="CJ729" t="inlineStr">
        <is>
          <t/>
        </is>
      </c>
      <c r="CK729" t="inlineStr">
        <is>
          <t/>
        </is>
      </c>
      <c r="CL729" t="inlineStr">
        <is>
          <t/>
        </is>
      </c>
      <c r="CM729" t="inlineStr">
        <is>
          <t/>
        </is>
      </c>
      <c r="CN729" t="inlineStr">
        <is>
          <t/>
        </is>
      </c>
      <c r="CO729" t="inlineStr">
        <is>
          <t/>
        </is>
      </c>
      <c r="CP729" t="inlineStr">
        <is>
          <t/>
        </is>
      </c>
      <c r="CQ729" t="inlineStr">
        <is>
          <t/>
        </is>
      </c>
      <c r="CR729" t="inlineStr">
        <is>
          <t/>
        </is>
      </c>
      <c r="CS729" t="inlineStr">
        <is>
          <t/>
        </is>
      </c>
      <c r="CT729" t="inlineStr">
        <is>
          <t/>
        </is>
      </c>
      <c r="CU729" t="inlineStr">
        <is>
          <t/>
        </is>
      </c>
    </row>
    <row r="730">
      <c r="A730" s="1" t="str">
        <f>HYPERLINK("https://iate.europa.eu/entry/result/768413/all", "768413")</f>
        <v>768413</v>
      </c>
      <c r="B730" t="inlineStr">
        <is>
          <t>FINANCE</t>
        </is>
      </c>
      <c r="C730" t="inlineStr">
        <is>
          <t>FINANCE|budget;FINANCE</t>
        </is>
      </c>
      <c r="D730" t="inlineStr">
        <is>
          <t/>
        </is>
      </c>
      <c r="E730" t="inlineStr">
        <is>
          <t/>
        </is>
      </c>
      <c r="F730" t="inlineStr">
        <is>
          <t/>
        </is>
      </c>
      <c r="G730" t="inlineStr">
        <is>
          <t>prostředky|příděl</t>
        </is>
      </c>
      <c r="H730" t="inlineStr">
        <is>
          <t>3|3</t>
        </is>
      </c>
      <c r="I730" t="inlineStr">
        <is>
          <t>|</t>
        </is>
      </c>
      <c r="J730" t="inlineStr">
        <is>
          <t>tildeling|bevillingsramme</t>
        </is>
      </c>
      <c r="K730" t="inlineStr">
        <is>
          <t>4|4</t>
        </is>
      </c>
      <c r="L730" t="inlineStr">
        <is>
          <t>|</t>
        </is>
      </c>
      <c r="M730" t="inlineStr">
        <is>
          <t>Mittel (Haush.), Zuweisung (EAG), Dotationsfonds (Kreditvers.), Ausstattung</t>
        </is>
      </c>
      <c r="N730" t="inlineStr">
        <is>
          <t>3</t>
        </is>
      </c>
      <c r="O730" t="inlineStr">
        <is>
          <t/>
        </is>
      </c>
      <c r="P730" t="inlineStr">
        <is>
          <t/>
        </is>
      </c>
      <c r="Q730" t="inlineStr">
        <is>
          <t/>
        </is>
      </c>
      <c r="R730" t="inlineStr">
        <is>
          <t/>
        </is>
      </c>
      <c r="S730" t="inlineStr">
        <is>
          <t>amount|allocation|appropriation</t>
        </is>
      </c>
      <c r="T730" t="inlineStr">
        <is>
          <t>3|3|3</t>
        </is>
      </c>
      <c r="U730" t="inlineStr">
        <is>
          <t>||</t>
        </is>
      </c>
      <c r="V730" t="inlineStr">
        <is>
          <t>dotación</t>
        </is>
      </c>
      <c r="W730" t="inlineStr">
        <is>
          <t>3</t>
        </is>
      </c>
      <c r="X730" t="inlineStr">
        <is>
          <t/>
        </is>
      </c>
      <c r="Y730" t="inlineStr">
        <is>
          <t>eraldis|vahendite jaotus</t>
        </is>
      </c>
      <c r="Z730" t="inlineStr">
        <is>
          <t>3|3</t>
        </is>
      </c>
      <c r="AA730" t="inlineStr">
        <is>
          <t>|</t>
        </is>
      </c>
      <c r="AB730" t="inlineStr">
        <is>
          <t>määräraha</t>
        </is>
      </c>
      <c r="AC730" t="inlineStr">
        <is>
          <t>3</t>
        </is>
      </c>
      <c r="AD730" t="inlineStr">
        <is>
          <t/>
        </is>
      </c>
      <c r="AE730" t="inlineStr">
        <is>
          <t>dotation</t>
        </is>
      </c>
      <c r="AF730" t="inlineStr">
        <is>
          <t>1</t>
        </is>
      </c>
      <c r="AG730" t="inlineStr">
        <is>
          <t/>
        </is>
      </c>
      <c r="AH730" t="inlineStr">
        <is>
          <t>leithdháileadh|cionroinnt</t>
        </is>
      </c>
      <c r="AI730" t="inlineStr">
        <is>
          <t>3|3</t>
        </is>
      </c>
      <c r="AJ730" t="inlineStr">
        <is>
          <t>|</t>
        </is>
      </c>
      <c r="AK730" t="inlineStr">
        <is>
          <t/>
        </is>
      </c>
      <c r="AL730" t="inlineStr">
        <is>
          <t/>
        </is>
      </c>
      <c r="AM730" t="inlineStr">
        <is>
          <t/>
        </is>
      </c>
      <c r="AN730" t="inlineStr">
        <is>
          <t>költségvetési juttatás|allokáció</t>
        </is>
      </c>
      <c r="AO730" t="inlineStr">
        <is>
          <t>4|4</t>
        </is>
      </c>
      <c r="AP730" t="inlineStr">
        <is>
          <t>|</t>
        </is>
      </c>
      <c r="AQ730" t="inlineStr">
        <is>
          <t>dotazione</t>
        </is>
      </c>
      <c r="AR730" t="inlineStr">
        <is>
          <t>3</t>
        </is>
      </c>
      <c r="AS730" t="inlineStr">
        <is>
          <t/>
        </is>
      </c>
      <c r="AT730" t="inlineStr">
        <is>
          <t/>
        </is>
      </c>
      <c r="AU730" t="inlineStr">
        <is>
          <t/>
        </is>
      </c>
      <c r="AV730" t="inlineStr">
        <is>
          <t/>
        </is>
      </c>
      <c r="AW730" t="inlineStr">
        <is>
          <t>piešķīrums</t>
        </is>
      </c>
      <c r="AX730" t="inlineStr">
        <is>
          <t>3</t>
        </is>
      </c>
      <c r="AY730" t="inlineStr">
        <is>
          <t/>
        </is>
      </c>
      <c r="AZ730" t="inlineStr">
        <is>
          <t>allokazzjoni</t>
        </is>
      </c>
      <c r="BA730" t="inlineStr">
        <is>
          <t>4</t>
        </is>
      </c>
      <c r="BB730" t="inlineStr">
        <is>
          <t/>
        </is>
      </c>
      <c r="BC730" t="inlineStr">
        <is>
          <t/>
        </is>
      </c>
      <c r="BD730" t="inlineStr">
        <is>
          <t/>
        </is>
      </c>
      <c r="BE730" t="inlineStr">
        <is>
          <t/>
        </is>
      </c>
      <c r="BF730" t="inlineStr">
        <is>
          <t/>
        </is>
      </c>
      <c r="BG730" t="inlineStr">
        <is>
          <t/>
        </is>
      </c>
      <c r="BH730" t="inlineStr">
        <is>
          <t/>
        </is>
      </c>
      <c r="BI730" t="inlineStr">
        <is>
          <t/>
        </is>
      </c>
      <c r="BJ730" t="inlineStr">
        <is>
          <t/>
        </is>
      </c>
      <c r="BK730" t="inlineStr">
        <is>
          <t/>
        </is>
      </c>
      <c r="BL730" t="inlineStr">
        <is>
          <t/>
        </is>
      </c>
      <c r="BM730" t="inlineStr">
        <is>
          <t/>
        </is>
      </c>
      <c r="BN730" t="inlineStr">
        <is>
          <t/>
        </is>
      </c>
      <c r="BO730" t="inlineStr">
        <is>
          <t>rozpočtové prostriedky|alokácia|suma|pridelené rozpočtové prostriedky</t>
        </is>
      </c>
      <c r="BP730" t="inlineStr">
        <is>
          <t>4|3|4|3</t>
        </is>
      </c>
      <c r="BQ730" t="inlineStr">
        <is>
          <t>|||</t>
        </is>
      </c>
      <c r="BR730" t="inlineStr">
        <is>
          <t>dodelitev</t>
        </is>
      </c>
      <c r="BS730" t="inlineStr">
        <is>
          <t>3</t>
        </is>
      </c>
      <c r="BT730" t="inlineStr">
        <is>
          <t/>
        </is>
      </c>
      <c r="BU730" t="inlineStr">
        <is>
          <t>anslag|avsättning</t>
        </is>
      </c>
      <c r="BV730" t="inlineStr">
        <is>
          <t>3|3</t>
        </is>
      </c>
      <c r="BW730" t="inlineStr">
        <is>
          <t>|</t>
        </is>
      </c>
      <c r="BX730" t="inlineStr">
        <is>
          <t/>
        </is>
      </c>
      <c r="BY730" t="inlineStr">
        <is>
          <t/>
        </is>
      </c>
      <c r="BZ730" t="inlineStr">
        <is>
          <t/>
        </is>
      </c>
      <c r="CA730" t="inlineStr">
        <is>
          <t/>
        </is>
      </c>
      <c r="CB730" t="inlineStr">
        <is>
          <t/>
        </is>
      </c>
      <c r="CC730" t="inlineStr">
        <is>
          <t/>
        </is>
      </c>
      <c r="CD730" t="inlineStr">
        <is>
          <t>Una cuantía monetaria asignada a un fin determinado.</t>
        </is>
      </c>
      <c r="CE730" t="inlineStr">
        <is>
          <t/>
        </is>
      </c>
      <c r="CF730" t="inlineStr">
        <is>
          <t/>
        </is>
      </c>
      <c r="CG730" t="inlineStr">
        <is>
          <t/>
        </is>
      </c>
      <c r="CH730" t="inlineStr">
        <is>
          <t/>
        </is>
      </c>
      <c r="CI730" t="inlineStr">
        <is>
          <t/>
        </is>
      </c>
      <c r="CJ730" t="inlineStr">
        <is>
          <t/>
        </is>
      </c>
      <c r="CK730" t="inlineStr">
        <is>
          <t>Importo monetario destinato a un fine determinato.</t>
        </is>
      </c>
      <c r="CL730" t="inlineStr">
        <is>
          <t/>
        </is>
      </c>
      <c r="CM730" t="inlineStr">
        <is>
          <t/>
        </is>
      </c>
      <c r="CN730" t="inlineStr">
        <is>
          <t>allokazzjoni ta' flus, assenjament</t>
        </is>
      </c>
      <c r="CO730" t="inlineStr">
        <is>
          <t/>
        </is>
      </c>
      <c r="CP730" t="inlineStr">
        <is>
          <t/>
        </is>
      </c>
      <c r="CQ730" t="inlineStr">
        <is>
          <t/>
        </is>
      </c>
      <c r="CR730" t="inlineStr">
        <is>
          <t/>
        </is>
      </c>
      <c r="CS730" t="inlineStr">
        <is>
          <t/>
        </is>
      </c>
      <c r="CT730" t="inlineStr">
        <is>
          <t/>
        </is>
      </c>
      <c r="CU730" t="inlineStr">
        <is>
          <t/>
        </is>
      </c>
    </row>
    <row r="731">
      <c r="A731" s="1" t="str">
        <f>HYPERLINK("https://iate.europa.eu/entry/result/772011/all", "772011")</f>
        <v>772011</v>
      </c>
      <c r="B731" t="inlineStr">
        <is>
          <t>PRODUCTION, TECHNOLOGY AND RESEARCH;FINANCE;LAW</t>
        </is>
      </c>
      <c r="C731" t="inlineStr">
        <is>
          <t>PRODUCTION, TECHNOLOGY AND RESEARCH|research and intellectual property|intellectual property;FINANCE|insurance|insurance;LAW</t>
        </is>
      </c>
      <c r="D731" t="inlineStr">
        <is>
          <t/>
        </is>
      </c>
      <c r="E731" t="inlineStr">
        <is>
          <t/>
        </is>
      </c>
      <c r="F731" t="inlineStr">
        <is>
          <t/>
        </is>
      </c>
      <c r="G731" t="inlineStr">
        <is>
          <t/>
        </is>
      </c>
      <c r="H731" t="inlineStr">
        <is>
          <t/>
        </is>
      </c>
      <c r="I731" t="inlineStr">
        <is>
          <t/>
        </is>
      </c>
      <c r="J731" t="inlineStr">
        <is>
          <t>skadesgodtgørelse|godtgørelse|skadeserstatning|erstatning</t>
        </is>
      </c>
      <c r="K731" t="inlineStr">
        <is>
          <t>4|4|4|4</t>
        </is>
      </c>
      <c r="L731" t="inlineStr">
        <is>
          <t>|||</t>
        </is>
      </c>
      <c r="M731" t="inlineStr">
        <is>
          <t>Schadensersatz|Entschädigung|Schadensersatzleistung, Vergütung|Ersatzleistung|Entschädigungsleistung</t>
        </is>
      </c>
      <c r="N731" t="inlineStr">
        <is>
          <t>3|3|3|3|3</t>
        </is>
      </c>
      <c r="O731" t="inlineStr">
        <is>
          <t>||||</t>
        </is>
      </c>
      <c r="P731" t="inlineStr">
        <is>
          <t/>
        </is>
      </c>
      <c r="Q731" t="inlineStr">
        <is>
          <t/>
        </is>
      </c>
      <c r="R731" t="inlineStr">
        <is>
          <t/>
        </is>
      </c>
      <c r="S731" t="inlineStr">
        <is>
          <t>compensation|indemnity</t>
        </is>
      </c>
      <c r="T731" t="inlineStr">
        <is>
          <t>2|2</t>
        </is>
      </c>
      <c r="U731" t="inlineStr">
        <is>
          <t>|</t>
        </is>
      </c>
      <c r="V731" t="inlineStr">
        <is>
          <t>indemnización</t>
        </is>
      </c>
      <c r="W731" t="inlineStr">
        <is>
          <t>2</t>
        </is>
      </c>
      <c r="X731" t="inlineStr">
        <is>
          <t/>
        </is>
      </c>
      <c r="Y731" t="inlineStr">
        <is>
          <t/>
        </is>
      </c>
      <c r="Z731" t="inlineStr">
        <is>
          <t/>
        </is>
      </c>
      <c r="AA731" t="inlineStr">
        <is>
          <t/>
        </is>
      </c>
      <c r="AB731" t="inlineStr">
        <is>
          <t>korvaus</t>
        </is>
      </c>
      <c r="AC731" t="inlineStr">
        <is>
          <t>2</t>
        </is>
      </c>
      <c r="AD731" t="inlineStr">
        <is>
          <t/>
        </is>
      </c>
      <c r="AE731" t="inlineStr">
        <is>
          <t>indemnité</t>
        </is>
      </c>
      <c r="AF731" t="inlineStr">
        <is>
          <t>3</t>
        </is>
      </c>
      <c r="AG731" t="inlineStr">
        <is>
          <t/>
        </is>
      </c>
      <c r="AH731" t="inlineStr">
        <is>
          <t/>
        </is>
      </c>
      <c r="AI731" t="inlineStr">
        <is>
          <t/>
        </is>
      </c>
      <c r="AJ731" t="inlineStr">
        <is>
          <t/>
        </is>
      </c>
      <c r="AK731" t="inlineStr">
        <is>
          <t/>
        </is>
      </c>
      <c r="AL731" t="inlineStr">
        <is>
          <t/>
        </is>
      </c>
      <c r="AM731" t="inlineStr">
        <is>
          <t/>
        </is>
      </c>
      <c r="AN731" t="inlineStr">
        <is>
          <t/>
        </is>
      </c>
      <c r="AO731" t="inlineStr">
        <is>
          <t/>
        </is>
      </c>
      <c r="AP731" t="inlineStr">
        <is>
          <t/>
        </is>
      </c>
      <c r="AQ731" t="inlineStr">
        <is>
          <t>indennizzo|risarcimento</t>
        </is>
      </c>
      <c r="AR731" t="inlineStr">
        <is>
          <t>2|2</t>
        </is>
      </c>
      <c r="AS731" t="inlineStr">
        <is>
          <t>|</t>
        </is>
      </c>
      <c r="AT731" t="inlineStr">
        <is>
          <t/>
        </is>
      </c>
      <c r="AU731" t="inlineStr">
        <is>
          <t/>
        </is>
      </c>
      <c r="AV731" t="inlineStr">
        <is>
          <t/>
        </is>
      </c>
      <c r="AW731" t="inlineStr">
        <is>
          <t/>
        </is>
      </c>
      <c r="AX731" t="inlineStr">
        <is>
          <t/>
        </is>
      </c>
      <c r="AY731" t="inlineStr">
        <is>
          <t/>
        </is>
      </c>
      <c r="AZ731" t="inlineStr">
        <is>
          <t>kumpens|indennizz</t>
        </is>
      </c>
      <c r="BA731" t="inlineStr">
        <is>
          <t>4|4</t>
        </is>
      </c>
      <c r="BB731" t="inlineStr">
        <is>
          <t>|</t>
        </is>
      </c>
      <c r="BC731" t="inlineStr">
        <is>
          <t>schadevergoeding</t>
        </is>
      </c>
      <c r="BD731" t="inlineStr">
        <is>
          <t>2</t>
        </is>
      </c>
      <c r="BE731" t="inlineStr">
        <is>
          <t/>
        </is>
      </c>
      <c r="BF731" t="inlineStr">
        <is>
          <t/>
        </is>
      </c>
      <c r="BG731" t="inlineStr">
        <is>
          <t/>
        </is>
      </c>
      <c r="BH731" t="inlineStr">
        <is>
          <t/>
        </is>
      </c>
      <c r="BI731" t="inlineStr">
        <is>
          <t/>
        </is>
      </c>
      <c r="BJ731" t="inlineStr">
        <is>
          <t/>
        </is>
      </c>
      <c r="BK731" t="inlineStr">
        <is>
          <t/>
        </is>
      </c>
      <c r="BL731" t="inlineStr">
        <is>
          <t/>
        </is>
      </c>
      <c r="BM731" t="inlineStr">
        <is>
          <t/>
        </is>
      </c>
      <c r="BN731" t="inlineStr">
        <is>
          <t/>
        </is>
      </c>
      <c r="BO731" t="inlineStr">
        <is>
          <t/>
        </is>
      </c>
      <c r="BP731" t="inlineStr">
        <is>
          <t/>
        </is>
      </c>
      <c r="BQ731" t="inlineStr">
        <is>
          <t/>
        </is>
      </c>
      <c r="BR731" t="inlineStr">
        <is>
          <t/>
        </is>
      </c>
      <c r="BS731" t="inlineStr">
        <is>
          <t/>
        </is>
      </c>
      <c r="BT731" t="inlineStr">
        <is>
          <t/>
        </is>
      </c>
      <c r="BU731" t="inlineStr">
        <is>
          <t/>
        </is>
      </c>
      <c r="BV731" t="inlineStr">
        <is>
          <t/>
        </is>
      </c>
      <c r="BW731" t="inlineStr">
        <is>
          <t/>
        </is>
      </c>
      <c r="BX731" t="inlineStr">
        <is>
          <t/>
        </is>
      </c>
      <c r="BY731" t="inlineStr">
        <is>
          <t/>
        </is>
      </c>
      <c r="BZ731" t="inlineStr">
        <is>
          <t/>
        </is>
      </c>
      <c r="CA731" t="inlineStr">
        <is>
          <t>Entschädigung ist vielfach ein angemessener Ausgleich für einen erlittenen Schaden (z.B. aufgrund von Arbeitsunfällen, Patentrechtsverletzungen oder von Eingriffen des Staates). Dabei muss k e i n Verschulden vorliegen. Der entstandene Schaden wird nicht unbedingt voll ausgeglichen. (nach Köbler/Pohl: Deutsch-deutsches Rechtswörterbuch, München 1991) Schadensersatz: Der - in voller Höhe zu erfolgende - Ausgleich des einem Geschädigten entstandenen Schadens durch den Schädiger. Eine Pflicht zum Schadensersatz kann ausgelöst werden durch die Verletzung einer Vertragspflicht einerseits und durch die Haftung für unerlaubte Handlungen und die Gefährdungshaftung andererseits.</t>
        </is>
      </c>
      <c r="CB731" t="inlineStr">
        <is>
          <t/>
        </is>
      </c>
      <c r="CC731" t="inlineStr">
        <is>
          <t/>
        </is>
      </c>
      <c r="CD731" t="inlineStr">
        <is>
          <t>"Resarcimiento económico obtenido a modo de satisfacción ante un incumplimiento o agravio. Suele referirse a la indemnización de los daños y perjuicios, comprendiendo tanto el daño emergente como el lucro cesante."</t>
        </is>
      </c>
      <c r="CE731" t="inlineStr">
        <is>
          <t/>
        </is>
      </c>
      <c r="CF731" t="inlineStr">
        <is>
          <t>vahingosta vastikkeeksi annettava rahamäärä tms.</t>
        </is>
      </c>
      <c r="CG731" t="inlineStr">
        <is>
          <t>somme d'argent due pour la réparation du dommage causé par un délit ou un quasi-délit.</t>
        </is>
      </c>
      <c r="CH731" t="inlineStr">
        <is>
          <t/>
        </is>
      </c>
      <c r="CI731" t="inlineStr">
        <is>
          <t/>
        </is>
      </c>
      <c r="CJ731" t="inlineStr">
        <is>
          <t/>
        </is>
      </c>
      <c r="CK731" t="inlineStr">
        <is>
          <t>Risarcimento del danno è la somma con cui il responsabile reintegra per un valore equivalente il patrimonio di colui al quale ha arrecato un danno ingiusto, contrattuale o extracontrattuale. In ambito assicurativo il termine "indennizzo" si riferisce usualmente alla somma dovuta in virtù della esistenza di una polizza privata stipulata dal singolo a garanzia di un rischio della vita comune (infortuni, furto ecc.) ovvero di una assicurazione di tipo "sociale" che intervenga ad indennizzare la vittima di un danno accidentale con una somma scaturente da un sistema di calcolo prestabilito. Pertanto, mentre il risarcimento tende al pieno ripristino della situazione esistente prima che il danno stesso si producesse, l'indennizzo consiste in un intervento riparatore economico non necessariamente commisurato alla effettiva entità del danno, ma agganciato a parametri prestabiliti per legge o per contratto.</t>
        </is>
      </c>
      <c r="CL731" t="inlineStr">
        <is>
          <t/>
        </is>
      </c>
      <c r="CM731" t="inlineStr">
        <is>
          <t/>
        </is>
      </c>
      <c r="CN731" t="inlineStr">
        <is>
          <t/>
        </is>
      </c>
      <c r="CO731" t="inlineStr">
        <is>
          <t>In het verbintenissenrecht: vergoeding van kosten, schaden en interessen in geval van wanprestatie of onrechtmatige daad. In het strafrecht: 1)vergoeding van door een strafbaar feit veroorzaakte schade, als bijzondere voorwaarde aan een voorwaardelijke straf verbonden; 2): voor ten onrechte ondergane voorlopige hechtenis. In het bestuursrecht: indien de rechtbank een beroep tegen een besluit gegrond verklaart. In het arbeidsrecht: bij overtreding van het arbeidscontract.</t>
        </is>
      </c>
      <c r="CP731" t="inlineStr">
        <is>
          <t/>
        </is>
      </c>
      <c r="CQ731" t="inlineStr">
        <is>
          <t/>
        </is>
      </c>
      <c r="CR731" t="inlineStr">
        <is>
          <t/>
        </is>
      </c>
      <c r="CS731" t="inlineStr">
        <is>
          <t/>
        </is>
      </c>
      <c r="CT731" t="inlineStr">
        <is>
          <t/>
        </is>
      </c>
      <c r="CU731" t="inlineStr">
        <is>
          <t/>
        </is>
      </c>
    </row>
    <row r="732">
      <c r="A732" s="1" t="str">
        <f>HYPERLINK("https://iate.europa.eu/entry/result/761064/all", "761064")</f>
        <v>761064</v>
      </c>
      <c r="B732" t="inlineStr">
        <is>
          <t>FINANCE;BUSINESS AND COMPETITION</t>
        </is>
      </c>
      <c r="C732" t="inlineStr">
        <is>
          <t>FINANCE|financial institutions and credit;BUSINESS AND COMPETITION|business organisation;FINANCE</t>
        </is>
      </c>
      <c r="D732" t="inlineStr">
        <is>
          <t>заемодател|кредитор</t>
        </is>
      </c>
      <c r="E732" t="inlineStr">
        <is>
          <t>3|3</t>
        </is>
      </c>
      <c r="F732" t="inlineStr">
        <is>
          <t>|</t>
        </is>
      </c>
      <c r="G732" t="inlineStr">
        <is>
          <t>věřitel</t>
        </is>
      </c>
      <c r="H732" t="inlineStr">
        <is>
          <t>4</t>
        </is>
      </c>
      <c r="I732" t="inlineStr">
        <is>
          <t/>
        </is>
      </c>
      <c r="J732" t="inlineStr">
        <is>
          <t>kreditor</t>
        </is>
      </c>
      <c r="K732" t="inlineStr">
        <is>
          <t>2</t>
        </is>
      </c>
      <c r="L732" t="inlineStr">
        <is>
          <t/>
        </is>
      </c>
      <c r="M732" t="inlineStr">
        <is>
          <t>Gläubiger</t>
        </is>
      </c>
      <c r="N732" t="inlineStr">
        <is>
          <t>3</t>
        </is>
      </c>
      <c r="O732" t="inlineStr">
        <is>
          <t/>
        </is>
      </c>
      <c r="P732" t="inlineStr">
        <is>
          <t>πιστωτής</t>
        </is>
      </c>
      <c r="Q732" t="inlineStr">
        <is>
          <t>4</t>
        </is>
      </c>
      <c r="R732" t="inlineStr">
        <is>
          <t/>
        </is>
      </c>
      <c r="S732" t="inlineStr">
        <is>
          <t>creditor</t>
        </is>
      </c>
      <c r="T732" t="inlineStr">
        <is>
          <t>3</t>
        </is>
      </c>
      <c r="U732" t="inlineStr">
        <is>
          <t/>
        </is>
      </c>
      <c r="V732" t="inlineStr">
        <is>
          <t>acreedor</t>
        </is>
      </c>
      <c r="W732" t="inlineStr">
        <is>
          <t>3</t>
        </is>
      </c>
      <c r="X732" t="inlineStr">
        <is>
          <t/>
        </is>
      </c>
      <c r="Y732" t="inlineStr">
        <is>
          <t>võlausaldaja</t>
        </is>
      </c>
      <c r="Z732" t="inlineStr">
        <is>
          <t>3</t>
        </is>
      </c>
      <c r="AA732" t="inlineStr">
        <is>
          <t/>
        </is>
      </c>
      <c r="AB732" t="inlineStr">
        <is>
          <t>velkoja</t>
        </is>
      </c>
      <c r="AC732" t="inlineStr">
        <is>
          <t>3</t>
        </is>
      </c>
      <c r="AD732" t="inlineStr">
        <is>
          <t/>
        </is>
      </c>
      <c r="AE732" t="inlineStr">
        <is>
          <t>créancier</t>
        </is>
      </c>
      <c r="AF732" t="inlineStr">
        <is>
          <t>3</t>
        </is>
      </c>
      <c r="AG732" t="inlineStr">
        <is>
          <t/>
        </is>
      </c>
      <c r="AH732" t="inlineStr">
        <is>
          <t>creidiúnaí</t>
        </is>
      </c>
      <c r="AI732" t="inlineStr">
        <is>
          <t>3</t>
        </is>
      </c>
      <c r="AJ732" t="inlineStr">
        <is>
          <t/>
        </is>
      </c>
      <c r="AK732" t="inlineStr">
        <is>
          <t>vjerovnik</t>
        </is>
      </c>
      <c r="AL732" t="inlineStr">
        <is>
          <t>3</t>
        </is>
      </c>
      <c r="AM732" t="inlineStr">
        <is>
          <t/>
        </is>
      </c>
      <c r="AN732" t="inlineStr">
        <is>
          <t>hitelező</t>
        </is>
      </c>
      <c r="AO732" t="inlineStr">
        <is>
          <t>4</t>
        </is>
      </c>
      <c r="AP732" t="inlineStr">
        <is>
          <t/>
        </is>
      </c>
      <c r="AQ732" t="inlineStr">
        <is>
          <t>creditore</t>
        </is>
      </c>
      <c r="AR732" t="inlineStr">
        <is>
          <t>3</t>
        </is>
      </c>
      <c r="AS732" t="inlineStr">
        <is>
          <t/>
        </is>
      </c>
      <c r="AT732" t="inlineStr">
        <is>
          <t>kreditorius</t>
        </is>
      </c>
      <c r="AU732" t="inlineStr">
        <is>
          <t>3</t>
        </is>
      </c>
      <c r="AV732" t="inlineStr">
        <is>
          <t/>
        </is>
      </c>
      <c r="AW732" t="inlineStr">
        <is>
          <t>kreditors</t>
        </is>
      </c>
      <c r="AX732" t="inlineStr">
        <is>
          <t>3</t>
        </is>
      </c>
      <c r="AY732" t="inlineStr">
        <is>
          <t/>
        </is>
      </c>
      <c r="AZ732" t="inlineStr">
        <is>
          <t>kreditur</t>
        </is>
      </c>
      <c r="BA732" t="inlineStr">
        <is>
          <t>3</t>
        </is>
      </c>
      <c r="BB732" t="inlineStr">
        <is>
          <t/>
        </is>
      </c>
      <c r="BC732" t="inlineStr">
        <is>
          <t>schuldeiser</t>
        </is>
      </c>
      <c r="BD732" t="inlineStr">
        <is>
          <t>3</t>
        </is>
      </c>
      <c r="BE732" t="inlineStr">
        <is>
          <t/>
        </is>
      </c>
      <c r="BF732" t="inlineStr">
        <is>
          <t>wierzyciel</t>
        </is>
      </c>
      <c r="BG732" t="inlineStr">
        <is>
          <t>3</t>
        </is>
      </c>
      <c r="BH732" t="inlineStr">
        <is>
          <t/>
        </is>
      </c>
      <c r="BI732" t="inlineStr">
        <is>
          <t>credor</t>
        </is>
      </c>
      <c r="BJ732" t="inlineStr">
        <is>
          <t>3</t>
        </is>
      </c>
      <c r="BK732" t="inlineStr">
        <is>
          <t/>
        </is>
      </c>
      <c r="BL732" t="inlineStr">
        <is>
          <t>creditor</t>
        </is>
      </c>
      <c r="BM732" t="inlineStr">
        <is>
          <t>4</t>
        </is>
      </c>
      <c r="BN732" t="inlineStr">
        <is>
          <t/>
        </is>
      </c>
      <c r="BO732" t="inlineStr">
        <is>
          <t>veriteľ</t>
        </is>
      </c>
      <c r="BP732" t="inlineStr">
        <is>
          <t>3</t>
        </is>
      </c>
      <c r="BQ732" t="inlineStr">
        <is>
          <t/>
        </is>
      </c>
      <c r="BR732" t="inlineStr">
        <is>
          <t>upnik</t>
        </is>
      </c>
      <c r="BS732" t="inlineStr">
        <is>
          <t>3</t>
        </is>
      </c>
      <c r="BT732" t="inlineStr">
        <is>
          <t/>
        </is>
      </c>
      <c r="BU732" t="inlineStr">
        <is>
          <t>fordringsägare|kreditgivare|borgenär</t>
        </is>
      </c>
      <c r="BV732" t="inlineStr">
        <is>
          <t>3|3|3</t>
        </is>
      </c>
      <c r="BW732" t="inlineStr">
        <is>
          <t>||</t>
        </is>
      </c>
      <c r="BX732" t="inlineStr">
        <is>
          <t/>
        </is>
      </c>
      <c r="BY732" t="inlineStr">
        <is>
          <t/>
        </is>
      </c>
      <c r="BZ732" t="inlineStr">
        <is>
          <t>Part i et skyldforhold, der kan rette et krav mod en anden, dvs. har noget til gode. Angår kravet penge, kaldes kreditor pengekreditor, angår kravet ydelser af en anden art, fx en købers krav på en vare, kaldes han eller hun undertiden realkreditor.</t>
        </is>
      </c>
      <c r="CA732" t="inlineStr">
        <is>
          <t>Person, die aus einem vertraglichen Verhältnis oder einer gerichtlichen Entscheidung her einen Anspruch gegen eine andere Person hat bzw. berechtigt ist, von einer anderen Person eine Leistung zu fordern</t>
        </is>
      </c>
      <c r="CB732" t="inlineStr">
        <is>
          <t/>
        </is>
      </c>
      <c r="CC732" t="inlineStr">
        <is>
          <t>person to whom a debt is owing</t>
        </is>
      </c>
      <c r="CD732" t="inlineStr">
        <is>
          <t>Persona física o jurídica que tiene derecho a reclamar el cumplimiento de una obligación.</t>
        </is>
      </c>
      <c r="CE732" t="inlineStr">
        <is>
          <t/>
        </is>
      </c>
      <c r="CF732" t="inlineStr">
        <is>
          <t>"saatavaansa velkova henkilö, rahalaitos tms."</t>
        </is>
      </c>
      <c r="CG732" t="inlineStr">
        <is>
          <t>Titulaire d'une créance; personne à qui il est dû de l'argent.</t>
        </is>
      </c>
      <c r="CH732" t="inlineStr">
        <is>
          <t/>
        </is>
      </c>
      <c r="CI732" t="inlineStr">
        <is>
          <t/>
        </is>
      </c>
      <c r="CJ732" t="inlineStr">
        <is>
          <t/>
        </is>
      </c>
      <c r="CK732" t="inlineStr">
        <is>
          <t>chi è titolare di un diritto di credito</t>
        </is>
      </c>
      <c r="CL732" t="inlineStr">
        <is>
          <t>paskolos davėjas, skolintojas</t>
        </is>
      </c>
      <c r="CM732" t="inlineStr">
        <is>
          <t>juridiska vai fiziska persona, kurai ir prasījuma tiesības pret parādnieku (sk. &lt;a href="/entry/result/761238/all" id="ENTRY_TO_ENTRY_CONVERTER" target="_blank"&gt;IATE:761238&lt;/a&gt; )</t>
        </is>
      </c>
      <c r="CN732" t="inlineStr">
        <is>
          <t>persuna li tkun ipprovdiet il-kreditu u tkun dovuta tieħu lura l-kreditu li tkun sellfet</t>
        </is>
      </c>
      <c r="CO732" t="inlineStr">
        <is>
          <t/>
        </is>
      </c>
      <c r="CP732" t="inlineStr">
        <is>
          <t>osoba, która może żądać spełnienia świadczenia od innej osoby (dłużnika), z którą łączy ją stosunek zobowiązaniowy</t>
        </is>
      </c>
      <c r="CQ732" t="inlineStr">
        <is>
          <t>"Pessoa a quem se deve dinheiro (em relação ao devedor)."</t>
        </is>
      </c>
      <c r="CR732" t="inlineStr">
        <is>
          <t>Titular al unui drept de creanță; persoană sau instituție care a acordat cuiva un credit.</t>
        </is>
      </c>
      <c r="CS732" t="inlineStr">
        <is>
          <t>jedna zo zmluvných strán úverového vzťahu, väčšinou banka, ktorá poskytla klientovi – dlžníkovi na stanovené obdobie peňažné prostriedky</t>
        </is>
      </c>
      <c r="CT732" t="inlineStr">
        <is>
          <t>oseba ali ustanova, ki v obligacijskem razmerju, nastalem na podlagi danega posojila, kredita ipd., lahko od druge strani zahteva izročitev stvari, opravljanje storitve ali opustitev določene stvari ali ukrepa</t>
        </is>
      </c>
      <c r="CU732" t="inlineStr">
        <is>
          <t>Person som har en fordran mot någon annan.</t>
        </is>
      </c>
    </row>
    <row r="733">
      <c r="A733" s="1" t="str">
        <f>HYPERLINK("https://iate.europa.eu/entry/result/760756/all", "760756")</f>
        <v>760756</v>
      </c>
      <c r="B733" t="inlineStr">
        <is>
          <t>TRADE;FINANCE</t>
        </is>
      </c>
      <c r="C733" t="inlineStr">
        <is>
          <t>TRADE|trade policy;FINANCE</t>
        </is>
      </c>
      <c r="D733" t="inlineStr">
        <is>
          <t/>
        </is>
      </c>
      <c r="E733" t="inlineStr">
        <is>
          <t/>
        </is>
      </c>
      <c r="F733" t="inlineStr">
        <is>
          <t/>
        </is>
      </c>
      <c r="G733" t="inlineStr">
        <is>
          <t/>
        </is>
      </c>
      <c r="H733" t="inlineStr">
        <is>
          <t/>
        </is>
      </c>
      <c r="I733" t="inlineStr">
        <is>
          <t/>
        </is>
      </c>
      <c r="J733" t="inlineStr">
        <is>
          <t>vare</t>
        </is>
      </c>
      <c r="K733" t="inlineStr">
        <is>
          <t>4</t>
        </is>
      </c>
      <c r="L733" t="inlineStr">
        <is>
          <t/>
        </is>
      </c>
      <c r="M733" t="inlineStr">
        <is>
          <t>Ware</t>
        </is>
      </c>
      <c r="N733" t="inlineStr">
        <is>
          <t>3</t>
        </is>
      </c>
      <c r="O733" t="inlineStr">
        <is>
          <t/>
        </is>
      </c>
      <c r="P733" t="inlineStr">
        <is>
          <t>αγαθό</t>
        </is>
      </c>
      <c r="Q733" t="inlineStr">
        <is>
          <t>3</t>
        </is>
      </c>
      <c r="R733" t="inlineStr">
        <is>
          <t/>
        </is>
      </c>
      <c r="S733" t="inlineStr">
        <is>
          <t>commodity</t>
        </is>
      </c>
      <c r="T733" t="inlineStr">
        <is>
          <t>3</t>
        </is>
      </c>
      <c r="U733" t="inlineStr">
        <is>
          <t/>
        </is>
      </c>
      <c r="V733" t="inlineStr">
        <is>
          <t>mercancía</t>
        </is>
      </c>
      <c r="W733" t="inlineStr">
        <is>
          <t>3</t>
        </is>
      </c>
      <c r="X733" t="inlineStr">
        <is>
          <t/>
        </is>
      </c>
      <c r="Y733" t="inlineStr">
        <is>
          <t>kaup</t>
        </is>
      </c>
      <c r="Z733" t="inlineStr">
        <is>
          <t>3</t>
        </is>
      </c>
      <c r="AA733" t="inlineStr">
        <is>
          <t/>
        </is>
      </c>
      <c r="AB733" t="inlineStr">
        <is>
          <t>hyödyke</t>
        </is>
      </c>
      <c r="AC733" t="inlineStr">
        <is>
          <t>2</t>
        </is>
      </c>
      <c r="AD733" t="inlineStr">
        <is>
          <t/>
        </is>
      </c>
      <c r="AE733" t="inlineStr">
        <is>
          <t>marchandise</t>
        </is>
      </c>
      <c r="AF733" t="inlineStr">
        <is>
          <t>3</t>
        </is>
      </c>
      <c r="AG733" t="inlineStr">
        <is>
          <t/>
        </is>
      </c>
      <c r="AH733" t="inlineStr">
        <is>
          <t/>
        </is>
      </c>
      <c r="AI733" t="inlineStr">
        <is>
          <t/>
        </is>
      </c>
      <c r="AJ733" t="inlineStr">
        <is>
          <t/>
        </is>
      </c>
      <c r="AK733" t="inlineStr">
        <is>
          <t/>
        </is>
      </c>
      <c r="AL733" t="inlineStr">
        <is>
          <t/>
        </is>
      </c>
      <c r="AM733" t="inlineStr">
        <is>
          <t/>
        </is>
      </c>
      <c r="AN733" t="inlineStr">
        <is>
          <t/>
        </is>
      </c>
      <c r="AO733" t="inlineStr">
        <is>
          <t/>
        </is>
      </c>
      <c r="AP733" t="inlineStr">
        <is>
          <t/>
        </is>
      </c>
      <c r="AQ733" t="inlineStr">
        <is>
          <t>merce</t>
        </is>
      </c>
      <c r="AR733" t="inlineStr">
        <is>
          <t>3</t>
        </is>
      </c>
      <c r="AS733" t="inlineStr">
        <is>
          <t/>
        </is>
      </c>
      <c r="AT733" t="inlineStr">
        <is>
          <t/>
        </is>
      </c>
      <c r="AU733" t="inlineStr">
        <is>
          <t/>
        </is>
      </c>
      <c r="AV733" t="inlineStr">
        <is>
          <t/>
        </is>
      </c>
      <c r="AW733" t="inlineStr">
        <is>
          <t/>
        </is>
      </c>
      <c r="AX733" t="inlineStr">
        <is>
          <t/>
        </is>
      </c>
      <c r="AY733" t="inlineStr">
        <is>
          <t/>
        </is>
      </c>
      <c r="AZ733" t="inlineStr">
        <is>
          <t/>
        </is>
      </c>
      <c r="BA733" t="inlineStr">
        <is>
          <t/>
        </is>
      </c>
      <c r="BB733" t="inlineStr">
        <is>
          <t/>
        </is>
      </c>
      <c r="BC733" t="inlineStr">
        <is>
          <t>grondstof</t>
        </is>
      </c>
      <c r="BD733" t="inlineStr">
        <is>
          <t>3</t>
        </is>
      </c>
      <c r="BE733" t="inlineStr">
        <is>
          <t/>
        </is>
      </c>
      <c r="BF733" t="inlineStr">
        <is>
          <t>towar</t>
        </is>
      </c>
      <c r="BG733" t="inlineStr">
        <is>
          <t>3</t>
        </is>
      </c>
      <c r="BH733" t="inlineStr">
        <is>
          <t/>
        </is>
      </c>
      <c r="BI733" t="inlineStr">
        <is>
          <t>mercadoria</t>
        </is>
      </c>
      <c r="BJ733" t="inlineStr">
        <is>
          <t>3</t>
        </is>
      </c>
      <c r="BK733" t="inlineStr">
        <is>
          <t/>
        </is>
      </c>
      <c r="BL733" t="inlineStr">
        <is>
          <t/>
        </is>
      </c>
      <c r="BM733" t="inlineStr">
        <is>
          <t/>
        </is>
      </c>
      <c r="BN733" t="inlineStr">
        <is>
          <t/>
        </is>
      </c>
      <c r="BO733" t="inlineStr">
        <is>
          <t/>
        </is>
      </c>
      <c r="BP733" t="inlineStr">
        <is>
          <t/>
        </is>
      </c>
      <c r="BQ733" t="inlineStr">
        <is>
          <t/>
        </is>
      </c>
      <c r="BR733" t="inlineStr">
        <is>
          <t>blago|tržna dobrina</t>
        </is>
      </c>
      <c r="BS733" t="inlineStr">
        <is>
          <t>2|2</t>
        </is>
      </c>
      <c r="BT733" t="inlineStr">
        <is>
          <t>|</t>
        </is>
      </c>
      <c r="BU733" t="inlineStr">
        <is>
          <t/>
        </is>
      </c>
      <c r="BV733" t="inlineStr">
        <is>
          <t/>
        </is>
      </c>
      <c r="BW733" t="inlineStr">
        <is>
          <t/>
        </is>
      </c>
      <c r="BX733" t="inlineStr">
        <is>
          <t/>
        </is>
      </c>
      <c r="BY733" t="inlineStr">
        <is>
          <t/>
        </is>
      </c>
      <c r="BZ733" t="inlineStr">
        <is>
          <t/>
        </is>
      </c>
      <c r="CA733" t="inlineStr">
        <is>
          <t>bewegliche Sache (auch Elektrizität), die Gegenstand des Handelsverkehrs sein kann; undifferenziertes Produkt, das als Massenware verkauft wird</t>
        </is>
      </c>
      <c r="CB733" t="inlineStr">
        <is>
          <t>Κάθε αγαθό που είναι εμπορεύσιμο (negotiable, marketable). Συνώνυμο του goods (στον πληθυντικό). Όρος δύσκολος στον ορισμό του. Βλέπε και το δελτίο ΙΑΤΕ 767557.</t>
        </is>
      </c>
      <c r="CC733" t="inlineStr">
        <is>
          <t>product, usually physical, which can be bought and sold and is directly measurable</t>
        </is>
      </c>
      <c r="CD733" t="inlineStr">
        <is>
          <t>Producto, general pero no necesariamente tangible, que se caracteriza por ser comercializable o estar destinado a la comercialización.</t>
        </is>
      </c>
      <c r="CE733" t="inlineStr">
        <is>
          <t/>
        </is>
      </c>
      <c r="CF733" t="inlineStr">
        <is>
          <t>"yleisnimitys kaikille välineille tai palveluille, jotka suoraan tai välillisesti tyydyttävät ihmisen tarpeita"</t>
        </is>
      </c>
      <c r="CG733" t="inlineStr">
        <is>
          <t>Produit qui fait l'objet d'une transaction commerciale, qui s'achète ou qui se vend.</t>
        </is>
      </c>
      <c r="CH733" t="inlineStr">
        <is>
          <t/>
        </is>
      </c>
      <c r="CI733" t="inlineStr">
        <is>
          <t/>
        </is>
      </c>
      <c r="CJ733" t="inlineStr">
        <is>
          <t/>
        </is>
      </c>
      <c r="CK733" t="inlineStr">
        <is>
          <t>Qualunque prodotto in quanto bene di scambio e oggetto di commercio.</t>
        </is>
      </c>
      <c r="CL733" t="inlineStr">
        <is>
          <t/>
        </is>
      </c>
      <c r="CM733" t="inlineStr">
        <is>
          <t/>
        </is>
      </c>
      <c r="CN733" t="inlineStr">
        <is>
          <t/>
        </is>
      </c>
      <c r="CO733" t="inlineStr">
        <is>
          <t/>
        </is>
      </c>
      <c r="CP733" t="inlineStr">
        <is>
          <t>artykuły (dobra materialne) przeznaczone na sprzedaż</t>
        </is>
      </c>
      <c r="CQ733" t="inlineStr">
        <is>
          <t>Bens primários ou produtos de base quando utilizados na perspectiva da sua comercialização.</t>
        </is>
      </c>
      <c r="CR733" t="inlineStr">
        <is>
          <t/>
        </is>
      </c>
      <c r="CS733" t="inlineStr">
        <is>
          <t/>
        </is>
      </c>
      <c r="CT733" t="inlineStr">
        <is>
          <t>predmeti oziroma izdelki, ki imajo uporabno in menjalno vrednost in so namenjeni za prodajo na trgu</t>
        </is>
      </c>
      <c r="CU733" t="inlineStr">
        <is>
          <t/>
        </is>
      </c>
    </row>
    <row r="734">
      <c r="A734" s="1" t="str">
        <f>HYPERLINK("https://iate.europa.eu/entry/result/768150/all", "768150")</f>
        <v>768150</v>
      </c>
      <c r="B734" t="inlineStr">
        <is>
          <t>FINANCE;INTERNATIONAL RELATIONS;EUROPEAN UNION</t>
        </is>
      </c>
      <c r="C734" t="inlineStr">
        <is>
          <t>FINANCE|budget;INTERNATIONAL RELATIONS|cooperation policy;EUROPEAN UNION|European construction|EU relations;FINANCE</t>
        </is>
      </c>
      <c r="D734" t="inlineStr">
        <is>
          <t>безвъзмездни средства</t>
        </is>
      </c>
      <c r="E734" t="inlineStr">
        <is>
          <t>4</t>
        </is>
      </c>
      <c r="F734" t="inlineStr">
        <is>
          <t/>
        </is>
      </c>
      <c r="G734" t="inlineStr">
        <is>
          <t>grant</t>
        </is>
      </c>
      <c r="H734" t="inlineStr">
        <is>
          <t>3</t>
        </is>
      </c>
      <c r="I734" t="inlineStr">
        <is>
          <t/>
        </is>
      </c>
      <c r="J734" t="inlineStr">
        <is>
          <t>gavebistand</t>
        </is>
      </c>
      <c r="K734" t="inlineStr">
        <is>
          <t>4</t>
        </is>
      </c>
      <c r="L734" t="inlineStr">
        <is>
          <t/>
        </is>
      </c>
      <c r="M734" t="inlineStr">
        <is>
          <t>nichtrückzahlbare Hilfe|nichtrückzahlbarer Zuschuss</t>
        </is>
      </c>
      <c r="N734" t="inlineStr">
        <is>
          <t>3|3</t>
        </is>
      </c>
      <c r="O734" t="inlineStr">
        <is>
          <t>|</t>
        </is>
      </c>
      <c r="P734" t="inlineStr">
        <is>
          <t>μη επιστρεπτέες ενισχύσεις|μη επιστρεπτέα ενίσχυση</t>
        </is>
      </c>
      <c r="Q734" t="inlineStr">
        <is>
          <t>1|3</t>
        </is>
      </c>
      <c r="R734" t="inlineStr">
        <is>
          <t>|</t>
        </is>
      </c>
      <c r="S734" t="inlineStr">
        <is>
          <t>grant|non-refundable grants|grant aid|non-reimbursable aid</t>
        </is>
      </c>
      <c r="T734" t="inlineStr">
        <is>
          <t>3|1|3|1</t>
        </is>
      </c>
      <c r="U734" t="inlineStr">
        <is>
          <t>|||</t>
        </is>
      </c>
      <c r="V734" t="inlineStr">
        <is>
          <t>ayuda no reembolsable|subvención</t>
        </is>
      </c>
      <c r="W734" t="inlineStr">
        <is>
          <t>3|4</t>
        </is>
      </c>
      <c r="X734" t="inlineStr">
        <is>
          <t>|</t>
        </is>
      </c>
      <c r="Y734" t="inlineStr">
        <is>
          <t>toetus|tagastamatu abi</t>
        </is>
      </c>
      <c r="Z734" t="inlineStr">
        <is>
          <t>3|3</t>
        </is>
      </c>
      <c r="AA734" t="inlineStr">
        <is>
          <t>|</t>
        </is>
      </c>
      <c r="AB734" t="inlineStr">
        <is>
          <t>avustus|apu ilman takaisinmaksuvelvollisuutta</t>
        </is>
      </c>
      <c r="AC734" t="inlineStr">
        <is>
          <t>3|2</t>
        </is>
      </c>
      <c r="AD734" t="inlineStr">
        <is>
          <t>|</t>
        </is>
      </c>
      <c r="AE734" t="inlineStr">
        <is>
          <t>aide non remboursable|don</t>
        </is>
      </c>
      <c r="AF734" t="inlineStr">
        <is>
          <t>3|3</t>
        </is>
      </c>
      <c r="AG734" t="inlineStr">
        <is>
          <t>|</t>
        </is>
      </c>
      <c r="AH734" t="inlineStr">
        <is>
          <t>deontas</t>
        </is>
      </c>
      <c r="AI734" t="inlineStr">
        <is>
          <t>3</t>
        </is>
      </c>
      <c r="AJ734" t="inlineStr">
        <is>
          <t/>
        </is>
      </c>
      <c r="AK734" t="inlineStr">
        <is>
          <t>bespovratna sredstva</t>
        </is>
      </c>
      <c r="AL734" t="inlineStr">
        <is>
          <t>3</t>
        </is>
      </c>
      <c r="AM734" t="inlineStr">
        <is>
          <t/>
        </is>
      </c>
      <c r="AN734" t="inlineStr">
        <is>
          <t>támogatás|vissza nem térítendő támogatás</t>
        </is>
      </c>
      <c r="AO734" t="inlineStr">
        <is>
          <t>4|4</t>
        </is>
      </c>
      <c r="AP734" t="inlineStr">
        <is>
          <t>|</t>
        </is>
      </c>
      <c r="AQ734" t="inlineStr">
        <is>
          <t>aiuto non rimborsabile|contributo finanziario|sovvenzione</t>
        </is>
      </c>
      <c r="AR734" t="inlineStr">
        <is>
          <t>3|3|3</t>
        </is>
      </c>
      <c r="AS734" t="inlineStr">
        <is>
          <t>||</t>
        </is>
      </c>
      <c r="AT734" t="inlineStr">
        <is>
          <t>dotacija</t>
        </is>
      </c>
      <c r="AU734" t="inlineStr">
        <is>
          <t>3</t>
        </is>
      </c>
      <c r="AV734" t="inlineStr">
        <is>
          <t/>
        </is>
      </c>
      <c r="AW734" t="inlineStr">
        <is>
          <t>grants|dotācija</t>
        </is>
      </c>
      <c r="AX734" t="inlineStr">
        <is>
          <t>2|3</t>
        </is>
      </c>
      <c r="AY734" t="inlineStr">
        <is>
          <t>|</t>
        </is>
      </c>
      <c r="AZ734" t="inlineStr">
        <is>
          <t>għotja</t>
        </is>
      </c>
      <c r="BA734" t="inlineStr">
        <is>
          <t>3</t>
        </is>
      </c>
      <c r="BB734" t="inlineStr">
        <is>
          <t/>
        </is>
      </c>
      <c r="BC734" t="inlineStr">
        <is>
          <t>gift|schenking|niet-terugvorderbare hulp</t>
        </is>
      </c>
      <c r="BD734" t="inlineStr">
        <is>
          <t>3|3|3</t>
        </is>
      </c>
      <c r="BE734" t="inlineStr">
        <is>
          <t>||</t>
        </is>
      </c>
      <c r="BF734" t="inlineStr">
        <is>
          <t>dotacja</t>
        </is>
      </c>
      <c r="BG734" t="inlineStr">
        <is>
          <t>3</t>
        </is>
      </c>
      <c r="BH734" t="inlineStr">
        <is>
          <t/>
        </is>
      </c>
      <c r="BI734" t="inlineStr">
        <is>
          <t>ajuda não reembolsável|subvenção</t>
        </is>
      </c>
      <c r="BJ734" t="inlineStr">
        <is>
          <t>3|3</t>
        </is>
      </c>
      <c r="BK734" t="inlineStr">
        <is>
          <t>|</t>
        </is>
      </c>
      <c r="BL734" t="inlineStr">
        <is>
          <t>grant|ajutor nerambursabil</t>
        </is>
      </c>
      <c r="BM734" t="inlineStr">
        <is>
          <t>3|3</t>
        </is>
      </c>
      <c r="BN734" t="inlineStr">
        <is>
          <t>|</t>
        </is>
      </c>
      <c r="BO734" t="inlineStr">
        <is>
          <t>grant</t>
        </is>
      </c>
      <c r="BP734" t="inlineStr">
        <is>
          <t>3</t>
        </is>
      </c>
      <c r="BQ734" t="inlineStr">
        <is>
          <t/>
        </is>
      </c>
      <c r="BR734" t="inlineStr">
        <is>
          <t>nepovratna pomoč|pomoč iz nepovratnih sredstev|nepovratna sredstva</t>
        </is>
      </c>
      <c r="BS734" t="inlineStr">
        <is>
          <t>3|3|3</t>
        </is>
      </c>
      <c r="BT734" t="inlineStr">
        <is>
          <t>||</t>
        </is>
      </c>
      <c r="BU734" t="inlineStr">
        <is>
          <t>gåvobistånd|bistånd</t>
        </is>
      </c>
      <c r="BV734" t="inlineStr">
        <is>
          <t>3|1</t>
        </is>
      </c>
      <c r="BW734" t="inlineStr">
        <is>
          <t>|</t>
        </is>
      </c>
      <c r="BX734" t="inlineStr">
        <is>
          <t/>
        </is>
      </c>
      <c r="BY734" t="inlineStr">
        <is>
          <t/>
        </is>
      </c>
      <c r="BZ734" t="inlineStr">
        <is>
          <t/>
        </is>
      </c>
      <c r="CA734" t="inlineStr">
        <is>
          <t/>
        </is>
      </c>
      <c r="CB734" t="inlineStr">
        <is>
          <t/>
        </is>
      </c>
      <c r="CC734" t="inlineStr">
        <is>
          <t/>
        </is>
      </c>
      <c r="CD734" t="inlineStr">
        <is>
          <t>Pagos de ciertas cantidades siempre a fondo perdido de las Administraciones Públicas a personas, entidades o instituciones que no administran directamente, y que necesitan financiar necesidades o servicios estipulados como susceptibles de protección económica por parte del Estado.</t>
        </is>
      </c>
      <c r="CE734" t="inlineStr">
        <is>
          <t/>
        </is>
      </c>
      <c r="CF734" t="inlineStr">
        <is>
          <t>tuki, jota ei makseta takaisin</t>
        </is>
      </c>
      <c r="CG734" t="inlineStr">
        <is>
          <t/>
        </is>
      </c>
      <c r="CH734" t="inlineStr">
        <is>
          <t/>
        </is>
      </c>
      <c r="CI734" t="inlineStr">
        <is>
          <t/>
        </is>
      </c>
      <c r="CJ734" t="inlineStr">
        <is>
          <t/>
        </is>
      </c>
      <c r="CK734" t="inlineStr">
        <is>
          <t>Sostegno economico, erogato a fondo perduto o come prestito agevolato, a persona o ente per contribuire alla sua attività o per finanziare iniziative.</t>
        </is>
      </c>
      <c r="CL734" t="inlineStr">
        <is>
          <t>neatlygintina tiesioginė finansinė parama iš veiksmų programų</t>
        </is>
      </c>
      <c r="CM734" t="inlineStr">
        <is>
          <t>Līdzekļu bezatmaksas piešķiršana. Nav vajadzīgs noteikts izlietojuma mērķis, saņēmējs to var izmantot pēc saviem ieskatiem.</t>
        </is>
      </c>
      <c r="CN734" t="inlineStr">
        <is>
          <t/>
        </is>
      </c>
      <c r="CO734" t="inlineStr">
        <is>
          <t/>
        </is>
      </c>
      <c r="CP734" t="inlineStr">
        <is>
          <t>wkład finansowy w formie darowizny</t>
        </is>
      </c>
      <c r="CQ734" t="inlineStr">
        <is>
          <t>Contribuição financeira concedida em geral pelo Estado ou por um organismo público a uma empresa, indivíduo ou colectividade sob a forma de doação a fim de os ajudar na prossecução de um objectivo de interesse geral.</t>
        </is>
      </c>
      <c r="CR734" t="inlineStr">
        <is>
          <t>contribuție financiară directă, acordată ca donație din buget pentru a finanța următoarele: 
&lt;br&gt;(a) o acțiune destinată să contribuie la realizarea unui obiectiv de politică al Uniunii; 
&lt;br&gt;(b) funcționarea unui organism care urmărește un obiectiv de interes general al Uniunii sau un obiectiv care se înscrie în cadrul unei politici a Uniunii (granturi de funcționare) și susține această politică</t>
        </is>
      </c>
      <c r="CS734" t="inlineStr">
        <is>
          <t>&lt;div&gt;
 finančný príspevok vo forme donácie udelený na financovanie akcie určenej na to, aby pomohla dosiahnuť cieľ politiky Únie, (grant na akciu) alebo na financovanie fungovania subjektu, ktorého cieľ je súčasťou politiky Únie a podporuje ju (grant na prevádzku)&lt;/div&gt;</t>
        </is>
      </c>
      <c r="CT734" t="inlineStr">
        <is>
          <t/>
        </is>
      </c>
      <c r="CU734" t="inlineStr">
        <is>
          <t/>
        </is>
      </c>
    </row>
    <row r="735">
      <c r="A735" s="1" t="str">
        <f>HYPERLINK("https://iate.europa.eu/entry/result/767119/all", "767119")</f>
        <v>767119</v>
      </c>
      <c r="B735" t="inlineStr">
        <is>
          <t>INTERNATIONAL RELATIONS;FINANCE;LAW</t>
        </is>
      </c>
      <c r="C735" t="inlineStr">
        <is>
          <t>INTERNATIONAL RELATIONS|cooperation policy;FINANCE;FINANCE|insurance|insurance;LAW</t>
        </is>
      </c>
      <c r="D735" t="inlineStr">
        <is>
          <t/>
        </is>
      </c>
      <c r="E735" t="inlineStr">
        <is>
          <t/>
        </is>
      </c>
      <c r="F735" t="inlineStr">
        <is>
          <t/>
        </is>
      </c>
      <c r="G735" t="inlineStr">
        <is>
          <t/>
        </is>
      </c>
      <c r="H735" t="inlineStr">
        <is>
          <t/>
        </is>
      </c>
      <c r="I735" t="inlineStr">
        <is>
          <t/>
        </is>
      </c>
      <c r="J735" t="inlineStr">
        <is>
          <t/>
        </is>
      </c>
      <c r="K735" t="inlineStr">
        <is>
          <t/>
        </is>
      </c>
      <c r="L735" t="inlineStr">
        <is>
          <t/>
        </is>
      </c>
      <c r="M735" t="inlineStr">
        <is>
          <t>Zuschuss</t>
        </is>
      </c>
      <c r="N735" t="inlineStr">
        <is>
          <t>1</t>
        </is>
      </c>
      <c r="O735" t="inlineStr">
        <is>
          <t/>
        </is>
      </c>
      <c r="P735" t="inlineStr">
        <is>
          <t/>
        </is>
      </c>
      <c r="Q735" t="inlineStr">
        <is>
          <t/>
        </is>
      </c>
      <c r="R735" t="inlineStr">
        <is>
          <t/>
        </is>
      </c>
      <c r="S735" t="inlineStr">
        <is>
          <t>grant</t>
        </is>
      </c>
      <c r="T735" t="inlineStr">
        <is>
          <t>1</t>
        </is>
      </c>
      <c r="U735" t="inlineStr">
        <is>
          <t/>
        </is>
      </c>
      <c r="V735" t="inlineStr">
        <is>
          <t/>
        </is>
      </c>
      <c r="W735" t="inlineStr">
        <is>
          <t/>
        </is>
      </c>
      <c r="X735" t="inlineStr">
        <is>
          <t/>
        </is>
      </c>
      <c r="Y735" t="inlineStr">
        <is>
          <t/>
        </is>
      </c>
      <c r="Z735" t="inlineStr">
        <is>
          <t/>
        </is>
      </c>
      <c r="AA735" t="inlineStr">
        <is>
          <t/>
        </is>
      </c>
      <c r="AB735" t="inlineStr">
        <is>
          <t>lahjoitus</t>
        </is>
      </c>
      <c r="AC735" t="inlineStr">
        <is>
          <t>2</t>
        </is>
      </c>
      <c r="AD735" t="inlineStr">
        <is>
          <t/>
        </is>
      </c>
      <c r="AE735" t="inlineStr">
        <is>
          <t>don</t>
        </is>
      </c>
      <c r="AF735" t="inlineStr">
        <is>
          <t>3</t>
        </is>
      </c>
      <c r="AG735" t="inlineStr">
        <is>
          <t/>
        </is>
      </c>
      <c r="AH735" t="inlineStr">
        <is>
          <t/>
        </is>
      </c>
      <c r="AI735" t="inlineStr">
        <is>
          <t/>
        </is>
      </c>
      <c r="AJ735" t="inlineStr">
        <is>
          <t/>
        </is>
      </c>
      <c r="AK735" t="inlineStr">
        <is>
          <t/>
        </is>
      </c>
      <c r="AL735" t="inlineStr">
        <is>
          <t/>
        </is>
      </c>
      <c r="AM735" t="inlineStr">
        <is>
          <t/>
        </is>
      </c>
      <c r="AN735" t="inlineStr">
        <is>
          <t/>
        </is>
      </c>
      <c r="AO735" t="inlineStr">
        <is>
          <t/>
        </is>
      </c>
      <c r="AP735" t="inlineStr">
        <is>
          <t/>
        </is>
      </c>
      <c r="AQ735" t="inlineStr">
        <is>
          <t>dono</t>
        </is>
      </c>
      <c r="AR735" t="inlineStr">
        <is>
          <t>2</t>
        </is>
      </c>
      <c r="AS735" t="inlineStr">
        <is>
          <t/>
        </is>
      </c>
      <c r="AT735" t="inlineStr">
        <is>
          <t/>
        </is>
      </c>
      <c r="AU735" t="inlineStr">
        <is>
          <t/>
        </is>
      </c>
      <c r="AV735" t="inlineStr">
        <is>
          <t/>
        </is>
      </c>
      <c r="AW735" t="inlineStr">
        <is>
          <t/>
        </is>
      </c>
      <c r="AX735" t="inlineStr">
        <is>
          <t/>
        </is>
      </c>
      <c r="AY735" t="inlineStr">
        <is>
          <t/>
        </is>
      </c>
      <c r="AZ735" t="inlineStr">
        <is>
          <t/>
        </is>
      </c>
      <c r="BA735" t="inlineStr">
        <is>
          <t/>
        </is>
      </c>
      <c r="BB735" t="inlineStr">
        <is>
          <t/>
        </is>
      </c>
      <c r="BC735" t="inlineStr">
        <is>
          <t>schenking</t>
        </is>
      </c>
      <c r="BD735" t="inlineStr">
        <is>
          <t>2</t>
        </is>
      </c>
      <c r="BE735" t="inlineStr">
        <is>
          <t/>
        </is>
      </c>
      <c r="BF735" t="inlineStr">
        <is>
          <t/>
        </is>
      </c>
      <c r="BG735" t="inlineStr">
        <is>
          <t/>
        </is>
      </c>
      <c r="BH735" t="inlineStr">
        <is>
          <t/>
        </is>
      </c>
      <c r="BI735" t="inlineStr">
        <is>
          <t>doação</t>
        </is>
      </c>
      <c r="BJ735" t="inlineStr">
        <is>
          <t>1</t>
        </is>
      </c>
      <c r="BK735" t="inlineStr">
        <is>
          <t/>
        </is>
      </c>
      <c r="BL735" t="inlineStr">
        <is>
          <t/>
        </is>
      </c>
      <c r="BM735" t="inlineStr">
        <is>
          <t/>
        </is>
      </c>
      <c r="BN735" t="inlineStr">
        <is>
          <t/>
        </is>
      </c>
      <c r="BO735" t="inlineStr">
        <is>
          <t/>
        </is>
      </c>
      <c r="BP735" t="inlineStr">
        <is>
          <t/>
        </is>
      </c>
      <c r="BQ735" t="inlineStr">
        <is>
          <t/>
        </is>
      </c>
      <c r="BR735" t="inlineStr">
        <is>
          <t/>
        </is>
      </c>
      <c r="BS735" t="inlineStr">
        <is>
          <t/>
        </is>
      </c>
      <c r="BT735" t="inlineStr">
        <is>
          <t/>
        </is>
      </c>
      <c r="BU735" t="inlineStr">
        <is>
          <t/>
        </is>
      </c>
      <c r="BV735" t="inlineStr">
        <is>
          <t/>
        </is>
      </c>
      <c r="BW735" t="inlineStr">
        <is>
          <t/>
        </is>
      </c>
      <c r="BX735" t="inlineStr">
        <is>
          <t/>
        </is>
      </c>
      <c r="BY735" t="inlineStr">
        <is>
          <t/>
        </is>
      </c>
      <c r="BZ735" t="inlineStr">
        <is>
          <t/>
        </is>
      </c>
      <c r="CA735" t="inlineStr">
        <is>
          <t/>
        </is>
      </c>
      <c r="CB735" t="inlineStr">
        <is>
          <t/>
        </is>
      </c>
      <c r="CC735" t="inlineStr">
        <is>
          <t/>
        </is>
      </c>
      <c r="CD735" t="inlineStr">
        <is>
          <t/>
        </is>
      </c>
      <c r="CE735" t="inlineStr">
        <is>
          <t/>
        </is>
      </c>
      <c r="CF735" t="inlineStr">
        <is>
          <t/>
        </is>
      </c>
      <c r="CG735" t="inlineStr">
        <is>
          <t/>
        </is>
      </c>
      <c r="CH735" t="inlineStr">
        <is>
          <t/>
        </is>
      </c>
      <c r="CI735" t="inlineStr">
        <is>
          <t/>
        </is>
      </c>
      <c r="CJ735" t="inlineStr">
        <is>
          <t/>
        </is>
      </c>
      <c r="CK735" t="inlineStr">
        <is>
          <t/>
        </is>
      </c>
      <c r="CL735" t="inlineStr">
        <is>
          <t/>
        </is>
      </c>
      <c r="CM735" t="inlineStr">
        <is>
          <t/>
        </is>
      </c>
      <c r="CN735" t="inlineStr">
        <is>
          <t/>
        </is>
      </c>
      <c r="CO735" t="inlineStr">
        <is>
          <t/>
        </is>
      </c>
      <c r="CP735" t="inlineStr">
        <is>
          <t/>
        </is>
      </c>
      <c r="CQ735" t="inlineStr">
        <is>
          <t/>
        </is>
      </c>
      <c r="CR735" t="inlineStr">
        <is>
          <t/>
        </is>
      </c>
      <c r="CS735" t="inlineStr">
        <is>
          <t/>
        </is>
      </c>
      <c r="CT735" t="inlineStr">
        <is>
          <t/>
        </is>
      </c>
      <c r="CU735" t="inlineStr">
        <is>
          <t/>
        </is>
      </c>
    </row>
    <row r="736">
      <c r="A736" s="1" t="str">
        <f>HYPERLINK("https://iate.europa.eu/entry/result/766647/all", "766647")</f>
        <v>766647</v>
      </c>
      <c r="B736" t="inlineStr">
        <is>
          <t>FINANCE</t>
        </is>
      </c>
      <c r="C736" t="inlineStr">
        <is>
          <t>FINANCE|free movement of capital|financial market</t>
        </is>
      </c>
      <c r="D736" t="inlineStr">
        <is>
          <t/>
        </is>
      </c>
      <c r="E736" t="inlineStr">
        <is>
          <t/>
        </is>
      </c>
      <c r="F736" t="inlineStr">
        <is>
          <t/>
        </is>
      </c>
      <c r="G736" t="inlineStr">
        <is>
          <t/>
        </is>
      </c>
      <c r="H736" t="inlineStr">
        <is>
          <t/>
        </is>
      </c>
      <c r="I736" t="inlineStr">
        <is>
          <t/>
        </is>
      </c>
      <c r="J736" t="inlineStr">
        <is>
          <t>værdipapirmarked</t>
        </is>
      </c>
      <c r="K736" t="inlineStr">
        <is>
          <t>4</t>
        </is>
      </c>
      <c r="L736" t="inlineStr">
        <is>
          <t/>
        </is>
      </c>
      <c r="M736" t="inlineStr">
        <is>
          <t>Wertpapiermarkt</t>
        </is>
      </c>
      <c r="N736" t="inlineStr">
        <is>
          <t>3</t>
        </is>
      </c>
      <c r="O736" t="inlineStr">
        <is>
          <t/>
        </is>
      </c>
      <c r="P736" t="inlineStr">
        <is>
          <t>αγορά κινητών αξιών</t>
        </is>
      </c>
      <c r="Q736" t="inlineStr">
        <is>
          <t>3</t>
        </is>
      </c>
      <c r="R736" t="inlineStr">
        <is>
          <t/>
        </is>
      </c>
      <c r="S736" t="inlineStr">
        <is>
          <t>securities market</t>
        </is>
      </c>
      <c r="T736" t="inlineStr">
        <is>
          <t>1</t>
        </is>
      </c>
      <c r="U736" t="inlineStr">
        <is>
          <t/>
        </is>
      </c>
      <c r="V736" t="inlineStr">
        <is>
          <t>mercado de valores mobiliarios</t>
        </is>
      </c>
      <c r="W736" t="inlineStr">
        <is>
          <t>2</t>
        </is>
      </c>
      <c r="X736" t="inlineStr">
        <is>
          <t/>
        </is>
      </c>
      <c r="Y736" t="inlineStr">
        <is>
          <t/>
        </is>
      </c>
      <c r="Z736" t="inlineStr">
        <is>
          <t/>
        </is>
      </c>
      <c r="AA736" t="inlineStr">
        <is>
          <t/>
        </is>
      </c>
      <c r="AB736" t="inlineStr">
        <is>
          <t>arvopaperimarkkinat</t>
        </is>
      </c>
      <c r="AC736" t="inlineStr">
        <is>
          <t>3</t>
        </is>
      </c>
      <c r="AD736" t="inlineStr">
        <is>
          <t/>
        </is>
      </c>
      <c r="AE736" t="inlineStr">
        <is>
          <t>marché de valeurs mobilières</t>
        </is>
      </c>
      <c r="AF736" t="inlineStr">
        <is>
          <t>3</t>
        </is>
      </c>
      <c r="AG736" t="inlineStr">
        <is>
          <t/>
        </is>
      </c>
      <c r="AH736" t="inlineStr">
        <is>
          <t/>
        </is>
      </c>
      <c r="AI736" t="inlineStr">
        <is>
          <t/>
        </is>
      </c>
      <c r="AJ736" t="inlineStr">
        <is>
          <t/>
        </is>
      </c>
      <c r="AK736" t="inlineStr">
        <is>
          <t>tržišta vrijednosnih papira</t>
        </is>
      </c>
      <c r="AL736" t="inlineStr">
        <is>
          <t>2</t>
        </is>
      </c>
      <c r="AM736" t="inlineStr">
        <is>
          <t/>
        </is>
      </c>
      <c r="AN736" t="inlineStr">
        <is>
          <t>értékpapírpiac</t>
        </is>
      </c>
      <c r="AO736" t="inlineStr">
        <is>
          <t>4</t>
        </is>
      </c>
      <c r="AP736" t="inlineStr">
        <is>
          <t/>
        </is>
      </c>
      <c r="AQ736" t="inlineStr">
        <is>
          <t>mercato dei valori mobiliari</t>
        </is>
      </c>
      <c r="AR736" t="inlineStr">
        <is>
          <t>2</t>
        </is>
      </c>
      <c r="AS736" t="inlineStr">
        <is>
          <t/>
        </is>
      </c>
      <c r="AT736" t="inlineStr">
        <is>
          <t/>
        </is>
      </c>
      <c r="AU736" t="inlineStr">
        <is>
          <t/>
        </is>
      </c>
      <c r="AV736" t="inlineStr">
        <is>
          <t/>
        </is>
      </c>
      <c r="AW736" t="inlineStr">
        <is>
          <t/>
        </is>
      </c>
      <c r="AX736" t="inlineStr">
        <is>
          <t/>
        </is>
      </c>
      <c r="AY736" t="inlineStr">
        <is>
          <t/>
        </is>
      </c>
      <c r="AZ736" t="inlineStr">
        <is>
          <t/>
        </is>
      </c>
      <c r="BA736" t="inlineStr">
        <is>
          <t/>
        </is>
      </c>
      <c r="BB736" t="inlineStr">
        <is>
          <t/>
        </is>
      </c>
      <c r="BC736" t="inlineStr">
        <is>
          <t/>
        </is>
      </c>
      <c r="BD736" t="inlineStr">
        <is>
          <t/>
        </is>
      </c>
      <c r="BE736" t="inlineStr">
        <is>
          <t/>
        </is>
      </c>
      <c r="BF736" t="inlineStr">
        <is>
          <t/>
        </is>
      </c>
      <c r="BG736" t="inlineStr">
        <is>
          <t/>
        </is>
      </c>
      <c r="BH736" t="inlineStr">
        <is>
          <t/>
        </is>
      </c>
      <c r="BI736" t="inlineStr">
        <is>
          <t>mercado dos valores mobiliários</t>
        </is>
      </c>
      <c r="BJ736" t="inlineStr">
        <is>
          <t>2</t>
        </is>
      </c>
      <c r="BK736" t="inlineStr">
        <is>
          <t/>
        </is>
      </c>
      <c r="BL736" t="inlineStr">
        <is>
          <t/>
        </is>
      </c>
      <c r="BM736" t="inlineStr">
        <is>
          <t/>
        </is>
      </c>
      <c r="BN736" t="inlineStr">
        <is>
          <t/>
        </is>
      </c>
      <c r="BO736" t="inlineStr">
        <is>
          <t/>
        </is>
      </c>
      <c r="BP736" t="inlineStr">
        <is>
          <t/>
        </is>
      </c>
      <c r="BQ736" t="inlineStr">
        <is>
          <t/>
        </is>
      </c>
      <c r="BR736" t="inlineStr">
        <is>
          <t/>
        </is>
      </c>
      <c r="BS736" t="inlineStr">
        <is>
          <t/>
        </is>
      </c>
      <c r="BT736" t="inlineStr">
        <is>
          <t/>
        </is>
      </c>
      <c r="BU736" t="inlineStr">
        <is>
          <t>värdepappersmarknad</t>
        </is>
      </c>
      <c r="BV736" t="inlineStr">
        <is>
          <t>3</t>
        </is>
      </c>
      <c r="BW736" t="inlineStr">
        <is>
          <t/>
        </is>
      </c>
      <c r="BX736" t="inlineStr">
        <is>
          <t/>
        </is>
      </c>
      <c r="BY736" t="inlineStr">
        <is>
          <t/>
        </is>
      </c>
      <c r="BZ736" t="inlineStr">
        <is>
          <t/>
        </is>
      </c>
      <c r="CA736" t="inlineStr">
        <is>
          <t/>
        </is>
      </c>
      <c r="CB736" t="inlineStr">
        <is>
          <t>Γενικώς οποιοσδήποτε τόπος αγοραπωλησίας χρεογράφων. Ο όρος υποδηλώνει το χρηματιστήριο, stock exchange και την ελεύθερη αγορά, over the counter market.</t>
        </is>
      </c>
      <c r="CC736" t="inlineStr">
        <is>
          <t/>
        </is>
      </c>
      <c r="CD736" t="inlineStr">
        <is>
          <t/>
        </is>
      </c>
      <c r="CE736" t="inlineStr">
        <is>
          <t/>
        </is>
      </c>
      <c r="CF736" t="inlineStr">
        <is>
          <t/>
        </is>
      </c>
      <c r="CG736" t="inlineStr">
        <is>
          <t/>
        </is>
      </c>
      <c r="CH736" t="inlineStr">
        <is>
          <t/>
        </is>
      </c>
      <c r="CI736" t="inlineStr">
        <is>
          <t>trgovine vrijednosnim papirima organizirane u sklopu zakonskog uređenja, a na javnom tržištu razlikuju se kratkoročni i dugoročni vrijednosni papiri</t>
        </is>
      </c>
      <c r="CJ736" t="inlineStr">
        <is>
          <t>a pénzügyi piacok [ &lt;a href="/entry/result/885715/all" id="ENTRY_TO_ENTRY_CONVERTER" target="_blank"&gt;IATE:885715&lt;/a&gt; ] azon szegmense, amelyen az értékpapírok adás-vétele történik</t>
        </is>
      </c>
      <c r="CK736" t="inlineStr">
        <is>
          <t/>
        </is>
      </c>
      <c r="CL736" t="inlineStr">
        <is>
          <t/>
        </is>
      </c>
      <c r="CM736" t="inlineStr">
        <is>
          <t/>
        </is>
      </c>
      <c r="CN736" t="inlineStr">
        <is>
          <t/>
        </is>
      </c>
      <c r="CO736" t="inlineStr">
        <is>
          <t/>
        </is>
      </c>
      <c r="CP736" t="inlineStr">
        <is>
          <t/>
        </is>
      </c>
      <c r="CQ736" t="inlineStr">
        <is>
          <t>Mercado onde se transaccionam valores mobiliários. Em Portugal o mercado dos valores mobiliários é regulado pelo Decreto-Lei n.° 486/99 que aprova o novo Código dos Valores Mobiliários (in DR Série I-A n.° 265/99 de 13 de Novembro).</t>
        </is>
      </c>
      <c r="CR736" t="inlineStr">
        <is>
          <t/>
        </is>
      </c>
      <c r="CS736" t="inlineStr">
        <is>
          <t/>
        </is>
      </c>
      <c r="CT736" t="inlineStr">
        <is>
          <t/>
        </is>
      </c>
      <c r="CU736" t="inlineStr">
        <is>
          <t/>
        </is>
      </c>
    </row>
    <row r="737">
      <c r="A737" s="1" t="str">
        <f>HYPERLINK("https://iate.europa.eu/entry/result/767751/all", "767751")</f>
        <v>767751</v>
      </c>
      <c r="B737" t="inlineStr">
        <is>
          <t>FINANCE</t>
        </is>
      </c>
      <c r="C737" t="inlineStr">
        <is>
          <t>FINANCE|insurance|insurance</t>
        </is>
      </c>
      <c r="D737" t="inlineStr">
        <is>
          <t/>
        </is>
      </c>
      <c r="E737" t="inlineStr">
        <is>
          <t/>
        </is>
      </c>
      <c r="F737" t="inlineStr">
        <is>
          <t/>
        </is>
      </c>
      <c r="G737" t="inlineStr">
        <is>
          <t/>
        </is>
      </c>
      <c r="H737" t="inlineStr">
        <is>
          <t/>
        </is>
      </c>
      <c r="I737" t="inlineStr">
        <is>
          <t/>
        </is>
      </c>
      <c r="J737" t="inlineStr">
        <is>
          <t>negativ udtalelse|afvisende udtalelse</t>
        </is>
      </c>
      <c r="K737" t="inlineStr">
        <is>
          <t>4|4</t>
        </is>
      </c>
      <c r="L737" t="inlineStr">
        <is>
          <t>|</t>
        </is>
      </c>
      <c r="M737" t="inlineStr">
        <is>
          <t>ablehnende Stellungnahme</t>
        </is>
      </c>
      <c r="N737" t="inlineStr">
        <is>
          <t>3</t>
        </is>
      </c>
      <c r="O737" t="inlineStr">
        <is>
          <t/>
        </is>
      </c>
      <c r="P737" t="inlineStr">
        <is>
          <t>δυσμενής γνώμη</t>
        </is>
      </c>
      <c r="Q737" t="inlineStr">
        <is>
          <t>3</t>
        </is>
      </c>
      <c r="R737" t="inlineStr">
        <is>
          <t/>
        </is>
      </c>
      <c r="S737" t="inlineStr">
        <is>
          <t>unfavourable opinion|unfavourable opinion|negative opinion|adverse opinion</t>
        </is>
      </c>
      <c r="T737" t="inlineStr">
        <is>
          <t>3|1|1|3</t>
        </is>
      </c>
      <c r="U737" t="inlineStr">
        <is>
          <t>|||</t>
        </is>
      </c>
      <c r="V737" t="inlineStr">
        <is>
          <t/>
        </is>
      </c>
      <c r="W737" t="inlineStr">
        <is>
          <t/>
        </is>
      </c>
      <c r="X737" t="inlineStr">
        <is>
          <t/>
        </is>
      </c>
      <c r="Y737" t="inlineStr">
        <is>
          <t/>
        </is>
      </c>
      <c r="Z737" t="inlineStr">
        <is>
          <t/>
        </is>
      </c>
      <c r="AA737" t="inlineStr">
        <is>
          <t/>
        </is>
      </c>
      <c r="AB737" t="inlineStr">
        <is>
          <t>kielteinen lausunto</t>
        </is>
      </c>
      <c r="AC737" t="inlineStr">
        <is>
          <t>3</t>
        </is>
      </c>
      <c r="AD737" t="inlineStr">
        <is>
          <t/>
        </is>
      </c>
      <c r="AE737" t="inlineStr">
        <is>
          <t>avis défavorable|avis contraire</t>
        </is>
      </c>
      <c r="AF737" t="inlineStr">
        <is>
          <t>3|2</t>
        </is>
      </c>
      <c r="AG737" t="inlineStr">
        <is>
          <t>|</t>
        </is>
      </c>
      <c r="AH737" t="inlineStr">
        <is>
          <t>tuairim neamhfhabhrach</t>
        </is>
      </c>
      <c r="AI737" t="inlineStr">
        <is>
          <t>3</t>
        </is>
      </c>
      <c r="AJ737" t="inlineStr">
        <is>
          <t/>
        </is>
      </c>
      <c r="AK737" t="inlineStr">
        <is>
          <t/>
        </is>
      </c>
      <c r="AL737" t="inlineStr">
        <is>
          <t/>
        </is>
      </c>
      <c r="AM737" t="inlineStr">
        <is>
          <t/>
        </is>
      </c>
      <c r="AN737" t="inlineStr">
        <is>
          <t>elutasító záradék</t>
        </is>
      </c>
      <c r="AO737" t="inlineStr">
        <is>
          <t>3</t>
        </is>
      </c>
      <c r="AP737" t="inlineStr">
        <is>
          <t/>
        </is>
      </c>
      <c r="AQ737" t="inlineStr">
        <is>
          <t/>
        </is>
      </c>
      <c r="AR737" t="inlineStr">
        <is>
          <t/>
        </is>
      </c>
      <c r="AS737" t="inlineStr">
        <is>
          <t/>
        </is>
      </c>
      <c r="AT737" t="inlineStr">
        <is>
          <t/>
        </is>
      </c>
      <c r="AU737" t="inlineStr">
        <is>
          <t/>
        </is>
      </c>
      <c r="AV737" t="inlineStr">
        <is>
          <t/>
        </is>
      </c>
      <c r="AW737" t="inlineStr">
        <is>
          <t/>
        </is>
      </c>
      <c r="AX737" t="inlineStr">
        <is>
          <t/>
        </is>
      </c>
      <c r="AY737" t="inlineStr">
        <is>
          <t/>
        </is>
      </c>
      <c r="AZ737" t="inlineStr">
        <is>
          <t/>
        </is>
      </c>
      <c r="BA737" t="inlineStr">
        <is>
          <t/>
        </is>
      </c>
      <c r="BB737" t="inlineStr">
        <is>
          <t/>
        </is>
      </c>
      <c r="BC737" t="inlineStr">
        <is>
          <t>ongunstig advies</t>
        </is>
      </c>
      <c r="BD737" t="inlineStr">
        <is>
          <t>3</t>
        </is>
      </c>
      <c r="BE737" t="inlineStr">
        <is>
          <t/>
        </is>
      </c>
      <c r="BF737" t="inlineStr">
        <is>
          <t/>
        </is>
      </c>
      <c r="BG737" t="inlineStr">
        <is>
          <t/>
        </is>
      </c>
      <c r="BH737" t="inlineStr">
        <is>
          <t/>
        </is>
      </c>
      <c r="BI737" t="inlineStr">
        <is>
          <t/>
        </is>
      </c>
      <c r="BJ737" t="inlineStr">
        <is>
          <t/>
        </is>
      </c>
      <c r="BK737" t="inlineStr">
        <is>
          <t/>
        </is>
      </c>
      <c r="BL737" t="inlineStr">
        <is>
          <t/>
        </is>
      </c>
      <c r="BM737" t="inlineStr">
        <is>
          <t/>
        </is>
      </c>
      <c r="BN737" t="inlineStr">
        <is>
          <t/>
        </is>
      </c>
      <c r="BO737" t="inlineStr">
        <is>
          <t/>
        </is>
      </c>
      <c r="BP737" t="inlineStr">
        <is>
          <t/>
        </is>
      </c>
      <c r="BQ737" t="inlineStr">
        <is>
          <t/>
        </is>
      </c>
      <c r="BR737" t="inlineStr">
        <is>
          <t/>
        </is>
      </c>
      <c r="BS737" t="inlineStr">
        <is>
          <t/>
        </is>
      </c>
      <c r="BT737" t="inlineStr">
        <is>
          <t/>
        </is>
      </c>
      <c r="BU737" t="inlineStr">
        <is>
          <t/>
        </is>
      </c>
      <c r="BV737" t="inlineStr">
        <is>
          <t/>
        </is>
      </c>
      <c r="BW737" t="inlineStr">
        <is>
          <t/>
        </is>
      </c>
      <c r="BX737" t="inlineStr">
        <is>
          <t/>
        </is>
      </c>
      <c r="BY737" t="inlineStr">
        <is>
          <t/>
        </is>
      </c>
      <c r="BZ737" t="inlineStr">
        <is>
          <t/>
        </is>
      </c>
      <c r="CA737" t="inlineStr">
        <is>
          <t/>
        </is>
      </c>
      <c r="CB737" t="inlineStr">
        <is>
          <t/>
        </is>
      </c>
      <c r="CC737" t="inlineStr">
        <is>
          <t/>
        </is>
      </c>
      <c r="CD737" t="inlineStr">
        <is>
          <t/>
        </is>
      </c>
      <c r="CE737" t="inlineStr">
        <is>
          <t/>
        </is>
      </c>
      <c r="CF737" t="inlineStr">
        <is>
          <t/>
        </is>
      </c>
      <c r="CG737" t="inlineStr">
        <is>
          <t/>
        </is>
      </c>
      <c r="CH737" t="inlineStr">
        <is>
          <t/>
        </is>
      </c>
      <c r="CI737" t="inlineStr">
        <is>
          <t/>
        </is>
      </c>
      <c r="CJ737" t="inlineStr">
        <is>
          <t>Ha a könyvvizsgáló azt állapítja meg, hogy az éves beszámoló, az egyszerűsített éves beszámoló, az összevont (konszolidált) éves beszámoló egészében vagy részben nem felel meg e törvény előírásainak és a valóságnak, akkor a hitelesítő záradék helyett korlátozott vagy elutasító záradékot ad a záradék korlátozása vagy elutasítása okainak részletes feltüntetésével.</t>
        </is>
      </c>
      <c r="CK737" t="inlineStr">
        <is>
          <t/>
        </is>
      </c>
      <c r="CL737" t="inlineStr">
        <is>
          <t/>
        </is>
      </c>
      <c r="CM737" t="inlineStr">
        <is>
          <t/>
        </is>
      </c>
      <c r="CN737" t="inlineStr">
        <is>
          <t/>
        </is>
      </c>
      <c r="CO737" t="inlineStr">
        <is>
          <t>Reactie op kennisgevingen van andere lidstaten in het kader van de EEG-raadplegings- en informatieprocedure) of kredietverlenende derde landen (in het kader van de OESO-overeenkomst inzake exportkredieten voor schepen).</t>
        </is>
      </c>
      <c r="CP737" t="inlineStr">
        <is>
          <t/>
        </is>
      </c>
      <c r="CQ737" t="inlineStr">
        <is>
          <t/>
        </is>
      </c>
      <c r="CR737" t="inlineStr">
        <is>
          <t/>
        </is>
      </c>
      <c r="CS737" t="inlineStr">
        <is>
          <t/>
        </is>
      </c>
      <c r="CT737" t="inlineStr">
        <is>
          <t/>
        </is>
      </c>
      <c r="CU737" t="inlineStr">
        <is>
          <t/>
        </is>
      </c>
    </row>
    <row r="738">
      <c r="A738" s="1" t="str">
        <f>HYPERLINK("https://iate.europa.eu/entry/result/777232/all", "777232")</f>
        <v>777232</v>
      </c>
      <c r="B738" t="inlineStr">
        <is>
          <t>FINANCE;BUSINESS AND COMPETITION;EMPLOYMENT AND WORKING CONDITIONS;EUROPEAN UNION</t>
        </is>
      </c>
      <c r="C738" t="inlineStr">
        <is>
          <t>FINANCE|financial institutions and credit;BUSINESS AND COMPETITION|business organisation;EMPLOYMENT AND WORKING CONDITIONS|employment|employment policy;EUROPEAN UNION|European construction|EU relations;FINANCE|insurance|insurance;BUSINESS AND COMPETITION|accounting</t>
        </is>
      </c>
      <c r="D738" t="inlineStr">
        <is>
          <t/>
        </is>
      </c>
      <c r="E738" t="inlineStr">
        <is>
          <t/>
        </is>
      </c>
      <c r="F738" t="inlineStr">
        <is>
          <t/>
        </is>
      </c>
      <c r="G738" t="inlineStr">
        <is>
          <t/>
        </is>
      </c>
      <c r="H738" t="inlineStr">
        <is>
          <t/>
        </is>
      </c>
      <c r="I738" t="inlineStr">
        <is>
          <t/>
        </is>
      </c>
      <c r="J738" t="inlineStr">
        <is>
          <t>revisor</t>
        </is>
      </c>
      <c r="K738" t="inlineStr">
        <is>
          <t>4</t>
        </is>
      </c>
      <c r="L738" t="inlineStr">
        <is>
          <t/>
        </is>
      </c>
      <c r="M738" t="inlineStr">
        <is>
          <t>Rechnungsprüfer|Wirtschaftsprüfer|Buchprüfer</t>
        </is>
      </c>
      <c r="N738" t="inlineStr">
        <is>
          <t>3|3|3</t>
        </is>
      </c>
      <c r="O738" t="inlineStr">
        <is>
          <t>||</t>
        </is>
      </c>
      <c r="P738" t="inlineStr">
        <is>
          <t>ελεγκτής</t>
        </is>
      </c>
      <c r="Q738" t="inlineStr">
        <is>
          <t>3</t>
        </is>
      </c>
      <c r="R738" t="inlineStr">
        <is>
          <t/>
        </is>
      </c>
      <c r="S738" t="inlineStr">
        <is>
          <t>auditor</t>
        </is>
      </c>
      <c r="T738" t="inlineStr">
        <is>
          <t>1</t>
        </is>
      </c>
      <c r="U738" t="inlineStr">
        <is>
          <t/>
        </is>
      </c>
      <c r="V738" t="inlineStr">
        <is>
          <t>censor de cuentas</t>
        </is>
      </c>
      <c r="W738" t="inlineStr">
        <is>
          <t>3</t>
        </is>
      </c>
      <c r="X738" t="inlineStr">
        <is>
          <t/>
        </is>
      </c>
      <c r="Y738" t="inlineStr">
        <is>
          <t/>
        </is>
      </c>
      <c r="Z738" t="inlineStr">
        <is>
          <t/>
        </is>
      </c>
      <c r="AA738" t="inlineStr">
        <is>
          <t/>
        </is>
      </c>
      <c r="AB738" t="inlineStr">
        <is>
          <t>tilintarkastaja</t>
        </is>
      </c>
      <c r="AC738" t="inlineStr">
        <is>
          <t>2</t>
        </is>
      </c>
      <c r="AD738" t="inlineStr">
        <is>
          <t/>
        </is>
      </c>
      <c r="AE738" t="inlineStr">
        <is>
          <t>commissaire aux comptes</t>
        </is>
      </c>
      <c r="AF738" t="inlineStr">
        <is>
          <t>4</t>
        </is>
      </c>
      <c r="AG738" t="inlineStr">
        <is>
          <t/>
        </is>
      </c>
      <c r="AH738" t="inlineStr">
        <is>
          <t/>
        </is>
      </c>
      <c r="AI738" t="inlineStr">
        <is>
          <t/>
        </is>
      </c>
      <c r="AJ738" t="inlineStr">
        <is>
          <t/>
        </is>
      </c>
      <c r="AK738" t="inlineStr">
        <is>
          <t/>
        </is>
      </c>
      <c r="AL738" t="inlineStr">
        <is>
          <t/>
        </is>
      </c>
      <c r="AM738" t="inlineStr">
        <is>
          <t/>
        </is>
      </c>
      <c r="AN738" t="inlineStr">
        <is>
          <t/>
        </is>
      </c>
      <c r="AO738" t="inlineStr">
        <is>
          <t/>
        </is>
      </c>
      <c r="AP738" t="inlineStr">
        <is>
          <t/>
        </is>
      </c>
      <c r="AQ738" t="inlineStr">
        <is>
          <t/>
        </is>
      </c>
      <c r="AR738" t="inlineStr">
        <is>
          <t/>
        </is>
      </c>
      <c r="AS738" t="inlineStr">
        <is>
          <t/>
        </is>
      </c>
      <c r="AT738" t="inlineStr">
        <is>
          <t/>
        </is>
      </c>
      <c r="AU738" t="inlineStr">
        <is>
          <t/>
        </is>
      </c>
      <c r="AV738" t="inlineStr">
        <is>
          <t/>
        </is>
      </c>
      <c r="AW738" t="inlineStr">
        <is>
          <t/>
        </is>
      </c>
      <c r="AX738" t="inlineStr">
        <is>
          <t/>
        </is>
      </c>
      <c r="AY738" t="inlineStr">
        <is>
          <t/>
        </is>
      </c>
      <c r="AZ738" t="inlineStr">
        <is>
          <t>awditur</t>
        </is>
      </c>
      <c r="BA738" t="inlineStr">
        <is>
          <t>2</t>
        </is>
      </c>
      <c r="BB738" t="inlineStr">
        <is>
          <t/>
        </is>
      </c>
      <c r="BC738" t="inlineStr">
        <is>
          <t>financieel commissaris (financiële commissarissen)</t>
        </is>
      </c>
      <c r="BD738" t="inlineStr">
        <is>
          <t>2</t>
        </is>
      </c>
      <c r="BE738" t="inlineStr">
        <is>
          <t/>
        </is>
      </c>
      <c r="BF738" t="inlineStr">
        <is>
          <t/>
        </is>
      </c>
      <c r="BG738" t="inlineStr">
        <is>
          <t/>
        </is>
      </c>
      <c r="BH738" t="inlineStr">
        <is>
          <t/>
        </is>
      </c>
      <c r="BI738" t="inlineStr">
        <is>
          <t>revisor de contas</t>
        </is>
      </c>
      <c r="BJ738" t="inlineStr">
        <is>
          <t>3</t>
        </is>
      </c>
      <c r="BK738" t="inlineStr">
        <is>
          <t/>
        </is>
      </c>
      <c r="BL738" t="inlineStr">
        <is>
          <t/>
        </is>
      </c>
      <c r="BM738" t="inlineStr">
        <is>
          <t/>
        </is>
      </c>
      <c r="BN738" t="inlineStr">
        <is>
          <t/>
        </is>
      </c>
      <c r="BO738" t="inlineStr">
        <is>
          <t/>
        </is>
      </c>
      <c r="BP738" t="inlineStr">
        <is>
          <t/>
        </is>
      </c>
      <c r="BQ738" t="inlineStr">
        <is>
          <t/>
        </is>
      </c>
      <c r="BR738" t="inlineStr">
        <is>
          <t/>
        </is>
      </c>
      <c r="BS738" t="inlineStr">
        <is>
          <t/>
        </is>
      </c>
      <c r="BT738" t="inlineStr">
        <is>
          <t/>
        </is>
      </c>
      <c r="BU738" t="inlineStr">
        <is>
          <t>revisor</t>
        </is>
      </c>
      <c r="BV738" t="inlineStr">
        <is>
          <t>2</t>
        </is>
      </c>
      <c r="BW738" t="inlineStr">
        <is>
          <t/>
        </is>
      </c>
      <c r="BX738" t="inlineStr">
        <is>
          <t/>
        </is>
      </c>
      <c r="BY738" t="inlineStr">
        <is>
          <t/>
        </is>
      </c>
      <c r="BZ738" t="inlineStr">
        <is>
          <t>Generalforsamlingsvalgt revisor(firma), der foretager den årlige regnskabsrevision af selskab.</t>
        </is>
      </c>
      <c r="CA738" t="inlineStr">
        <is>
          <t/>
        </is>
      </c>
      <c r="CB738" t="inlineStr">
        <is>
          <t/>
        </is>
      </c>
      <c r="CC738" t="inlineStr">
        <is>
          <t/>
        </is>
      </c>
      <c r="CD738" t="inlineStr">
        <is>
          <t/>
        </is>
      </c>
      <c r="CE738" t="inlineStr">
        <is>
          <t/>
        </is>
      </c>
      <c r="CF738" t="inlineStr">
        <is>
          <t>"Osakeyhtiölain mukaan kaikilla osakeyhtiöillä pitää olla yksi tai useampi tilintarkastaja tai tilintarkastusyhteisö. Tilintarkastajan valitsee yhtiökokous. Myös avoimilla yhtiöillä ja kommandiittiyhtiöillä, joissa on kahden edellisen tilikauden aikana ollut keskimäärin yli 30 työntekijää, tulee olla tilintarkastaja. Tilintarkastajan on oltava yhtiöstä riippumaton. Tilintarkastajan pitää hyvän tilintarkastustavan edellyttämässä laajuudessa tarkastaa tilinpäätös ja kirjanpito sekä yhtiön hallinto. Tilintarkastaja antaa myös tilintarkastuskertomuksen yhtiökokoukselle ja tekee tilintarkastusmerkinnän tilinpäätökseen."</t>
        </is>
      </c>
      <c r="CG738" t="inlineStr">
        <is>
          <t>professionnel de la comptabilité chargé en France d'assurer la mission légale de vérifier que les comptes publiés par une entité sont conformes aux normes légales et donnent une image sincère de la situation financière de cette entité</t>
        </is>
      </c>
      <c r="CH738" t="inlineStr">
        <is>
          <t/>
        </is>
      </c>
      <c r="CI738" t="inlineStr">
        <is>
          <t/>
        </is>
      </c>
      <c r="CJ738" t="inlineStr">
        <is>
          <t/>
        </is>
      </c>
      <c r="CK738" t="inlineStr">
        <is>
          <t/>
        </is>
      </c>
      <c r="CL738" t="inlineStr">
        <is>
          <t/>
        </is>
      </c>
      <c r="CM738" t="inlineStr">
        <is>
          <t/>
        </is>
      </c>
      <c r="CN738" t="inlineStr">
        <is>
          <t>tintuża b’referenza għall-persuna jew persuni li jkunu qegħdin iwettqu l-awditjar, normalment is-sieħeb tal-inkarigu jew membri oħra tat-tim tal-inkarigu, jew, skont il-każ, id-ditta. Fejn ISA ikun intenzjonat espressament li għandu jiġi onorat xi rekwiżit jew responsabbiltà mis-sieħeb tal-inkarigu, jintuża t-terminu “sieħeb tal-inkarigu” minflok “awditur”. “Sieħeb tal-inkarigu” u “ditta” għandhom jinftiehmu li jirreferu għall-ekwivalenti tagħhom fis-settur pubbliku fejn ikun rilevanti.</t>
        </is>
      </c>
      <c r="CO738" t="inlineStr">
        <is>
          <t/>
        </is>
      </c>
      <c r="CP738" t="inlineStr">
        <is>
          <t/>
        </is>
      </c>
      <c r="CQ738" t="inlineStr">
        <is>
          <t/>
        </is>
      </c>
      <c r="CR738" t="inlineStr">
        <is>
          <t/>
        </is>
      </c>
      <c r="CS738" t="inlineStr">
        <is>
          <t/>
        </is>
      </c>
      <c r="CT738" t="inlineStr">
        <is>
          <t/>
        </is>
      </c>
      <c r="CU738" t="inlineStr">
        <is>
          <t/>
        </is>
      </c>
    </row>
    <row r="739">
      <c r="A739" s="1" t="str">
        <f>HYPERLINK("https://iate.europa.eu/entry/result/152526/all", "152526")</f>
        <v>152526</v>
      </c>
      <c r="B739" t="inlineStr">
        <is>
          <t>FINANCE</t>
        </is>
      </c>
      <c r="C739" t="inlineStr">
        <is>
          <t>FINANCE</t>
        </is>
      </c>
      <c r="D739" t="inlineStr">
        <is>
          <t/>
        </is>
      </c>
      <c r="E739" t="inlineStr">
        <is>
          <t/>
        </is>
      </c>
      <c r="F739" t="inlineStr">
        <is>
          <t/>
        </is>
      </c>
      <c r="G739" t="inlineStr">
        <is>
          <t/>
        </is>
      </c>
      <c r="H739" t="inlineStr">
        <is>
          <t/>
        </is>
      </c>
      <c r="I739" t="inlineStr">
        <is>
          <t/>
        </is>
      </c>
      <c r="J739" t="inlineStr">
        <is>
          <t>konto</t>
        </is>
      </c>
      <c r="K739" t="inlineStr">
        <is>
          <t>2</t>
        </is>
      </c>
      <c r="L739" t="inlineStr">
        <is>
          <t/>
        </is>
      </c>
      <c r="M739" t="inlineStr">
        <is>
          <t>Kto.|Konto</t>
        </is>
      </c>
      <c r="N739" t="inlineStr">
        <is>
          <t>2|2</t>
        </is>
      </c>
      <c r="O739" t="inlineStr">
        <is>
          <t>|</t>
        </is>
      </c>
      <c r="P739" t="inlineStr">
        <is>
          <t>λογαριασμός</t>
        </is>
      </c>
      <c r="Q739" t="inlineStr">
        <is>
          <t>2</t>
        </is>
      </c>
      <c r="R739" t="inlineStr">
        <is>
          <t/>
        </is>
      </c>
      <c r="S739" t="inlineStr">
        <is>
          <t>account|acc.</t>
        </is>
      </c>
      <c r="T739" t="inlineStr">
        <is>
          <t>2|2</t>
        </is>
      </c>
      <c r="U739" t="inlineStr">
        <is>
          <t>|</t>
        </is>
      </c>
      <c r="V739" t="inlineStr">
        <is>
          <t>cuenta|cta.</t>
        </is>
      </c>
      <c r="W739" t="inlineStr">
        <is>
          <t>2|2</t>
        </is>
      </c>
      <c r="X739" t="inlineStr">
        <is>
          <t>|</t>
        </is>
      </c>
      <c r="Y739" t="inlineStr">
        <is>
          <t/>
        </is>
      </c>
      <c r="Z739" t="inlineStr">
        <is>
          <t/>
        </is>
      </c>
      <c r="AA739" t="inlineStr">
        <is>
          <t/>
        </is>
      </c>
      <c r="AB739" t="inlineStr">
        <is>
          <t>tili</t>
        </is>
      </c>
      <c r="AC739" t="inlineStr">
        <is>
          <t>2</t>
        </is>
      </c>
      <c r="AD739" t="inlineStr">
        <is>
          <t/>
        </is>
      </c>
      <c r="AE739" t="inlineStr">
        <is>
          <t>compte</t>
        </is>
      </c>
      <c r="AF739" t="inlineStr">
        <is>
          <t>2</t>
        </is>
      </c>
      <c r="AG739" t="inlineStr">
        <is>
          <t/>
        </is>
      </c>
      <c r="AH739" t="inlineStr">
        <is>
          <t/>
        </is>
      </c>
      <c r="AI739" t="inlineStr">
        <is>
          <t/>
        </is>
      </c>
      <c r="AJ739" t="inlineStr">
        <is>
          <t/>
        </is>
      </c>
      <c r="AK739" t="inlineStr">
        <is>
          <t/>
        </is>
      </c>
      <c r="AL739" t="inlineStr">
        <is>
          <t/>
        </is>
      </c>
      <c r="AM739" t="inlineStr">
        <is>
          <t/>
        </is>
      </c>
      <c r="AN739" t="inlineStr">
        <is>
          <t/>
        </is>
      </c>
      <c r="AO739" t="inlineStr">
        <is>
          <t/>
        </is>
      </c>
      <c r="AP739" t="inlineStr">
        <is>
          <t/>
        </is>
      </c>
      <c r="AQ739" t="inlineStr">
        <is>
          <t>conto</t>
        </is>
      </c>
      <c r="AR739" t="inlineStr">
        <is>
          <t>2</t>
        </is>
      </c>
      <c r="AS739" t="inlineStr">
        <is>
          <t/>
        </is>
      </c>
      <c r="AT739" t="inlineStr">
        <is>
          <t/>
        </is>
      </c>
      <c r="AU739" t="inlineStr">
        <is>
          <t/>
        </is>
      </c>
      <c r="AV739" t="inlineStr">
        <is>
          <t/>
        </is>
      </c>
      <c r="AW739" t="inlineStr">
        <is>
          <t/>
        </is>
      </c>
      <c r="AX739" t="inlineStr">
        <is>
          <t/>
        </is>
      </c>
      <c r="AY739" t="inlineStr">
        <is>
          <t/>
        </is>
      </c>
      <c r="AZ739" t="inlineStr">
        <is>
          <t/>
        </is>
      </c>
      <c r="BA739" t="inlineStr">
        <is>
          <t/>
        </is>
      </c>
      <c r="BB739" t="inlineStr">
        <is>
          <t/>
        </is>
      </c>
      <c r="BC739" t="inlineStr">
        <is>
          <t>bankrekening</t>
        </is>
      </c>
      <c r="BD739" t="inlineStr">
        <is>
          <t>2</t>
        </is>
      </c>
      <c r="BE739" t="inlineStr">
        <is>
          <t/>
        </is>
      </c>
      <c r="BF739" t="inlineStr">
        <is>
          <t/>
        </is>
      </c>
      <c r="BG739" t="inlineStr">
        <is>
          <t/>
        </is>
      </c>
      <c r="BH739" t="inlineStr">
        <is>
          <t/>
        </is>
      </c>
      <c r="BI739" t="inlineStr">
        <is>
          <t>conta</t>
        </is>
      </c>
      <c r="BJ739" t="inlineStr">
        <is>
          <t>2</t>
        </is>
      </c>
      <c r="BK739" t="inlineStr">
        <is>
          <t/>
        </is>
      </c>
      <c r="BL739" t="inlineStr">
        <is>
          <t/>
        </is>
      </c>
      <c r="BM739" t="inlineStr">
        <is>
          <t/>
        </is>
      </c>
      <c r="BN739" t="inlineStr">
        <is>
          <t/>
        </is>
      </c>
      <c r="BO739" t="inlineStr">
        <is>
          <t/>
        </is>
      </c>
      <c r="BP739" t="inlineStr">
        <is>
          <t/>
        </is>
      </c>
      <c r="BQ739" t="inlineStr">
        <is>
          <t/>
        </is>
      </c>
      <c r="BR739" t="inlineStr">
        <is>
          <t/>
        </is>
      </c>
      <c r="BS739" t="inlineStr">
        <is>
          <t/>
        </is>
      </c>
      <c r="BT739" t="inlineStr">
        <is>
          <t/>
        </is>
      </c>
      <c r="BU739" t="inlineStr">
        <is>
          <t>konto</t>
        </is>
      </c>
      <c r="BV739" t="inlineStr">
        <is>
          <t>2</t>
        </is>
      </c>
      <c r="BW739" t="inlineStr">
        <is>
          <t/>
        </is>
      </c>
      <c r="BX739" t="inlineStr">
        <is>
          <t/>
        </is>
      </c>
      <c r="BY739" t="inlineStr">
        <is>
          <t/>
        </is>
      </c>
      <c r="BZ739" t="inlineStr">
        <is>
          <t/>
        </is>
      </c>
      <c r="CA739" t="inlineStr">
        <is>
          <t/>
        </is>
      </c>
      <c r="CB739" t="inlineStr">
        <is>
          <t/>
        </is>
      </c>
      <c r="CC739" t="inlineStr">
        <is>
          <t/>
        </is>
      </c>
      <c r="CD739" t="inlineStr">
        <is>
          <t/>
        </is>
      </c>
      <c r="CE739" t="inlineStr">
        <is>
          <t/>
        </is>
      </c>
      <c r="CF739" t="inlineStr">
        <is>
          <t/>
        </is>
      </c>
      <c r="CG739" t="inlineStr">
        <is>
          <t/>
        </is>
      </c>
      <c r="CH739" t="inlineStr">
        <is>
          <t/>
        </is>
      </c>
      <c r="CI739" t="inlineStr">
        <is>
          <t/>
        </is>
      </c>
      <c r="CJ739" t="inlineStr">
        <is>
          <t/>
        </is>
      </c>
      <c r="CK739" t="inlineStr">
        <is>
          <t/>
        </is>
      </c>
      <c r="CL739" t="inlineStr">
        <is>
          <t/>
        </is>
      </c>
      <c r="CM739" t="inlineStr">
        <is>
          <t/>
        </is>
      </c>
      <c r="CN739" t="inlineStr">
        <is>
          <t/>
        </is>
      </c>
      <c r="CO739" t="inlineStr">
        <is>
          <t/>
        </is>
      </c>
      <c r="CP739" t="inlineStr">
        <is>
          <t/>
        </is>
      </c>
      <c r="CQ739" t="inlineStr">
        <is>
          <t/>
        </is>
      </c>
      <c r="CR739" t="inlineStr">
        <is>
          <t/>
        </is>
      </c>
      <c r="CS739" t="inlineStr">
        <is>
          <t/>
        </is>
      </c>
      <c r="CT739" t="inlineStr">
        <is>
          <t/>
        </is>
      </c>
      <c r="CU739" t="inlineStr">
        <is>
          <t/>
        </is>
      </c>
    </row>
    <row r="740">
      <c r="A740" s="1" t="str">
        <f>HYPERLINK("https://iate.europa.eu/entry/result/751700/all", "751700")</f>
        <v>751700</v>
      </c>
      <c r="B740" t="inlineStr">
        <is>
          <t>EUROPEAN UNION;PRODUCTION, TECHNOLOGY AND RESEARCH;TRANSPORT;FINANCE</t>
        </is>
      </c>
      <c r="C740" t="inlineStr">
        <is>
          <t>EUROPEAN UNION|European Union law|EU law;PRODUCTION, TECHNOLOGY AND RESEARCH|research and intellectual property|intellectual property;TRANSPORT|maritime and inland waterway transport|maritime transport;FINANCE|insurance|insurance</t>
        </is>
      </c>
      <c r="D740" t="inlineStr">
        <is>
          <t/>
        </is>
      </c>
      <c r="E740" t="inlineStr">
        <is>
          <t/>
        </is>
      </c>
      <c r="F740" t="inlineStr">
        <is>
          <t/>
        </is>
      </c>
      <c r="G740" t="inlineStr">
        <is>
          <t/>
        </is>
      </c>
      <c r="H740" t="inlineStr">
        <is>
          <t/>
        </is>
      </c>
      <c r="I740" t="inlineStr">
        <is>
          <t/>
        </is>
      </c>
      <c r="J740" t="inlineStr">
        <is>
          <t>kompetent myndighed</t>
        </is>
      </c>
      <c r="K740" t="inlineStr">
        <is>
          <t>4</t>
        </is>
      </c>
      <c r="L740" t="inlineStr">
        <is>
          <t/>
        </is>
      </c>
      <c r="M740" t="inlineStr">
        <is>
          <t>zuständige Behörde</t>
        </is>
      </c>
      <c r="N740" t="inlineStr">
        <is>
          <t>1</t>
        </is>
      </c>
      <c r="O740" t="inlineStr">
        <is>
          <t/>
        </is>
      </c>
      <c r="P740" t="inlineStr">
        <is>
          <t>αρμόδια αρχή</t>
        </is>
      </c>
      <c r="Q740" t="inlineStr">
        <is>
          <t>3</t>
        </is>
      </c>
      <c r="R740" t="inlineStr">
        <is>
          <t/>
        </is>
      </c>
      <c r="S740" t="inlineStr">
        <is>
          <t>CA|competent authority</t>
        </is>
      </c>
      <c r="T740" t="inlineStr">
        <is>
          <t>2|2</t>
        </is>
      </c>
      <c r="U740" t="inlineStr">
        <is>
          <t>|</t>
        </is>
      </c>
      <c r="V740" t="inlineStr">
        <is>
          <t/>
        </is>
      </c>
      <c r="W740" t="inlineStr">
        <is>
          <t/>
        </is>
      </c>
      <c r="X740" t="inlineStr">
        <is>
          <t/>
        </is>
      </c>
      <c r="Y740" t="inlineStr">
        <is>
          <t/>
        </is>
      </c>
      <c r="Z740" t="inlineStr">
        <is>
          <t/>
        </is>
      </c>
      <c r="AA740" t="inlineStr">
        <is>
          <t/>
        </is>
      </c>
      <c r="AB740" t="inlineStr">
        <is>
          <t>toimivaltainen viranomainen</t>
        </is>
      </c>
      <c r="AC740" t="inlineStr">
        <is>
          <t>3</t>
        </is>
      </c>
      <c r="AD740" t="inlineStr">
        <is>
          <t/>
        </is>
      </c>
      <c r="AE740" t="inlineStr">
        <is>
          <t>autorité compétente</t>
        </is>
      </c>
      <c r="AF740" t="inlineStr">
        <is>
          <t>2</t>
        </is>
      </c>
      <c r="AG740" t="inlineStr">
        <is>
          <t/>
        </is>
      </c>
      <c r="AH740" t="inlineStr">
        <is>
          <t/>
        </is>
      </c>
      <c r="AI740" t="inlineStr">
        <is>
          <t/>
        </is>
      </c>
      <c r="AJ740" t="inlineStr">
        <is>
          <t/>
        </is>
      </c>
      <c r="AK740" t="inlineStr">
        <is>
          <t/>
        </is>
      </c>
      <c r="AL740" t="inlineStr">
        <is>
          <t/>
        </is>
      </c>
      <c r="AM740" t="inlineStr">
        <is>
          <t/>
        </is>
      </c>
      <c r="AN740" t="inlineStr">
        <is>
          <t/>
        </is>
      </c>
      <c r="AO740" t="inlineStr">
        <is>
          <t/>
        </is>
      </c>
      <c r="AP740" t="inlineStr">
        <is>
          <t/>
        </is>
      </c>
      <c r="AQ740" t="inlineStr">
        <is>
          <t>autorità competente</t>
        </is>
      </c>
      <c r="AR740" t="inlineStr">
        <is>
          <t>3</t>
        </is>
      </c>
      <c r="AS740" t="inlineStr">
        <is>
          <t/>
        </is>
      </c>
      <c r="AT740" t="inlineStr">
        <is>
          <t/>
        </is>
      </c>
      <c r="AU740" t="inlineStr">
        <is>
          <t/>
        </is>
      </c>
      <c r="AV740" t="inlineStr">
        <is>
          <t/>
        </is>
      </c>
      <c r="AW740" t="inlineStr">
        <is>
          <t/>
        </is>
      </c>
      <c r="AX740" t="inlineStr">
        <is>
          <t/>
        </is>
      </c>
      <c r="AY740" t="inlineStr">
        <is>
          <t/>
        </is>
      </c>
      <c r="AZ740" t="inlineStr">
        <is>
          <t>awtorità kompetenti|AK</t>
        </is>
      </c>
      <c r="BA740" t="inlineStr">
        <is>
          <t>3|3</t>
        </is>
      </c>
      <c r="BB740" t="inlineStr">
        <is>
          <t>|</t>
        </is>
      </c>
      <c r="BC740" t="inlineStr">
        <is>
          <t>bevoegde instantie|bevoegde autoriteit</t>
        </is>
      </c>
      <c r="BD740" t="inlineStr">
        <is>
          <t>3|3</t>
        </is>
      </c>
      <c r="BE740" t="inlineStr">
        <is>
          <t>|</t>
        </is>
      </c>
      <c r="BF740" t="inlineStr">
        <is>
          <t/>
        </is>
      </c>
      <c r="BG740" t="inlineStr">
        <is>
          <t/>
        </is>
      </c>
      <c r="BH740" t="inlineStr">
        <is>
          <t/>
        </is>
      </c>
      <c r="BI740" t="inlineStr">
        <is>
          <t/>
        </is>
      </c>
      <c r="BJ740" t="inlineStr">
        <is>
          <t/>
        </is>
      </c>
      <c r="BK740" t="inlineStr">
        <is>
          <t/>
        </is>
      </c>
      <c r="BL740" t="inlineStr">
        <is>
          <t/>
        </is>
      </c>
      <c r="BM740" t="inlineStr">
        <is>
          <t/>
        </is>
      </c>
      <c r="BN740" t="inlineStr">
        <is>
          <t/>
        </is>
      </c>
      <c r="BO740" t="inlineStr">
        <is>
          <t/>
        </is>
      </c>
      <c r="BP740" t="inlineStr">
        <is>
          <t/>
        </is>
      </c>
      <c r="BQ740" t="inlineStr">
        <is>
          <t/>
        </is>
      </c>
      <c r="BR740" t="inlineStr">
        <is>
          <t/>
        </is>
      </c>
      <c r="BS740" t="inlineStr">
        <is>
          <t/>
        </is>
      </c>
      <c r="BT740" t="inlineStr">
        <is>
          <t/>
        </is>
      </c>
      <c r="BU740" t="inlineStr">
        <is>
          <t>behörig myndighet</t>
        </is>
      </c>
      <c r="BV740" t="inlineStr">
        <is>
          <t>2</t>
        </is>
      </c>
      <c r="BW740" t="inlineStr">
        <is>
          <t/>
        </is>
      </c>
      <c r="BX740" t="inlineStr">
        <is>
          <t/>
        </is>
      </c>
      <c r="BY740" t="inlineStr">
        <is>
          <t/>
        </is>
      </c>
      <c r="BZ740" t="inlineStr">
        <is>
          <t/>
        </is>
      </c>
      <c r="CA740" t="inlineStr">
        <is>
          <t/>
        </is>
      </c>
      <c r="CB740" t="inlineStr">
        <is>
          <t/>
        </is>
      </c>
      <c r="CC740" t="inlineStr">
        <is>
          <t/>
        </is>
      </c>
      <c r="CD740" t="inlineStr">
        <is>
          <t/>
        </is>
      </c>
      <c r="CE740" t="inlineStr">
        <is>
          <t/>
        </is>
      </c>
      <c r="CF740" t="inlineStr">
        <is>
          <t/>
        </is>
      </c>
      <c r="CG740" t="inlineStr">
        <is>
          <t>autorité généralement nommée par un État membre</t>
        </is>
      </c>
      <c r="CH740" t="inlineStr">
        <is>
          <t/>
        </is>
      </c>
      <c r="CI740" t="inlineStr">
        <is>
          <t/>
        </is>
      </c>
      <c r="CJ740" t="inlineStr">
        <is>
          <t/>
        </is>
      </c>
      <c r="CK740" t="inlineStr">
        <is>
          <t>Le autorità nazionali abilitate, in forza di legge o regolamento, all'esercizio del controllo sugli enti creditizi</t>
        </is>
      </c>
      <c r="CL740" t="inlineStr">
        <is>
          <t/>
        </is>
      </c>
      <c r="CM740" t="inlineStr">
        <is>
          <t/>
        </is>
      </c>
      <c r="CN740" t="inlineStr">
        <is>
          <t/>
        </is>
      </c>
      <c r="CO740" t="inlineStr">
        <is>
          <t>"4. "bevoegde autoriteiten": de nationale autoriteiten die op grond van wettelijke of bestuursrechtelijke bepalingen bevoegd zijn om toezicht op kredietinstellingen uit te oefenen;" bevoegde autoriteit voor maritieme beveiliging: een door de lidstaten benoemde autoriteit die de toepassing moet coördineren, ten uitvoer leggen en controleren van de door deze verordening voorgeschreven veiligheidsmaatregelen voor schepen en/of een of meer havenfaciliteiten. De bevoegdheden van deze autoriteit kunnen verschillend zijn, naargelang van de taken waarmee zij wordt belast.</t>
        </is>
      </c>
      <c r="CP740" t="inlineStr">
        <is>
          <t/>
        </is>
      </c>
      <c r="CQ740" t="inlineStr">
        <is>
          <t/>
        </is>
      </c>
      <c r="CR740" t="inlineStr">
        <is>
          <t/>
        </is>
      </c>
      <c r="CS740" t="inlineStr">
        <is>
          <t/>
        </is>
      </c>
      <c r="CT740" t="inlineStr">
        <is>
          <t/>
        </is>
      </c>
      <c r="CU740" t="inlineStr">
        <is>
          <t/>
        </is>
      </c>
    </row>
    <row r="741">
      <c r="A741" s="1" t="str">
        <f>HYPERLINK("https://iate.europa.eu/entry/result/163099/all", "163099")</f>
        <v>163099</v>
      </c>
      <c r="B741" t="inlineStr">
        <is>
          <t>ECONOMICS;FINANCE;SOCIAL QUESTIONS;BUSINESS AND COMPETITION</t>
        </is>
      </c>
      <c r="C741" t="inlineStr">
        <is>
          <t>ECONOMICS|economic policy|economic support|State aid;FINANCE|prices;SOCIAL QUESTIONS|social protection|social security;BUSINESS AND COMPETITION|accounting</t>
        </is>
      </c>
      <c r="D741" t="inlineStr">
        <is>
          <t>трансферна стойност</t>
        </is>
      </c>
      <c r="E741" t="inlineStr">
        <is>
          <t>3</t>
        </is>
      </c>
      <c r="F741" t="inlineStr">
        <is>
          <t/>
        </is>
      </c>
      <c r="G741" t="inlineStr">
        <is>
          <t>převodní hodnota</t>
        </is>
      </c>
      <c r="H741" t="inlineStr">
        <is>
          <t>3</t>
        </is>
      </c>
      <c r="I741" t="inlineStr">
        <is>
          <t/>
        </is>
      </c>
      <c r="J741" t="inlineStr">
        <is>
          <t>overførselsværdi</t>
        </is>
      </c>
      <c r="K741" t="inlineStr">
        <is>
          <t>2</t>
        </is>
      </c>
      <c r="L741" t="inlineStr">
        <is>
          <t/>
        </is>
      </c>
      <c r="M741" t="inlineStr">
        <is>
          <t>Übernahmewert</t>
        </is>
      </c>
      <c r="N741" t="inlineStr">
        <is>
          <t>3</t>
        </is>
      </c>
      <c r="O741" t="inlineStr">
        <is>
          <t/>
        </is>
      </c>
      <c r="P741" t="inlineStr">
        <is>
          <t>αξία μεταβίβασης</t>
        </is>
      </c>
      <c r="Q741" t="inlineStr">
        <is>
          <t>3</t>
        </is>
      </c>
      <c r="R741" t="inlineStr">
        <is>
          <t/>
        </is>
      </c>
      <c r="S741" t="inlineStr">
        <is>
          <t>TV|transfer value</t>
        </is>
      </c>
      <c r="T741" t="inlineStr">
        <is>
          <t>3|3</t>
        </is>
      </c>
      <c r="U741" t="inlineStr">
        <is>
          <t>|</t>
        </is>
      </c>
      <c r="V741" t="inlineStr">
        <is>
          <t>valor de traspaso</t>
        </is>
      </c>
      <c r="W741" t="inlineStr">
        <is>
          <t>3</t>
        </is>
      </c>
      <c r="X741" t="inlineStr">
        <is>
          <t/>
        </is>
      </c>
      <c r="Y741" t="inlineStr">
        <is>
          <t>ülekandeväärtus</t>
        </is>
      </c>
      <c r="Z741" t="inlineStr">
        <is>
          <t>3</t>
        </is>
      </c>
      <c r="AA741" t="inlineStr">
        <is>
          <t/>
        </is>
      </c>
      <c r="AB741" t="inlineStr">
        <is>
          <t>siirtoarvo</t>
        </is>
      </c>
      <c r="AC741" t="inlineStr">
        <is>
          <t>3</t>
        </is>
      </c>
      <c r="AD741" t="inlineStr">
        <is>
          <t/>
        </is>
      </c>
      <c r="AE741" t="inlineStr">
        <is>
          <t>valeur de transfert|valeur de cession</t>
        </is>
      </c>
      <c r="AF741" t="inlineStr">
        <is>
          <t>3|3</t>
        </is>
      </c>
      <c r="AG741" t="inlineStr">
        <is>
          <t>|</t>
        </is>
      </c>
      <c r="AH741" t="inlineStr">
        <is>
          <t>luach aistrithe</t>
        </is>
      </c>
      <c r="AI741" t="inlineStr">
        <is>
          <t>3</t>
        </is>
      </c>
      <c r="AJ741" t="inlineStr">
        <is>
          <t/>
        </is>
      </c>
      <c r="AK741" t="inlineStr">
        <is>
          <t/>
        </is>
      </c>
      <c r="AL741" t="inlineStr">
        <is>
          <t/>
        </is>
      </c>
      <c r="AM741" t="inlineStr">
        <is>
          <t/>
        </is>
      </c>
      <c r="AN741" t="inlineStr">
        <is>
          <t>átvételi érték</t>
        </is>
      </c>
      <c r="AO741" t="inlineStr">
        <is>
          <t>4</t>
        </is>
      </c>
      <c r="AP741" t="inlineStr">
        <is>
          <t/>
        </is>
      </c>
      <c r="AQ741" t="inlineStr">
        <is>
          <t>valore di trasferimento</t>
        </is>
      </c>
      <c r="AR741" t="inlineStr">
        <is>
          <t>3</t>
        </is>
      </c>
      <c r="AS741" t="inlineStr">
        <is>
          <t/>
        </is>
      </c>
      <c r="AT741" t="inlineStr">
        <is>
          <t>perdavimo vertė</t>
        </is>
      </c>
      <c r="AU741" t="inlineStr">
        <is>
          <t>3</t>
        </is>
      </c>
      <c r="AV741" t="inlineStr">
        <is>
          <t/>
        </is>
      </c>
      <c r="AW741" t="inlineStr">
        <is>
          <t>pārveduma vērtība</t>
        </is>
      </c>
      <c r="AX741" t="inlineStr">
        <is>
          <t>2</t>
        </is>
      </c>
      <c r="AY741" t="inlineStr">
        <is>
          <t/>
        </is>
      </c>
      <c r="AZ741" t="inlineStr">
        <is>
          <t>valur tat-trasferiment</t>
        </is>
      </c>
      <c r="BA741" t="inlineStr">
        <is>
          <t>3</t>
        </is>
      </c>
      <c r="BB741" t="inlineStr">
        <is>
          <t/>
        </is>
      </c>
      <c r="BC741" t="inlineStr">
        <is>
          <t>overdrachtswaarde</t>
        </is>
      </c>
      <c r="BD741" t="inlineStr">
        <is>
          <t>3</t>
        </is>
      </c>
      <c r="BE741" t="inlineStr">
        <is>
          <t/>
        </is>
      </c>
      <c r="BF741" t="inlineStr">
        <is>
          <t>wartość przekazania</t>
        </is>
      </c>
      <c r="BG741" t="inlineStr">
        <is>
          <t>3</t>
        </is>
      </c>
      <c r="BH741" t="inlineStr">
        <is>
          <t/>
        </is>
      </c>
      <c r="BI741" t="inlineStr">
        <is>
          <t>valor de transferência</t>
        </is>
      </c>
      <c r="BJ741" t="inlineStr">
        <is>
          <t>3</t>
        </is>
      </c>
      <c r="BK741" t="inlineStr">
        <is>
          <t/>
        </is>
      </c>
      <c r="BL741" t="inlineStr">
        <is>
          <t>valoare de transfer</t>
        </is>
      </c>
      <c r="BM741" t="inlineStr">
        <is>
          <t>3</t>
        </is>
      </c>
      <c r="BN741" t="inlineStr">
        <is>
          <t/>
        </is>
      </c>
      <c r="BO741" t="inlineStr">
        <is>
          <t>prevodná hodnota</t>
        </is>
      </c>
      <c r="BP741" t="inlineStr">
        <is>
          <t>3</t>
        </is>
      </c>
      <c r="BQ741" t="inlineStr">
        <is>
          <t/>
        </is>
      </c>
      <c r="BR741" t="inlineStr">
        <is>
          <t>vrednost ob prenosu</t>
        </is>
      </c>
      <c r="BS741" t="inlineStr">
        <is>
          <t>3</t>
        </is>
      </c>
      <c r="BT741" t="inlineStr">
        <is>
          <t/>
        </is>
      </c>
      <c r="BU741" t="inlineStr">
        <is>
          <t>överföringsvärde</t>
        </is>
      </c>
      <c r="BV741" t="inlineStr">
        <is>
          <t>2</t>
        </is>
      </c>
      <c r="BW741" t="inlineStr">
        <is>
          <t/>
        </is>
      </c>
      <c r="BX741" t="inlineStr">
        <is>
          <t>При нефинансови активи: изчислената цена, на която новият или използваният актив би могъл да бъде продаден на пазара, като се прибавят всички транспортни, монтажни или други извършени от предоставящата страна разходи за прехвърляне на собствеността, но без да се включват извършените от приемащата страна разходи от същия вид.</t>
        </is>
      </c>
      <c r="BY741" t="inlineStr">
        <is>
          <t/>
        </is>
      </c>
      <c r="BZ741" t="inlineStr">
        <is>
          <t/>
        </is>
      </c>
      <c r="CA741" t="inlineStr">
        <is>
          <t/>
        </is>
      </c>
      <c r="CB741" t="inlineStr">
        <is>
          <t/>
        </is>
      </c>
      <c r="CC741" t="inlineStr">
        <is>
          <t>amount expected to be realised by the disposal of an asset or liability in an open market</t>
        </is>
      </c>
      <c r="CD741" t="inlineStr">
        <is>
          <t>Valor atribuido a los activos deteriorados en el marco de un programa de rescate de activos.</t>
        </is>
      </c>
      <c r="CE741" t="inlineStr">
        <is>
          <t/>
        </is>
      </c>
      <c r="CF741" t="inlineStr">
        <is>
          <t/>
        </is>
      </c>
      <c r="CG741" t="inlineStr">
        <is>
          <t>caractère économique et mesurable des éléments d'actif et de passif transmis dans un marché où la concurrence joue librement</t>
        </is>
      </c>
      <c r="CH741" t="inlineStr">
        <is>
          <t/>
        </is>
      </c>
      <c r="CI741" t="inlineStr">
        <is>
          <t/>
        </is>
      </c>
      <c r="CJ741" t="inlineStr">
        <is>
          <t>eszköz vagy kötelezettség nyílt piacon történő eladásakor realizált érték</t>
        </is>
      </c>
      <c r="CK741" t="inlineStr">
        <is>
          <t>corrispettivo realmente versato all'atto di una cessione</t>
        </is>
      </c>
      <c r="CL741" t="inlineStr">
        <is>
          <t/>
        </is>
      </c>
      <c r="CM741" t="inlineStr">
        <is>
          <t/>
        </is>
      </c>
      <c r="CN741" t="inlineStr">
        <is>
          <t>il-valur attribwit lil assijiet/attivi indeboliti [ &lt;a href="/entry/result/3519747/all" id="ENTRY_TO_ENTRY_CONVERTER" target="_blank"&gt;IATE:3519747&lt;/a&gt; ] fil-kuntest ta' programm ta' salvataġġ tal-assijiet/attivi [ &lt;a href="/entry/result/3503088/all" id="ENTRY_TO_ENTRY_CONVERTER" target="_blank"&gt;IATE:3503088&lt;/a&gt; ]</t>
        </is>
      </c>
      <c r="CO741" t="inlineStr">
        <is>
          <t>waarde waartegen activa worden overgedragen, doorgaans gebaseerd op hun reële economische waarde</t>
        </is>
      </c>
      <c r="CP741" t="inlineStr">
        <is>
          <t/>
        </is>
      </c>
      <c r="CQ741" t="inlineStr">
        <is>
          <t/>
        </is>
      </c>
      <c r="CR741" t="inlineStr">
        <is>
          <t/>
        </is>
      </c>
      <c r="CS741" t="inlineStr">
        <is>
          <t>hodnota aktíva alebo pasíva, ktorá sa má zaň zaplatiť na voľnom trhu</t>
        </is>
      </c>
      <c r="CT741" t="inlineStr">
        <is>
          <t/>
        </is>
      </c>
      <c r="CU741" t="inlineStr">
        <is>
          <t/>
        </is>
      </c>
    </row>
    <row r="742">
      <c r="A742" s="1" t="str">
        <f>HYPERLINK("https://iate.europa.eu/entry/result/752806/all", "752806")</f>
        <v>752806</v>
      </c>
      <c r="B742" t="inlineStr">
        <is>
          <t>FINANCE</t>
        </is>
      </c>
      <c r="C742" t="inlineStr">
        <is>
          <t>FINANCE|financial institutions and credit</t>
        </is>
      </c>
      <c r="D742" t="inlineStr">
        <is>
          <t/>
        </is>
      </c>
      <c r="E742" t="inlineStr">
        <is>
          <t/>
        </is>
      </c>
      <c r="F742" t="inlineStr">
        <is>
          <t/>
        </is>
      </c>
      <c r="G742" t="inlineStr">
        <is>
          <t/>
        </is>
      </c>
      <c r="H742" t="inlineStr">
        <is>
          <t/>
        </is>
      </c>
      <c r="I742" t="inlineStr">
        <is>
          <t/>
        </is>
      </c>
      <c r="J742" t="inlineStr">
        <is>
          <t>vostro|loro</t>
        </is>
      </c>
      <c r="K742" t="inlineStr">
        <is>
          <t>4|4</t>
        </is>
      </c>
      <c r="L742" t="inlineStr">
        <is>
          <t>|</t>
        </is>
      </c>
      <c r="M742" t="inlineStr">
        <is>
          <t/>
        </is>
      </c>
      <c r="N742" t="inlineStr">
        <is>
          <t/>
        </is>
      </c>
      <c r="O742" t="inlineStr">
        <is>
          <t/>
        </is>
      </c>
      <c r="P742" t="inlineStr">
        <is>
          <t>vostro (ενδοτραπεζικός λογαριασμός)|loro</t>
        </is>
      </c>
      <c r="Q742" t="inlineStr">
        <is>
          <t>1|1</t>
        </is>
      </c>
      <c r="R742" t="inlineStr">
        <is>
          <t>|</t>
        </is>
      </c>
      <c r="S742" t="inlineStr">
        <is>
          <t>loro|vostro</t>
        </is>
      </c>
      <c r="T742" t="inlineStr">
        <is>
          <t>1|1</t>
        </is>
      </c>
      <c r="U742" t="inlineStr">
        <is>
          <t>|</t>
        </is>
      </c>
      <c r="V742" t="inlineStr">
        <is>
          <t>loro</t>
        </is>
      </c>
      <c r="W742" t="inlineStr">
        <is>
          <t>3</t>
        </is>
      </c>
      <c r="X742" t="inlineStr">
        <is>
          <t/>
        </is>
      </c>
      <c r="Y742" t="inlineStr">
        <is>
          <t/>
        </is>
      </c>
      <c r="Z742" t="inlineStr">
        <is>
          <t/>
        </is>
      </c>
      <c r="AA742" t="inlineStr">
        <is>
          <t/>
        </is>
      </c>
      <c r="AB742" t="inlineStr">
        <is>
          <t>loro</t>
        </is>
      </c>
      <c r="AC742" t="inlineStr">
        <is>
          <t>1</t>
        </is>
      </c>
      <c r="AD742" t="inlineStr">
        <is>
          <t/>
        </is>
      </c>
      <c r="AE742" t="inlineStr">
        <is>
          <t>loro|vostro</t>
        </is>
      </c>
      <c r="AF742" t="inlineStr">
        <is>
          <t>2|2</t>
        </is>
      </c>
      <c r="AG742" t="inlineStr">
        <is>
          <t>|</t>
        </is>
      </c>
      <c r="AH742" t="inlineStr">
        <is>
          <t/>
        </is>
      </c>
      <c r="AI742" t="inlineStr">
        <is>
          <t/>
        </is>
      </c>
      <c r="AJ742" t="inlineStr">
        <is>
          <t/>
        </is>
      </c>
      <c r="AK742" t="inlineStr">
        <is>
          <t/>
        </is>
      </c>
      <c r="AL742" t="inlineStr">
        <is>
          <t/>
        </is>
      </c>
      <c r="AM742" t="inlineStr">
        <is>
          <t/>
        </is>
      </c>
      <c r="AN742" t="inlineStr">
        <is>
          <t/>
        </is>
      </c>
      <c r="AO742" t="inlineStr">
        <is>
          <t/>
        </is>
      </c>
      <c r="AP742" t="inlineStr">
        <is>
          <t/>
        </is>
      </c>
      <c r="AQ742" t="inlineStr">
        <is>
          <t/>
        </is>
      </c>
      <c r="AR742" t="inlineStr">
        <is>
          <t/>
        </is>
      </c>
      <c r="AS742" t="inlineStr">
        <is>
          <t/>
        </is>
      </c>
      <c r="AT742" t="inlineStr">
        <is>
          <t/>
        </is>
      </c>
      <c r="AU742" t="inlineStr">
        <is>
          <t/>
        </is>
      </c>
      <c r="AV742" t="inlineStr">
        <is>
          <t/>
        </is>
      </c>
      <c r="AW742" t="inlineStr">
        <is>
          <t/>
        </is>
      </c>
      <c r="AX742" t="inlineStr">
        <is>
          <t/>
        </is>
      </c>
      <c r="AY742" t="inlineStr">
        <is>
          <t/>
        </is>
      </c>
      <c r="AZ742" t="inlineStr">
        <is>
          <t/>
        </is>
      </c>
      <c r="BA742" t="inlineStr">
        <is>
          <t/>
        </is>
      </c>
      <c r="BB742" t="inlineStr">
        <is>
          <t/>
        </is>
      </c>
      <c r="BC742" t="inlineStr">
        <is>
          <t>vostro|loro</t>
        </is>
      </c>
      <c r="BD742" t="inlineStr">
        <is>
          <t>1|1</t>
        </is>
      </c>
      <c r="BE742" t="inlineStr">
        <is>
          <t>|</t>
        </is>
      </c>
      <c r="BF742" t="inlineStr">
        <is>
          <t/>
        </is>
      </c>
      <c r="BG742" t="inlineStr">
        <is>
          <t/>
        </is>
      </c>
      <c r="BH742" t="inlineStr">
        <is>
          <t/>
        </is>
      </c>
      <c r="BI742" t="inlineStr">
        <is>
          <t/>
        </is>
      </c>
      <c r="BJ742" t="inlineStr">
        <is>
          <t/>
        </is>
      </c>
      <c r="BK742" t="inlineStr">
        <is>
          <t/>
        </is>
      </c>
      <c r="BL742" t="inlineStr">
        <is>
          <t/>
        </is>
      </c>
      <c r="BM742" t="inlineStr">
        <is>
          <t/>
        </is>
      </c>
      <c r="BN742" t="inlineStr">
        <is>
          <t/>
        </is>
      </c>
      <c r="BO742" t="inlineStr">
        <is>
          <t/>
        </is>
      </c>
      <c r="BP742" t="inlineStr">
        <is>
          <t/>
        </is>
      </c>
      <c r="BQ742" t="inlineStr">
        <is>
          <t/>
        </is>
      </c>
      <c r="BR742" t="inlineStr">
        <is>
          <t/>
        </is>
      </c>
      <c r="BS742" t="inlineStr">
        <is>
          <t/>
        </is>
      </c>
      <c r="BT742" t="inlineStr">
        <is>
          <t/>
        </is>
      </c>
      <c r="BU742" t="inlineStr">
        <is>
          <t>loro|vostro</t>
        </is>
      </c>
      <c r="BV742" t="inlineStr">
        <is>
          <t>2|2</t>
        </is>
      </c>
      <c r="BW742" t="inlineStr">
        <is>
          <t>|</t>
        </is>
      </c>
      <c r="BX742" t="inlineStr">
        <is>
          <t/>
        </is>
      </c>
      <c r="BY742" t="inlineStr">
        <is>
          <t/>
        </is>
      </c>
      <c r="BZ742" t="inlineStr">
        <is>
          <t/>
        </is>
      </c>
      <c r="CA742" t="inlineStr">
        <is>
          <t/>
        </is>
      </c>
      <c r="CB742" t="inlineStr">
        <is>
          <t/>
        </is>
      </c>
      <c r="CC742" t="inlineStr">
        <is>
          <t/>
        </is>
      </c>
      <c r="CD742" t="inlineStr">
        <is>
          <t>Los pagos a través de corresponsales se efectúan a través de cuentas recíprocas (cuentas nostro y loro). El término "loro" es utilizado por el corresponsal para designar a las cuentas mantenidas por bancos extranjeros y el banco extranjero considerará dicha cuenta como "nostro".</t>
        </is>
      </c>
      <c r="CE742" t="inlineStr">
        <is>
          <t/>
        </is>
      </c>
      <c r="CF742" t="inlineStr">
        <is>
          <t/>
        </is>
      </c>
      <c r="CG742" t="inlineStr">
        <is>
          <t/>
        </is>
      </c>
      <c r="CH742" t="inlineStr">
        <is>
          <t/>
        </is>
      </c>
      <c r="CI742" t="inlineStr">
        <is>
          <t/>
        </is>
      </c>
      <c r="CJ742" t="inlineStr">
        <is>
          <t/>
        </is>
      </c>
      <c r="CK742" t="inlineStr">
        <is>
          <t/>
        </is>
      </c>
      <c r="CL742" t="inlineStr">
        <is>
          <t/>
        </is>
      </c>
      <c r="CM742" t="inlineStr">
        <is>
          <t/>
        </is>
      </c>
      <c r="CN742" t="inlineStr">
        <is>
          <t/>
        </is>
      </c>
      <c r="CO742" t="inlineStr">
        <is>
          <t/>
        </is>
      </c>
      <c r="CP742" t="inlineStr">
        <is>
          <t/>
        </is>
      </c>
      <c r="CQ742" t="inlineStr">
        <is>
          <t/>
        </is>
      </c>
      <c r="CR742" t="inlineStr">
        <is>
          <t/>
        </is>
      </c>
      <c r="CS742" t="inlineStr">
        <is>
          <t/>
        </is>
      </c>
      <c r="CT742" t="inlineStr">
        <is>
          <t/>
        </is>
      </c>
      <c r="CU742" t="inlineStr">
        <is>
          <t>"Lorokonto är den term som används av en korrespondent för ett konto som man håller för ett utländskt kreditinstitut. Det utländska kreditinstitutet betecknar i sin tur detta konto som sitt nostrokonto."</t>
        </is>
      </c>
    </row>
    <row r="743">
      <c r="A743" s="1" t="str">
        <f>HYPERLINK("https://iate.europa.eu/entry/result/131157/all", "131157")</f>
        <v>131157</v>
      </c>
      <c r="B743" t="inlineStr">
        <is>
          <t>FINANCE</t>
        </is>
      </c>
      <c r="C743" t="inlineStr">
        <is>
          <t>FINANCE</t>
        </is>
      </c>
      <c r="D743" t="inlineStr">
        <is>
          <t>управление на риска</t>
        </is>
      </c>
      <c r="E743" t="inlineStr">
        <is>
          <t>4</t>
        </is>
      </c>
      <c r="F743" t="inlineStr">
        <is>
          <t/>
        </is>
      </c>
      <c r="G743" t="inlineStr">
        <is>
          <t/>
        </is>
      </c>
      <c r="H743" t="inlineStr">
        <is>
          <t/>
        </is>
      </c>
      <c r="I743" t="inlineStr">
        <is>
          <t/>
        </is>
      </c>
      <c r="J743" t="inlineStr">
        <is>
          <t/>
        </is>
      </c>
      <c r="K743" t="inlineStr">
        <is>
          <t/>
        </is>
      </c>
      <c r="L743" t="inlineStr">
        <is>
          <t/>
        </is>
      </c>
      <c r="M743" t="inlineStr">
        <is>
          <t>Risikoverwaltung</t>
        </is>
      </c>
      <c r="N743" t="inlineStr">
        <is>
          <t>1</t>
        </is>
      </c>
      <c r="O743" t="inlineStr">
        <is>
          <t/>
        </is>
      </c>
      <c r="P743" t="inlineStr">
        <is>
          <t>διαχείριση του κινδύνου|διαχείριση κινδύνων</t>
        </is>
      </c>
      <c r="Q743" t="inlineStr">
        <is>
          <t>1|3</t>
        </is>
      </c>
      <c r="R743" t="inlineStr">
        <is>
          <t>|</t>
        </is>
      </c>
      <c r="S743" t="inlineStr">
        <is>
          <t>risk management</t>
        </is>
      </c>
      <c r="T743" t="inlineStr">
        <is>
          <t>1</t>
        </is>
      </c>
      <c r="U743" t="inlineStr">
        <is>
          <t/>
        </is>
      </c>
      <c r="V743" t="inlineStr">
        <is>
          <t>gestión de riesgos</t>
        </is>
      </c>
      <c r="W743" t="inlineStr">
        <is>
          <t>1</t>
        </is>
      </c>
      <c r="X743" t="inlineStr">
        <is>
          <t/>
        </is>
      </c>
      <c r="Y743" t="inlineStr">
        <is>
          <t/>
        </is>
      </c>
      <c r="Z743" t="inlineStr">
        <is>
          <t/>
        </is>
      </c>
      <c r="AA743" t="inlineStr">
        <is>
          <t/>
        </is>
      </c>
      <c r="AB743" t="inlineStr">
        <is>
          <t>riskienhallinta</t>
        </is>
      </c>
      <c r="AC743" t="inlineStr">
        <is>
          <t>3</t>
        </is>
      </c>
      <c r="AD743" t="inlineStr">
        <is>
          <t/>
        </is>
      </c>
      <c r="AE743" t="inlineStr">
        <is>
          <t>gestion des risques</t>
        </is>
      </c>
      <c r="AF743" t="inlineStr">
        <is>
          <t>1</t>
        </is>
      </c>
      <c r="AG743" t="inlineStr">
        <is>
          <t/>
        </is>
      </c>
      <c r="AH743" t="inlineStr">
        <is>
          <t/>
        </is>
      </c>
      <c r="AI743" t="inlineStr">
        <is>
          <t/>
        </is>
      </c>
      <c r="AJ743" t="inlineStr">
        <is>
          <t/>
        </is>
      </c>
      <c r="AK743" t="inlineStr">
        <is>
          <t/>
        </is>
      </c>
      <c r="AL743" t="inlineStr">
        <is>
          <t/>
        </is>
      </c>
      <c r="AM743" t="inlineStr">
        <is>
          <t/>
        </is>
      </c>
      <c r="AN743" t="inlineStr">
        <is>
          <t/>
        </is>
      </c>
      <c r="AO743" t="inlineStr">
        <is>
          <t/>
        </is>
      </c>
      <c r="AP743" t="inlineStr">
        <is>
          <t/>
        </is>
      </c>
      <c r="AQ743" t="inlineStr">
        <is>
          <t>gestione dei rischi</t>
        </is>
      </c>
      <c r="AR743" t="inlineStr">
        <is>
          <t>1</t>
        </is>
      </c>
      <c r="AS743" t="inlineStr">
        <is>
          <t/>
        </is>
      </c>
      <c r="AT743" t="inlineStr">
        <is>
          <t/>
        </is>
      </c>
      <c r="AU743" t="inlineStr">
        <is>
          <t/>
        </is>
      </c>
      <c r="AV743" t="inlineStr">
        <is>
          <t/>
        </is>
      </c>
      <c r="AW743" t="inlineStr">
        <is>
          <t/>
        </is>
      </c>
      <c r="AX743" t="inlineStr">
        <is>
          <t/>
        </is>
      </c>
      <c r="AY743" t="inlineStr">
        <is>
          <t/>
        </is>
      </c>
      <c r="AZ743" t="inlineStr">
        <is>
          <t>maniġjar tar-riskji</t>
        </is>
      </c>
      <c r="BA743" t="inlineStr">
        <is>
          <t>3</t>
        </is>
      </c>
      <c r="BB743" t="inlineStr">
        <is>
          <t/>
        </is>
      </c>
      <c r="BC743" t="inlineStr">
        <is>
          <t>risicomanagement|risicobeheersing|risicobeheer</t>
        </is>
      </c>
      <c r="BD743" t="inlineStr">
        <is>
          <t>3|3|3</t>
        </is>
      </c>
      <c r="BE743" t="inlineStr">
        <is>
          <t>||</t>
        </is>
      </c>
      <c r="BF743" t="inlineStr">
        <is>
          <t/>
        </is>
      </c>
      <c r="BG743" t="inlineStr">
        <is>
          <t/>
        </is>
      </c>
      <c r="BH743" t="inlineStr">
        <is>
          <t/>
        </is>
      </c>
      <c r="BI743" t="inlineStr">
        <is>
          <t>gestão do risco</t>
        </is>
      </c>
      <c r="BJ743" t="inlineStr">
        <is>
          <t>1</t>
        </is>
      </c>
      <c r="BK743" t="inlineStr">
        <is>
          <t/>
        </is>
      </c>
      <c r="BL743" t="inlineStr">
        <is>
          <t/>
        </is>
      </c>
      <c r="BM743" t="inlineStr">
        <is>
          <t/>
        </is>
      </c>
      <c r="BN743" t="inlineStr">
        <is>
          <t/>
        </is>
      </c>
      <c r="BO743" t="inlineStr">
        <is>
          <t>riadenie rizík</t>
        </is>
      </c>
      <c r="BP743" t="inlineStr">
        <is>
          <t>3</t>
        </is>
      </c>
      <c r="BQ743" t="inlineStr">
        <is>
          <t/>
        </is>
      </c>
      <c r="BR743" t="inlineStr">
        <is>
          <t>upravljanje tveganj</t>
        </is>
      </c>
      <c r="BS743" t="inlineStr">
        <is>
          <t>3</t>
        </is>
      </c>
      <c r="BT743" t="inlineStr">
        <is>
          <t/>
        </is>
      </c>
      <c r="BU743" t="inlineStr">
        <is>
          <t/>
        </is>
      </c>
      <c r="BV743" t="inlineStr">
        <is>
          <t/>
        </is>
      </c>
      <c r="BW743" t="inlineStr">
        <is>
          <t/>
        </is>
      </c>
      <c r="BX743" t="inlineStr">
        <is>
          <t/>
        </is>
      </c>
      <c r="BY743" t="inlineStr">
        <is>
          <t/>
        </is>
      </c>
      <c r="BZ743" t="inlineStr">
        <is>
          <t/>
        </is>
      </c>
      <c r="CA743" t="inlineStr">
        <is>
          <t/>
        </is>
      </c>
      <c r="CB743" t="inlineStr">
        <is>
          <t/>
        </is>
      </c>
      <c r="CC743" t="inlineStr">
        <is>
          <t/>
        </is>
      </c>
      <c r="CD743" t="inlineStr">
        <is>
          <t/>
        </is>
      </c>
      <c r="CE743" t="inlineStr">
        <is>
          <t/>
        </is>
      </c>
      <c r="CF743" t="inlineStr">
        <is>
          <t/>
        </is>
      </c>
      <c r="CG743" t="inlineStr">
        <is>
          <t/>
        </is>
      </c>
      <c r="CH743" t="inlineStr">
        <is>
          <t/>
        </is>
      </c>
      <c r="CI743" t="inlineStr">
        <is>
          <t/>
        </is>
      </c>
      <c r="CJ743" t="inlineStr">
        <is>
          <t/>
        </is>
      </c>
      <c r="CK743" t="inlineStr">
        <is>
          <t/>
        </is>
      </c>
      <c r="CL743" t="inlineStr">
        <is>
          <t/>
        </is>
      </c>
      <c r="CM743" t="inlineStr">
        <is>
          <t/>
        </is>
      </c>
      <c r="CN743" t="inlineStr">
        <is>
          <t/>
        </is>
      </c>
      <c r="CO743" t="inlineStr">
        <is>
          <t>het identificeren en kwantificeren van risico's (bijvoorbeeld in een project) en het vaststellen van beheersmaatregelen</t>
        </is>
      </c>
      <c r="CP743" t="inlineStr">
        <is>
          <t/>
        </is>
      </c>
      <c r="CQ743" t="inlineStr">
        <is>
          <t/>
        </is>
      </c>
      <c r="CR743" t="inlineStr">
        <is>
          <t/>
        </is>
      </c>
      <c r="CS743" t="inlineStr">
        <is>
          <t/>
        </is>
      </c>
      <c r="CT743" t="inlineStr">
        <is>
          <t>obsega ugotavljanje, merjenje oziroma ocenjevanje, obvladovanje in spremljanje tveganj, vključno s poročanjem o tveganjih, ki jim je ali bi jim lahko bil izpostavljen sklad pri svojem poslovanju</t>
        </is>
      </c>
      <c r="CU743" t="inlineStr">
        <is>
          <t/>
        </is>
      </c>
    </row>
    <row r="744">
      <c r="A744" s="1" t="str">
        <f>HYPERLINK("https://iate.europa.eu/entry/result/160503/all", "160503")</f>
        <v>160503</v>
      </c>
      <c r="B744" t="inlineStr">
        <is>
          <t>FINANCE</t>
        </is>
      </c>
      <c r="C744" t="inlineStr">
        <is>
          <t>FINANCE</t>
        </is>
      </c>
      <c r="D744" t="inlineStr">
        <is>
          <t/>
        </is>
      </c>
      <c r="E744" t="inlineStr">
        <is>
          <t/>
        </is>
      </c>
      <c r="F744" t="inlineStr">
        <is>
          <t/>
        </is>
      </c>
      <c r="G744" t="inlineStr">
        <is>
          <t/>
        </is>
      </c>
      <c r="H744" t="inlineStr">
        <is>
          <t/>
        </is>
      </c>
      <c r="I744" t="inlineStr">
        <is>
          <t/>
        </is>
      </c>
      <c r="J744" t="inlineStr">
        <is>
          <t>snævre forbindelser</t>
        </is>
      </c>
      <c r="K744" t="inlineStr">
        <is>
          <t>2</t>
        </is>
      </c>
      <c r="L744" t="inlineStr">
        <is>
          <t/>
        </is>
      </c>
      <c r="M744" t="inlineStr">
        <is>
          <t>enge Verbindungen</t>
        </is>
      </c>
      <c r="N744" t="inlineStr">
        <is>
          <t>2</t>
        </is>
      </c>
      <c r="O744" t="inlineStr">
        <is>
          <t/>
        </is>
      </c>
      <c r="P744" t="inlineStr">
        <is>
          <t>στενοί δεσμοί</t>
        </is>
      </c>
      <c r="Q744" t="inlineStr">
        <is>
          <t>2</t>
        </is>
      </c>
      <c r="R744" t="inlineStr">
        <is>
          <t/>
        </is>
      </c>
      <c r="S744" t="inlineStr">
        <is>
          <t>close links</t>
        </is>
      </c>
      <c r="T744" t="inlineStr">
        <is>
          <t>2</t>
        </is>
      </c>
      <c r="U744" t="inlineStr">
        <is>
          <t/>
        </is>
      </c>
      <c r="V744" t="inlineStr">
        <is>
          <t/>
        </is>
      </c>
      <c r="W744" t="inlineStr">
        <is>
          <t/>
        </is>
      </c>
      <c r="X744" t="inlineStr">
        <is>
          <t/>
        </is>
      </c>
      <c r="Y744" t="inlineStr">
        <is>
          <t/>
        </is>
      </c>
      <c r="Z744" t="inlineStr">
        <is>
          <t/>
        </is>
      </c>
      <c r="AA744" t="inlineStr">
        <is>
          <t/>
        </is>
      </c>
      <c r="AB744" t="inlineStr">
        <is>
          <t>läheinen sidos</t>
        </is>
      </c>
      <c r="AC744" t="inlineStr">
        <is>
          <t>2</t>
        </is>
      </c>
      <c r="AD744" t="inlineStr">
        <is>
          <t/>
        </is>
      </c>
      <c r="AE744" t="inlineStr">
        <is>
          <t>liens étroits</t>
        </is>
      </c>
      <c r="AF744" t="inlineStr">
        <is>
          <t>2</t>
        </is>
      </c>
      <c r="AG744" t="inlineStr">
        <is>
          <t/>
        </is>
      </c>
      <c r="AH744" t="inlineStr">
        <is>
          <t/>
        </is>
      </c>
      <c r="AI744" t="inlineStr">
        <is>
          <t/>
        </is>
      </c>
      <c r="AJ744" t="inlineStr">
        <is>
          <t/>
        </is>
      </c>
      <c r="AK744" t="inlineStr">
        <is>
          <t/>
        </is>
      </c>
      <c r="AL744" t="inlineStr">
        <is>
          <t/>
        </is>
      </c>
      <c r="AM744" t="inlineStr">
        <is>
          <t/>
        </is>
      </c>
      <c r="AN744" t="inlineStr">
        <is>
          <t/>
        </is>
      </c>
      <c r="AO744" t="inlineStr">
        <is>
          <t/>
        </is>
      </c>
      <c r="AP744" t="inlineStr">
        <is>
          <t/>
        </is>
      </c>
      <c r="AQ744" t="inlineStr">
        <is>
          <t>stretti legami</t>
        </is>
      </c>
      <c r="AR744" t="inlineStr">
        <is>
          <t>2</t>
        </is>
      </c>
      <c r="AS744" t="inlineStr">
        <is>
          <t/>
        </is>
      </c>
      <c r="AT744" t="inlineStr">
        <is>
          <t/>
        </is>
      </c>
      <c r="AU744" t="inlineStr">
        <is>
          <t/>
        </is>
      </c>
      <c r="AV744" t="inlineStr">
        <is>
          <t/>
        </is>
      </c>
      <c r="AW744" t="inlineStr">
        <is>
          <t/>
        </is>
      </c>
      <c r="AX744" t="inlineStr">
        <is>
          <t/>
        </is>
      </c>
      <c r="AY744" t="inlineStr">
        <is>
          <t/>
        </is>
      </c>
      <c r="AZ744" t="inlineStr">
        <is>
          <t/>
        </is>
      </c>
      <c r="BA744" t="inlineStr">
        <is>
          <t/>
        </is>
      </c>
      <c r="BB744" t="inlineStr">
        <is>
          <t/>
        </is>
      </c>
      <c r="BC744" t="inlineStr">
        <is>
          <t>nauwe banden</t>
        </is>
      </c>
      <c r="BD744" t="inlineStr">
        <is>
          <t>2</t>
        </is>
      </c>
      <c r="BE744" t="inlineStr">
        <is>
          <t/>
        </is>
      </c>
      <c r="BF744" t="inlineStr">
        <is>
          <t/>
        </is>
      </c>
      <c r="BG744" t="inlineStr">
        <is>
          <t/>
        </is>
      </c>
      <c r="BH744" t="inlineStr">
        <is>
          <t/>
        </is>
      </c>
      <c r="BI744" t="inlineStr">
        <is>
          <t/>
        </is>
      </c>
      <c r="BJ744" t="inlineStr">
        <is>
          <t/>
        </is>
      </c>
      <c r="BK744" t="inlineStr">
        <is>
          <t/>
        </is>
      </c>
      <c r="BL744" t="inlineStr">
        <is>
          <t/>
        </is>
      </c>
      <c r="BM744" t="inlineStr">
        <is>
          <t/>
        </is>
      </c>
      <c r="BN744" t="inlineStr">
        <is>
          <t/>
        </is>
      </c>
      <c r="BO744" t="inlineStr">
        <is>
          <t/>
        </is>
      </c>
      <c r="BP744" t="inlineStr">
        <is>
          <t/>
        </is>
      </c>
      <c r="BQ744" t="inlineStr">
        <is>
          <t/>
        </is>
      </c>
      <c r="BR744" t="inlineStr">
        <is>
          <t/>
        </is>
      </c>
      <c r="BS744" t="inlineStr">
        <is>
          <t/>
        </is>
      </c>
      <c r="BT744" t="inlineStr">
        <is>
          <t/>
        </is>
      </c>
      <c r="BU744" t="inlineStr">
        <is>
          <t>nära förbindelser</t>
        </is>
      </c>
      <c r="BV744" t="inlineStr">
        <is>
          <t>2</t>
        </is>
      </c>
      <c r="BW744" t="inlineStr">
        <is>
          <t/>
        </is>
      </c>
      <c r="BX744" t="inlineStr">
        <is>
          <t/>
        </is>
      </c>
      <c r="BY744" t="inlineStr">
        <is>
          <t/>
        </is>
      </c>
      <c r="BZ744" t="inlineStr">
        <is>
          <t/>
        </is>
      </c>
      <c r="CA744" t="inlineStr">
        <is>
          <t/>
        </is>
      </c>
      <c r="CB744" t="inlineStr">
        <is>
          <t/>
        </is>
      </c>
      <c r="CC744" t="inlineStr">
        <is>
          <t/>
        </is>
      </c>
      <c r="CD744" t="inlineStr">
        <is>
          <t/>
        </is>
      </c>
      <c r="CE744" t="inlineStr">
        <is>
          <t/>
        </is>
      </c>
      <c r="CF744" t="inlineStr">
        <is>
          <t/>
        </is>
      </c>
      <c r="CG744" t="inlineStr">
        <is>
          <t/>
        </is>
      </c>
      <c r="CH744" t="inlineStr">
        <is>
          <t/>
        </is>
      </c>
      <c r="CI744" t="inlineStr">
        <is>
          <t/>
        </is>
      </c>
      <c r="CJ744" t="inlineStr">
        <is>
          <t/>
        </is>
      </c>
      <c r="CK744" t="inlineStr">
        <is>
          <t/>
        </is>
      </c>
      <c r="CL744" t="inlineStr">
        <is>
          <t/>
        </is>
      </c>
      <c r="CM744" t="inlineStr">
        <is>
          <t/>
        </is>
      </c>
      <c r="CN744" t="inlineStr">
        <is>
          <t/>
        </is>
      </c>
      <c r="CO744" t="inlineStr">
        <is>
          <t/>
        </is>
      </c>
      <c r="CP744" t="inlineStr">
        <is>
          <t/>
        </is>
      </c>
      <c r="CQ744" t="inlineStr">
        <is>
          <t/>
        </is>
      </c>
      <c r="CR744" t="inlineStr">
        <is>
          <t/>
        </is>
      </c>
      <c r="CS744" t="inlineStr">
        <is>
          <t/>
        </is>
      </c>
      <c r="CT744" t="inlineStr">
        <is>
          <t/>
        </is>
      </c>
      <c r="CU744" t="inlineStr">
        <is>
          <t/>
        </is>
      </c>
    </row>
    <row r="745">
      <c r="A745" s="1" t="str">
        <f>HYPERLINK("https://iate.europa.eu/entry/result/143365/all", "143365")</f>
        <v>143365</v>
      </c>
      <c r="B745" t="inlineStr">
        <is>
          <t>FINANCE;LAW</t>
        </is>
      </c>
      <c r="C745" t="inlineStr">
        <is>
          <t>FINANCE|financial institutions and credit;LAW</t>
        </is>
      </c>
      <c r="D745" t="inlineStr">
        <is>
          <t>пруденциално регулиране|регулиране за благоразумие</t>
        </is>
      </c>
      <c r="E745" t="inlineStr">
        <is>
          <t>3|3</t>
        </is>
      </c>
      <c r="F745" t="inlineStr">
        <is>
          <t>|</t>
        </is>
      </c>
      <c r="G745" t="inlineStr">
        <is>
          <t>obezřetnostní regulace</t>
        </is>
      </c>
      <c r="H745" t="inlineStr">
        <is>
          <t>3</t>
        </is>
      </c>
      <c r="I745" t="inlineStr">
        <is>
          <t/>
        </is>
      </c>
      <c r="J745" t="inlineStr">
        <is>
          <t>forsigtighedstilsyn|tilsynsmæssig regulering</t>
        </is>
      </c>
      <c r="K745" t="inlineStr">
        <is>
          <t>2|3</t>
        </is>
      </c>
      <c r="L745" t="inlineStr">
        <is>
          <t>|</t>
        </is>
      </c>
      <c r="M745" t="inlineStr">
        <is>
          <t>Aufsichtsvorschriften|aufsichtliche Regulierung</t>
        </is>
      </c>
      <c r="N745" t="inlineStr">
        <is>
          <t>3|3</t>
        </is>
      </c>
      <c r="O745" t="inlineStr">
        <is>
          <t>|</t>
        </is>
      </c>
      <c r="P745" t="inlineStr">
        <is>
          <t>εποπτική ρύθμιση</t>
        </is>
      </c>
      <c r="Q745" t="inlineStr">
        <is>
          <t>4</t>
        </is>
      </c>
      <c r="R745" t="inlineStr">
        <is>
          <t/>
        </is>
      </c>
      <c r="S745" t="inlineStr">
        <is>
          <t>prudential regulation</t>
        </is>
      </c>
      <c r="T745" t="inlineStr">
        <is>
          <t>3</t>
        </is>
      </c>
      <c r="U745" t="inlineStr">
        <is>
          <t/>
        </is>
      </c>
      <c r="V745" t="inlineStr">
        <is>
          <t>normativa prudencial|reglamentación prudencial|regulación prudencial</t>
        </is>
      </c>
      <c r="W745" t="inlineStr">
        <is>
          <t>3|2|3</t>
        </is>
      </c>
      <c r="X745" t="inlineStr">
        <is>
          <t>||</t>
        </is>
      </c>
      <c r="Y745" t="inlineStr">
        <is>
          <t>usaldatavusnõuete kohane reguleerimine|usaldatavusnõuded</t>
        </is>
      </c>
      <c r="Z745" t="inlineStr">
        <is>
          <t>3|3</t>
        </is>
      </c>
      <c r="AA745" t="inlineStr">
        <is>
          <t>|</t>
        </is>
      </c>
      <c r="AB745" t="inlineStr">
        <is>
          <t>toiminnan vakautta koskeva säätely|vakavaraisuussääntely|vakavaraisuuden sääntely</t>
        </is>
      </c>
      <c r="AC745" t="inlineStr">
        <is>
          <t>3|3|3</t>
        </is>
      </c>
      <c r="AD745" t="inlineStr">
        <is>
          <t>||</t>
        </is>
      </c>
      <c r="AE745" t="inlineStr">
        <is>
          <t>réglementation prudentielle|régulation prudentielle</t>
        </is>
      </c>
      <c r="AF745" t="inlineStr">
        <is>
          <t>3|3</t>
        </is>
      </c>
      <c r="AG745" t="inlineStr">
        <is>
          <t>|</t>
        </is>
      </c>
      <c r="AH745" t="inlineStr">
        <is>
          <t>rialáil stuamachta</t>
        </is>
      </c>
      <c r="AI745" t="inlineStr">
        <is>
          <t>3</t>
        </is>
      </c>
      <c r="AJ745" t="inlineStr">
        <is>
          <t/>
        </is>
      </c>
      <c r="AK745" t="inlineStr">
        <is>
          <t>bonitetna regulativa</t>
        </is>
      </c>
      <c r="AL745" t="inlineStr">
        <is>
          <t>3</t>
        </is>
      </c>
      <c r="AM745" t="inlineStr">
        <is>
          <t/>
        </is>
      </c>
      <c r="AN745" t="inlineStr">
        <is>
          <t>prudenciális szabályozás</t>
        </is>
      </c>
      <c r="AO745" t="inlineStr">
        <is>
          <t>4</t>
        </is>
      </c>
      <c r="AP745" t="inlineStr">
        <is>
          <t/>
        </is>
      </c>
      <c r="AQ745" t="inlineStr">
        <is>
          <t>regolamentazione prudenziale|normativa prudenziale</t>
        </is>
      </c>
      <c r="AR745" t="inlineStr">
        <is>
          <t>3|3</t>
        </is>
      </c>
      <c r="AS745" t="inlineStr">
        <is>
          <t>|</t>
        </is>
      </c>
      <c r="AT745" t="inlineStr">
        <is>
          <t>prudencinis reguliavimas</t>
        </is>
      </c>
      <c r="AU745" t="inlineStr">
        <is>
          <t>3</t>
        </is>
      </c>
      <c r="AV745" t="inlineStr">
        <is>
          <t/>
        </is>
      </c>
      <c r="AW745" t="inlineStr">
        <is>
          <t>prudenciālais regulējums</t>
        </is>
      </c>
      <c r="AX745" t="inlineStr">
        <is>
          <t>3</t>
        </is>
      </c>
      <c r="AY745" t="inlineStr">
        <is>
          <t/>
        </is>
      </c>
      <c r="AZ745" t="inlineStr">
        <is>
          <t>regolamentazzjoni prudenzjali</t>
        </is>
      </c>
      <c r="BA745" t="inlineStr">
        <is>
          <t>3</t>
        </is>
      </c>
      <c r="BB745" t="inlineStr">
        <is>
          <t/>
        </is>
      </c>
      <c r="BC745" t="inlineStr">
        <is>
          <t>prudentiële regelgeving</t>
        </is>
      </c>
      <c r="BD745" t="inlineStr">
        <is>
          <t>3</t>
        </is>
      </c>
      <c r="BE745" t="inlineStr">
        <is>
          <t/>
        </is>
      </c>
      <c r="BF745" t="inlineStr">
        <is>
          <t>regulacja ostrożnościowa</t>
        </is>
      </c>
      <c r="BG745" t="inlineStr">
        <is>
          <t>3</t>
        </is>
      </c>
      <c r="BH745" t="inlineStr">
        <is>
          <t/>
        </is>
      </c>
      <c r="BI745" t="inlineStr">
        <is>
          <t>regulação prudencial</t>
        </is>
      </c>
      <c r="BJ745" t="inlineStr">
        <is>
          <t>3</t>
        </is>
      </c>
      <c r="BK745" t="inlineStr">
        <is>
          <t/>
        </is>
      </c>
      <c r="BL745" t="inlineStr">
        <is>
          <t>reglementare prudențială</t>
        </is>
      </c>
      <c r="BM745" t="inlineStr">
        <is>
          <t>3</t>
        </is>
      </c>
      <c r="BN745" t="inlineStr">
        <is>
          <t/>
        </is>
      </c>
      <c r="BO745" t="inlineStr">
        <is>
          <t>prudenciálna regulácia</t>
        </is>
      </c>
      <c r="BP745" t="inlineStr">
        <is>
          <t>3</t>
        </is>
      </c>
      <c r="BQ745" t="inlineStr">
        <is>
          <t/>
        </is>
      </c>
      <c r="BR745" t="inlineStr">
        <is>
          <t>bonitetni predpisi|bonitetna ureditev|urejanje skrbnega in varnega poslovanja</t>
        </is>
      </c>
      <c r="BS745" t="inlineStr">
        <is>
          <t>3|3|3</t>
        </is>
      </c>
      <c r="BT745" t="inlineStr">
        <is>
          <t>||</t>
        </is>
      </c>
      <c r="BU745" t="inlineStr">
        <is>
          <t>stabilitetsreglering|reglering</t>
        </is>
      </c>
      <c r="BV745" t="inlineStr">
        <is>
          <t>3|3</t>
        </is>
      </c>
      <c r="BW745" t="inlineStr">
        <is>
          <t>|</t>
        </is>
      </c>
      <c r="BX745" t="inlineStr">
        <is>
          <t/>
        </is>
      </c>
      <c r="BY745" t="inlineStr">
        <is>
          <t/>
        </is>
      </c>
      <c r="BZ745" t="inlineStr">
        <is>
          <t>Regulering af finansielle institutioner for at beskytte finanssystemet</t>
        </is>
      </c>
      <c r="CA745" t="inlineStr">
        <is>
          <t>aufsichtsrechtliche Bestimmungen für Finanzinstitute, damit ein effektives Risikomanagement und die Sicherheit der Finanzmittel von Einlegern gewährleistet sind und damit Informationen zur Förderung der Marktdisziplin zugänglich gemacht werden</t>
        </is>
      </c>
      <c r="CB745" t="inlineStr">
        <is>
          <t/>
        </is>
      </c>
      <c r="CC745" t="inlineStr">
        <is>
          <t>binding rules governing the conduct of financial institutions, aimed specifically at protecting the financial system as a whole as well as protecting small deposits in individual institutions</t>
        </is>
      </c>
      <c r="CD745" t="inlineStr">
        <is>
          <t>Conjunto de normas jurídicas que se aplican a las entidades de crédito y a las compañías de seguros en relación con sus operaciones financieras para prevenir o reducir al mínimo los problemas del sector financiero, como las quiebras y la inestabilidad sistemática.</t>
        </is>
      </c>
      <c r="CE745" t="inlineStr">
        <is>
          <t/>
        </is>
      </c>
      <c r="CF745" t="inlineStr">
        <is>
          <t>Rahoituslaitosten toiminnan vakautta koskevat velvoittavat säännöt, joilla varmistetaan näiden laitosten riskienhallinnan toimivuus, talletettujen varojen suoja sekä asianmukainen tiedonsaanti markkinakurin edistämiseksi.</t>
        </is>
      </c>
      <c r="CG745" t="inlineStr">
        <is>
          <t>ensemble de règles visant à protéger les dépôts des clients et à garantir la stabilité du système financier</t>
        </is>
      </c>
      <c r="CH745" t="inlineStr">
        <is>
          <t/>
        </is>
      </c>
      <c r="CI745" t="inlineStr">
        <is>
          <t>pravila kojih se financijske institucije moraju pridržavati kako bi osigurale učinkovito upravljanje rizicima i sigurnost sredstava deponenata</t>
        </is>
      </c>
      <c r="CJ745" t="inlineStr">
        <is>
          <t>a pénzügyi intézmények tevékenységére vonatkozó, kötelező érvényű szabályok, amelyek célja a kockázatkezelés hatékonyságának biztosítása, a bankbetétek biztonságának szavatolása, valamint információk közzététele a piaci fegyelem előmozdítására</t>
        </is>
      </c>
      <c r="CK745" t="inlineStr">
        <is>
          <t>regolamentazione cui devono ottemperare le istituzioni finanziarie per un’efficace gestione del rischio e la sicurezza dei depositi raccolti, nonché per la divulgazione delle informazioni necessarie a promuovere la disciplina di mercato</t>
        </is>
      </c>
      <c r="CL745" t="inlineStr">
        <is>
          <t/>
        </is>
      </c>
      <c r="CM745" t="inlineStr">
        <is>
          <t>finanšu iestāžu darbību regulējoši noteikumi, kas tām jāievēro, lai nodrošinātu efektīvu riska pārvadību un noguldītāju līdzekļu drošību, kā arī nepieciešamās informācijas atklāšanu, tādējādi veicinot tirgus disciplīnu</t>
        </is>
      </c>
      <c r="CN745" t="inlineStr">
        <is>
          <t>regoli vinkolanti li jirregolaw il-kondotta tal-istituzzjonijiet finanzjarji, immirati lejn il-protezzjoni tas-sistema finanzjarja fis-sħuħija tagħha kif ukoll id-depożiti żgħar tal-istituzzjonijiet individwali</t>
        </is>
      </c>
      <c r="CO745" t="inlineStr">
        <is>
          <t>regels voor financiële instellingen met als algemeen doel handhaven van "financiële stabiliteit en zorgen voor een integere, efficiënte en ordelijk werkende bankensector"</t>
        </is>
      </c>
      <c r="CP745" t="inlineStr">
        <is>
          <t>rodzaj przepisów, których muszą przestrzegać instytucje finansowe, aby zapewnić efektywne zarządzanie ryzykiem i bezpieczeństwo depozytów</t>
        </is>
      </c>
      <c r="CQ745" t="inlineStr">
        <is>
          <t>Regras de conduta que as instituições financeiras têm de observar, em especial no intuito de proteger o sistema financeiro no seu conjunto, bem como de proteger os pequenos depósitos nas diferentes instituições.</t>
        </is>
      </c>
      <c r="CR745" t="inlineStr">
        <is>
          <t>set de norme referitoare la activitatea instituțiilor financiare, vizând protejarea sistemului financiar în ansamblul său, dar și a depozitelor de valoare redusă ale instituțiilor</t>
        </is>
      </c>
      <c r="CS745" t="inlineStr">
        <is>
          <t>pravidlá, ktoré sú finančné inštitúcie povinné dodržiavať v záujme účinného riadenia rizík a bezpečnosti vkladov svojich klientov</t>
        </is>
      </c>
      <c r="CT745" t="inlineStr">
        <is>
          <t/>
        </is>
      </c>
      <c r="CU745" t="inlineStr">
        <is>
          <t/>
        </is>
      </c>
    </row>
    <row r="746">
      <c r="A746" s="1" t="str">
        <f>HYPERLINK("https://iate.europa.eu/entry/result/160490/all", "160490")</f>
        <v>160490</v>
      </c>
      <c r="B746" t="inlineStr">
        <is>
          <t>FINANCE</t>
        </is>
      </c>
      <c r="C746" t="inlineStr">
        <is>
          <t>FINANCE</t>
        </is>
      </c>
      <c r="D746" t="inlineStr">
        <is>
          <t/>
        </is>
      </c>
      <c r="E746" t="inlineStr">
        <is>
          <t/>
        </is>
      </c>
      <c r="F746" t="inlineStr">
        <is>
          <t/>
        </is>
      </c>
      <c r="G746" t="inlineStr">
        <is>
          <t/>
        </is>
      </c>
      <c r="H746" t="inlineStr">
        <is>
          <t/>
        </is>
      </c>
      <c r="I746" t="inlineStr">
        <is>
          <t/>
        </is>
      </c>
      <c r="J746" t="inlineStr">
        <is>
          <t>startdato</t>
        </is>
      </c>
      <c r="K746" t="inlineStr">
        <is>
          <t>2</t>
        </is>
      </c>
      <c r="L746" t="inlineStr">
        <is>
          <t/>
        </is>
      </c>
      <c r="M746" t="inlineStr">
        <is>
          <t>Starttag</t>
        </is>
      </c>
      <c r="N746" t="inlineStr">
        <is>
          <t>2</t>
        </is>
      </c>
      <c r="O746" t="inlineStr">
        <is>
          <t/>
        </is>
      </c>
      <c r="P746" t="inlineStr">
        <is>
          <t>ημερομηνία έναρξης</t>
        </is>
      </c>
      <c r="Q746" t="inlineStr">
        <is>
          <t>2</t>
        </is>
      </c>
      <c r="R746" t="inlineStr">
        <is>
          <t/>
        </is>
      </c>
      <c r="S746" t="inlineStr">
        <is>
          <t>start date</t>
        </is>
      </c>
      <c r="T746" t="inlineStr">
        <is>
          <t>2</t>
        </is>
      </c>
      <c r="U746" t="inlineStr">
        <is>
          <t/>
        </is>
      </c>
      <c r="V746" t="inlineStr">
        <is>
          <t>fecha de inicio</t>
        </is>
      </c>
      <c r="W746" t="inlineStr">
        <is>
          <t>2</t>
        </is>
      </c>
      <c r="X746" t="inlineStr">
        <is>
          <t/>
        </is>
      </c>
      <c r="Y746" t="inlineStr">
        <is>
          <t/>
        </is>
      </c>
      <c r="Z746" t="inlineStr">
        <is>
          <t/>
        </is>
      </c>
      <c r="AA746" t="inlineStr">
        <is>
          <t/>
        </is>
      </c>
      <c r="AB746" t="inlineStr">
        <is>
          <t>alkamispäivä</t>
        </is>
      </c>
      <c r="AC746" t="inlineStr">
        <is>
          <t>2</t>
        </is>
      </c>
      <c r="AD746" t="inlineStr">
        <is>
          <t/>
        </is>
      </c>
      <c r="AE746" t="inlineStr">
        <is>
          <t>date de départ</t>
        </is>
      </c>
      <c r="AF746" t="inlineStr">
        <is>
          <t>2</t>
        </is>
      </c>
      <c r="AG746" t="inlineStr">
        <is>
          <t/>
        </is>
      </c>
      <c r="AH746" t="inlineStr">
        <is>
          <t/>
        </is>
      </c>
      <c r="AI746" t="inlineStr">
        <is>
          <t/>
        </is>
      </c>
      <c r="AJ746" t="inlineStr">
        <is>
          <t/>
        </is>
      </c>
      <c r="AK746" t="inlineStr">
        <is>
          <t/>
        </is>
      </c>
      <c r="AL746" t="inlineStr">
        <is>
          <t/>
        </is>
      </c>
      <c r="AM746" t="inlineStr">
        <is>
          <t/>
        </is>
      </c>
      <c r="AN746" t="inlineStr">
        <is>
          <t/>
        </is>
      </c>
      <c r="AO746" t="inlineStr">
        <is>
          <t/>
        </is>
      </c>
      <c r="AP746" t="inlineStr">
        <is>
          <t/>
        </is>
      </c>
      <c r="AQ746" t="inlineStr">
        <is>
          <t>data di inizio</t>
        </is>
      </c>
      <c r="AR746" t="inlineStr">
        <is>
          <t>2</t>
        </is>
      </c>
      <c r="AS746" t="inlineStr">
        <is>
          <t/>
        </is>
      </c>
      <c r="AT746" t="inlineStr">
        <is>
          <t/>
        </is>
      </c>
      <c r="AU746" t="inlineStr">
        <is>
          <t/>
        </is>
      </c>
      <c r="AV746" t="inlineStr">
        <is>
          <t/>
        </is>
      </c>
      <c r="AW746" t="inlineStr">
        <is>
          <t/>
        </is>
      </c>
      <c r="AX746" t="inlineStr">
        <is>
          <t/>
        </is>
      </c>
      <c r="AY746" t="inlineStr">
        <is>
          <t/>
        </is>
      </c>
      <c r="AZ746" t="inlineStr">
        <is>
          <t/>
        </is>
      </c>
      <c r="BA746" t="inlineStr">
        <is>
          <t/>
        </is>
      </c>
      <c r="BB746" t="inlineStr">
        <is>
          <t/>
        </is>
      </c>
      <c r="BC746" t="inlineStr">
        <is>
          <t>aanvangsdatum</t>
        </is>
      </c>
      <c r="BD746" t="inlineStr">
        <is>
          <t>2</t>
        </is>
      </c>
      <c r="BE746" t="inlineStr">
        <is>
          <t/>
        </is>
      </c>
      <c r="BF746" t="inlineStr">
        <is>
          <t/>
        </is>
      </c>
      <c r="BG746" t="inlineStr">
        <is>
          <t/>
        </is>
      </c>
      <c r="BH746" t="inlineStr">
        <is>
          <t/>
        </is>
      </c>
      <c r="BI746" t="inlineStr">
        <is>
          <t>data de início</t>
        </is>
      </c>
      <c r="BJ746" t="inlineStr">
        <is>
          <t>2</t>
        </is>
      </c>
      <c r="BK746" t="inlineStr">
        <is>
          <t/>
        </is>
      </c>
      <c r="BL746" t="inlineStr">
        <is>
          <t/>
        </is>
      </c>
      <c r="BM746" t="inlineStr">
        <is>
          <t/>
        </is>
      </c>
      <c r="BN746" t="inlineStr">
        <is>
          <t/>
        </is>
      </c>
      <c r="BO746" t="inlineStr">
        <is>
          <t/>
        </is>
      </c>
      <c r="BP746" t="inlineStr">
        <is>
          <t/>
        </is>
      </c>
      <c r="BQ746" t="inlineStr">
        <is>
          <t/>
        </is>
      </c>
      <c r="BR746" t="inlineStr">
        <is>
          <t/>
        </is>
      </c>
      <c r="BS746" t="inlineStr">
        <is>
          <t/>
        </is>
      </c>
      <c r="BT746" t="inlineStr">
        <is>
          <t/>
        </is>
      </c>
      <c r="BU746" t="inlineStr">
        <is>
          <t>startdatum</t>
        </is>
      </c>
      <c r="BV746" t="inlineStr">
        <is>
          <t>2</t>
        </is>
      </c>
      <c r="BW746" t="inlineStr">
        <is>
          <t/>
        </is>
      </c>
      <c r="BX746" t="inlineStr">
        <is>
          <t/>
        </is>
      </c>
      <c r="BY746" t="inlineStr">
        <is>
          <t/>
        </is>
      </c>
      <c r="BZ746" t="inlineStr">
        <is>
          <t/>
        </is>
      </c>
      <c r="CA746" t="inlineStr">
        <is>
          <t/>
        </is>
      </c>
      <c r="CB746" t="inlineStr">
        <is>
          <t/>
        </is>
      </c>
      <c r="CC746" t="inlineStr">
        <is>
          <t/>
        </is>
      </c>
      <c r="CD746" t="inlineStr">
        <is>
          <t/>
        </is>
      </c>
      <c r="CE746" t="inlineStr">
        <is>
          <t/>
        </is>
      </c>
      <c r="CF746" t="inlineStr">
        <is>
          <t>päivä, jona rahapoliittinen operaatio alkaa</t>
        </is>
      </c>
      <c r="CG746" t="inlineStr">
        <is>
          <t/>
        </is>
      </c>
      <c r="CH746" t="inlineStr">
        <is>
          <t/>
        </is>
      </c>
      <c r="CI746" t="inlineStr">
        <is>
          <t/>
        </is>
      </c>
      <c r="CJ746" t="inlineStr">
        <is>
          <t/>
        </is>
      </c>
      <c r="CK746" t="inlineStr">
        <is>
          <t>Data di regolamento della parte a pronti di un'operazione di politica monetaria. La data di inizio coincide con la data di acquisto per le operazioni basate su un contratto di vendita (acquisto) a pronti con patto di riacquisto (vendita) a termine e per le operazioni di swap in valuta.</t>
        </is>
      </c>
      <c r="CL746" t="inlineStr">
        <is>
          <t/>
        </is>
      </c>
      <c r="CM746" t="inlineStr">
        <is>
          <t/>
        </is>
      </c>
      <c r="CN746" t="inlineStr">
        <is>
          <t/>
        </is>
      </c>
      <c r="CO746" t="inlineStr">
        <is>
          <t/>
        </is>
      </c>
      <c r="CP746" t="inlineStr">
        <is>
          <t/>
        </is>
      </c>
      <c r="CQ746" t="inlineStr">
        <is>
          <t/>
        </is>
      </c>
      <c r="CR746" t="inlineStr">
        <is>
          <t/>
        </is>
      </c>
      <c r="CS746" t="inlineStr">
        <is>
          <t/>
        </is>
      </c>
      <c r="CT746" t="inlineStr">
        <is>
          <t/>
        </is>
      </c>
      <c r="CU746" t="inlineStr">
        <is>
          <t/>
        </is>
      </c>
    </row>
    <row r="747">
      <c r="A747" s="1" t="str">
        <f>HYPERLINK("https://iate.europa.eu/entry/result/159855/all", "159855")</f>
        <v>159855</v>
      </c>
      <c r="B747" t="inlineStr">
        <is>
          <t>POLITICS;FINANCE</t>
        </is>
      </c>
      <c r="C747" t="inlineStr">
        <is>
          <t>POLITICS|executive power and public service|administrative law;FINANCE</t>
        </is>
      </c>
      <c r="D747" t="inlineStr">
        <is>
          <t>възстановявам|събирам</t>
        </is>
      </c>
      <c r="E747" t="inlineStr">
        <is>
          <t>4|4</t>
        </is>
      </c>
      <c r="F747" t="inlineStr">
        <is>
          <t>|</t>
        </is>
      </c>
      <c r="G747" t="inlineStr">
        <is>
          <t/>
        </is>
      </c>
      <c r="H747" t="inlineStr">
        <is>
          <t/>
        </is>
      </c>
      <c r="I747" t="inlineStr">
        <is>
          <t/>
        </is>
      </c>
      <c r="J747" t="inlineStr">
        <is>
          <t>inddrive</t>
        </is>
      </c>
      <c r="K747" t="inlineStr">
        <is>
          <t>2</t>
        </is>
      </c>
      <c r="L747" t="inlineStr">
        <is>
          <t/>
        </is>
      </c>
      <c r="M747" t="inlineStr">
        <is>
          <t>beitreiben|einziehen</t>
        </is>
      </c>
      <c r="N747" t="inlineStr">
        <is>
          <t>2|2</t>
        </is>
      </c>
      <c r="O747" t="inlineStr">
        <is>
          <t>|</t>
        </is>
      </c>
      <c r="P747" t="inlineStr">
        <is>
          <t>εισπράττω</t>
        </is>
      </c>
      <c r="Q747" t="inlineStr">
        <is>
          <t>2</t>
        </is>
      </c>
      <c r="R747" t="inlineStr">
        <is>
          <t/>
        </is>
      </c>
      <c r="S747" t="inlineStr">
        <is>
          <t>collect|recover</t>
        </is>
      </c>
      <c r="T747" t="inlineStr">
        <is>
          <t>2|2</t>
        </is>
      </c>
      <c r="U747" t="inlineStr">
        <is>
          <t>|</t>
        </is>
      </c>
      <c r="V747" t="inlineStr">
        <is>
          <t>recaudar</t>
        </is>
      </c>
      <c r="W747" t="inlineStr">
        <is>
          <t>2</t>
        </is>
      </c>
      <c r="X747" t="inlineStr">
        <is>
          <t/>
        </is>
      </c>
      <c r="Y747" t="inlineStr">
        <is>
          <t/>
        </is>
      </c>
      <c r="Z747" t="inlineStr">
        <is>
          <t/>
        </is>
      </c>
      <c r="AA747" t="inlineStr">
        <is>
          <t/>
        </is>
      </c>
      <c r="AB747" t="inlineStr">
        <is>
          <t>kantaa|periä</t>
        </is>
      </c>
      <c r="AC747" t="inlineStr">
        <is>
          <t>2|2</t>
        </is>
      </c>
      <c r="AD747" t="inlineStr">
        <is>
          <t>|</t>
        </is>
      </c>
      <c r="AE747" t="inlineStr">
        <is>
          <t>procéder au recouvrement</t>
        </is>
      </c>
      <c r="AF747" t="inlineStr">
        <is>
          <t>2</t>
        </is>
      </c>
      <c r="AG747" t="inlineStr">
        <is>
          <t/>
        </is>
      </c>
      <c r="AH747" t="inlineStr">
        <is>
          <t/>
        </is>
      </c>
      <c r="AI747" t="inlineStr">
        <is>
          <t/>
        </is>
      </c>
      <c r="AJ747" t="inlineStr">
        <is>
          <t/>
        </is>
      </c>
      <c r="AK747" t="inlineStr">
        <is>
          <t/>
        </is>
      </c>
      <c r="AL747" t="inlineStr">
        <is>
          <t/>
        </is>
      </c>
      <c r="AM747" t="inlineStr">
        <is>
          <t/>
        </is>
      </c>
      <c r="AN747" t="inlineStr">
        <is>
          <t/>
        </is>
      </c>
      <c r="AO747" t="inlineStr">
        <is>
          <t/>
        </is>
      </c>
      <c r="AP747" t="inlineStr">
        <is>
          <t/>
        </is>
      </c>
      <c r="AQ747" t="inlineStr">
        <is>
          <t>riscuotere</t>
        </is>
      </c>
      <c r="AR747" t="inlineStr">
        <is>
          <t>2</t>
        </is>
      </c>
      <c r="AS747" t="inlineStr">
        <is>
          <t/>
        </is>
      </c>
      <c r="AT747" t="inlineStr">
        <is>
          <t/>
        </is>
      </c>
      <c r="AU747" t="inlineStr">
        <is>
          <t/>
        </is>
      </c>
      <c r="AV747" t="inlineStr">
        <is>
          <t/>
        </is>
      </c>
      <c r="AW747" t="inlineStr">
        <is>
          <t/>
        </is>
      </c>
      <c r="AX747" t="inlineStr">
        <is>
          <t/>
        </is>
      </c>
      <c r="AY747" t="inlineStr">
        <is>
          <t/>
        </is>
      </c>
      <c r="AZ747" t="inlineStr">
        <is>
          <t/>
        </is>
      </c>
      <c r="BA747" t="inlineStr">
        <is>
          <t/>
        </is>
      </c>
      <c r="BB747" t="inlineStr">
        <is>
          <t/>
        </is>
      </c>
      <c r="BC747" t="inlineStr">
        <is>
          <t>invorderen</t>
        </is>
      </c>
      <c r="BD747" t="inlineStr">
        <is>
          <t>2</t>
        </is>
      </c>
      <c r="BE747" t="inlineStr">
        <is>
          <t/>
        </is>
      </c>
      <c r="BF747" t="inlineStr">
        <is>
          <t/>
        </is>
      </c>
      <c r="BG747" t="inlineStr">
        <is>
          <t/>
        </is>
      </c>
      <c r="BH747" t="inlineStr">
        <is>
          <t/>
        </is>
      </c>
      <c r="BI747" t="inlineStr">
        <is>
          <t>proceder à cobrança</t>
        </is>
      </c>
      <c r="BJ747" t="inlineStr">
        <is>
          <t>2</t>
        </is>
      </c>
      <c r="BK747" t="inlineStr">
        <is>
          <t/>
        </is>
      </c>
      <c r="BL747" t="inlineStr">
        <is>
          <t/>
        </is>
      </c>
      <c r="BM747" t="inlineStr">
        <is>
          <t/>
        </is>
      </c>
      <c r="BN747" t="inlineStr">
        <is>
          <t/>
        </is>
      </c>
      <c r="BO747" t="inlineStr">
        <is>
          <t/>
        </is>
      </c>
      <c r="BP747" t="inlineStr">
        <is>
          <t/>
        </is>
      </c>
      <c r="BQ747" t="inlineStr">
        <is>
          <t/>
        </is>
      </c>
      <c r="BR747" t="inlineStr">
        <is>
          <t/>
        </is>
      </c>
      <c r="BS747" t="inlineStr">
        <is>
          <t/>
        </is>
      </c>
      <c r="BT747" t="inlineStr">
        <is>
          <t/>
        </is>
      </c>
      <c r="BU747" t="inlineStr">
        <is>
          <t>indriva</t>
        </is>
      </c>
      <c r="BV747" t="inlineStr">
        <is>
          <t>3</t>
        </is>
      </c>
      <c r="BW747" t="inlineStr">
        <is>
          <t/>
        </is>
      </c>
      <c r="BX747" t="inlineStr">
        <is>
          <t/>
        </is>
      </c>
      <c r="BY747" t="inlineStr">
        <is>
          <t/>
        </is>
      </c>
      <c r="BZ747" t="inlineStr">
        <is>
          <t/>
        </is>
      </c>
      <c r="CA747" t="inlineStr">
        <is>
          <t/>
        </is>
      </c>
      <c r="CB747" t="inlineStr">
        <is>
          <t/>
        </is>
      </c>
      <c r="CC747" t="inlineStr">
        <is>
          <t/>
        </is>
      </c>
      <c r="CD747" t="inlineStr">
        <is>
          <t/>
        </is>
      </c>
      <c r="CE747" t="inlineStr">
        <is>
          <t/>
        </is>
      </c>
      <c r="CF747" t="inlineStr">
        <is>
          <t/>
        </is>
      </c>
      <c r="CG747" t="inlineStr">
        <is>
          <t/>
        </is>
      </c>
      <c r="CH747" t="inlineStr">
        <is>
          <t/>
        </is>
      </c>
      <c r="CI747" t="inlineStr">
        <is>
          <t/>
        </is>
      </c>
      <c r="CJ747" t="inlineStr">
        <is>
          <t/>
        </is>
      </c>
      <c r="CK747" t="inlineStr">
        <is>
          <t/>
        </is>
      </c>
      <c r="CL747" t="inlineStr">
        <is>
          <t/>
        </is>
      </c>
      <c r="CM747" t="inlineStr">
        <is>
          <t/>
        </is>
      </c>
      <c r="CN747" t="inlineStr">
        <is>
          <t/>
        </is>
      </c>
      <c r="CO747" t="inlineStr">
        <is>
          <t/>
        </is>
      </c>
      <c r="CP747" t="inlineStr">
        <is>
          <t/>
        </is>
      </c>
      <c r="CQ747" t="inlineStr">
        <is>
          <t/>
        </is>
      </c>
      <c r="CR747" t="inlineStr">
        <is>
          <t/>
        </is>
      </c>
      <c r="CS747" t="inlineStr">
        <is>
          <t/>
        </is>
      </c>
      <c r="CT747" t="inlineStr">
        <is>
          <t/>
        </is>
      </c>
      <c r="CU747" t="inlineStr">
        <is>
          <t/>
        </is>
      </c>
    </row>
    <row r="748">
      <c r="A748" s="1" t="str">
        <f>HYPERLINK("https://iate.europa.eu/entry/result/156850/all", "156850")</f>
        <v>156850</v>
      </c>
      <c r="B748" t="inlineStr">
        <is>
          <t>FINANCE;EDUCATION AND COMMUNICATIONS</t>
        </is>
      </c>
      <c r="C748" t="inlineStr">
        <is>
          <t>FINANCE|monetary economics;EDUCATION AND COMMUNICATIONS|information technology and data processing</t>
        </is>
      </c>
      <c r="D748" t="inlineStr">
        <is>
          <t>държател на електронни пари</t>
        </is>
      </c>
      <c r="E748" t="inlineStr">
        <is>
          <t>3</t>
        </is>
      </c>
      <c r="F748" t="inlineStr">
        <is>
          <t/>
        </is>
      </c>
      <c r="G748" t="inlineStr">
        <is>
          <t>držitel elektronických peněz</t>
        </is>
      </c>
      <c r="H748" t="inlineStr">
        <is>
          <t>3</t>
        </is>
      </c>
      <c r="I748" t="inlineStr">
        <is>
          <t/>
        </is>
      </c>
      <c r="J748" t="inlineStr">
        <is>
          <t>indehaver af elektroniske penge</t>
        </is>
      </c>
      <c r="K748" t="inlineStr">
        <is>
          <t>4</t>
        </is>
      </c>
      <c r="L748" t="inlineStr">
        <is>
          <t/>
        </is>
      </c>
      <c r="M748" t="inlineStr">
        <is>
          <t>Inhaber von E-Geld|E-Geld-Inhaber</t>
        </is>
      </c>
      <c r="N748" t="inlineStr">
        <is>
          <t>3|3</t>
        </is>
      </c>
      <c r="O748" t="inlineStr">
        <is>
          <t>|</t>
        </is>
      </c>
      <c r="P748" t="inlineStr">
        <is>
          <t>κάτοχος ηλεκτρονικού χρήματος</t>
        </is>
      </c>
      <c r="Q748" t="inlineStr">
        <is>
          <t>3</t>
        </is>
      </c>
      <c r="R748" t="inlineStr">
        <is>
          <t/>
        </is>
      </c>
      <c r="S748" t="inlineStr">
        <is>
          <t>electronic money holder|holder of electronic money</t>
        </is>
      </c>
      <c r="T748" t="inlineStr">
        <is>
          <t>3|3</t>
        </is>
      </c>
      <c r="U748" t="inlineStr">
        <is>
          <t>|</t>
        </is>
      </c>
      <c r="V748" t="inlineStr">
        <is>
          <t>titular de dinero electrónico|tenedor de dinero electrónico</t>
        </is>
      </c>
      <c r="W748" t="inlineStr">
        <is>
          <t>3|3</t>
        </is>
      </c>
      <c r="X748" t="inlineStr">
        <is>
          <t>|</t>
        </is>
      </c>
      <c r="Y748" t="inlineStr">
        <is>
          <t>e-raha valdaja</t>
        </is>
      </c>
      <c r="Z748" t="inlineStr">
        <is>
          <t>3</t>
        </is>
      </c>
      <c r="AA748" t="inlineStr">
        <is>
          <t/>
        </is>
      </c>
      <c r="AB748" t="inlineStr">
        <is>
          <t>sähköisen rahan haltija</t>
        </is>
      </c>
      <c r="AC748" t="inlineStr">
        <is>
          <t>2</t>
        </is>
      </c>
      <c r="AD748" t="inlineStr">
        <is>
          <t/>
        </is>
      </c>
      <c r="AE748" t="inlineStr">
        <is>
          <t>détenteur de monnaie électronique</t>
        </is>
      </c>
      <c r="AF748" t="inlineStr">
        <is>
          <t>3</t>
        </is>
      </c>
      <c r="AG748" t="inlineStr">
        <is>
          <t/>
        </is>
      </c>
      <c r="AH748" t="inlineStr">
        <is>
          <t>sealbhóir ar ríomh-airgead</t>
        </is>
      </c>
      <c r="AI748" t="inlineStr">
        <is>
          <t>3</t>
        </is>
      </c>
      <c r="AJ748" t="inlineStr">
        <is>
          <t/>
        </is>
      </c>
      <c r="AK748" t="inlineStr">
        <is>
          <t/>
        </is>
      </c>
      <c r="AL748" t="inlineStr">
        <is>
          <t/>
        </is>
      </c>
      <c r="AM748" t="inlineStr">
        <is>
          <t/>
        </is>
      </c>
      <c r="AN748" t="inlineStr">
        <is>
          <t>elektronikuspénz-birtokos|elektronikus pénz birtokosa</t>
        </is>
      </c>
      <c r="AO748" t="inlineStr">
        <is>
          <t>3|3</t>
        </is>
      </c>
      <c r="AP748" t="inlineStr">
        <is>
          <t>|</t>
        </is>
      </c>
      <c r="AQ748" t="inlineStr">
        <is>
          <t>detentore di moneta elettronica</t>
        </is>
      </c>
      <c r="AR748" t="inlineStr">
        <is>
          <t>3</t>
        </is>
      </c>
      <c r="AS748" t="inlineStr">
        <is>
          <t/>
        </is>
      </c>
      <c r="AT748" t="inlineStr">
        <is>
          <t>elektroninių pinigų turėtojas</t>
        </is>
      </c>
      <c r="AU748" t="inlineStr">
        <is>
          <t>3</t>
        </is>
      </c>
      <c r="AV748" t="inlineStr">
        <is>
          <t/>
        </is>
      </c>
      <c r="AW748" t="inlineStr">
        <is>
          <t>elektroniskās naudas turētājs</t>
        </is>
      </c>
      <c r="AX748" t="inlineStr">
        <is>
          <t>3</t>
        </is>
      </c>
      <c r="AY748" t="inlineStr">
        <is>
          <t/>
        </is>
      </c>
      <c r="AZ748" t="inlineStr">
        <is>
          <t>detentur ta' flus elettroniċi</t>
        </is>
      </c>
      <c r="BA748" t="inlineStr">
        <is>
          <t>3</t>
        </is>
      </c>
      <c r="BB748" t="inlineStr">
        <is>
          <t/>
        </is>
      </c>
      <c r="BC748" t="inlineStr">
        <is>
          <t>houder van elektronisch geld</t>
        </is>
      </c>
      <c r="BD748" t="inlineStr">
        <is>
          <t>3</t>
        </is>
      </c>
      <c r="BE748" t="inlineStr">
        <is>
          <t/>
        </is>
      </c>
      <c r="BF748" t="inlineStr">
        <is>
          <t>posiadacz pieniądza elektronicznego</t>
        </is>
      </c>
      <c r="BG748" t="inlineStr">
        <is>
          <t>3</t>
        </is>
      </c>
      <c r="BH748" t="inlineStr">
        <is>
          <t/>
        </is>
      </c>
      <c r="BI748" t="inlineStr">
        <is>
          <t/>
        </is>
      </c>
      <c r="BJ748" t="inlineStr">
        <is>
          <t/>
        </is>
      </c>
      <c r="BK748" t="inlineStr">
        <is>
          <t/>
        </is>
      </c>
      <c r="BL748" t="inlineStr">
        <is>
          <t>deținător de monedă electronică</t>
        </is>
      </c>
      <c r="BM748" t="inlineStr">
        <is>
          <t>3</t>
        </is>
      </c>
      <c r="BN748" t="inlineStr">
        <is>
          <t/>
        </is>
      </c>
      <c r="BO748" t="inlineStr">
        <is>
          <t>majiteľ elektronických peňazí</t>
        </is>
      </c>
      <c r="BP748" t="inlineStr">
        <is>
          <t>3</t>
        </is>
      </c>
      <c r="BQ748" t="inlineStr">
        <is>
          <t/>
        </is>
      </c>
      <c r="BR748" t="inlineStr">
        <is>
          <t>imetnik elektronskega denarja</t>
        </is>
      </c>
      <c r="BS748" t="inlineStr">
        <is>
          <t>3</t>
        </is>
      </c>
      <c r="BT748" t="inlineStr">
        <is>
          <t/>
        </is>
      </c>
      <c r="BU748" t="inlineStr">
        <is>
          <t>innehavare av elektroniska pengar</t>
        </is>
      </c>
      <c r="BV748" t="inlineStr">
        <is>
          <t>2</t>
        </is>
      </c>
      <c r="BW748" t="inlineStr">
        <is>
          <t/>
        </is>
      </c>
      <c r="BX748" t="inlineStr">
        <is>
          <t/>
        </is>
      </c>
      <c r="BY748" t="inlineStr">
        <is>
          <t/>
        </is>
      </c>
      <c r="BZ748" t="inlineStr">
        <is>
          <t/>
        </is>
      </c>
      <c r="CA748" t="inlineStr">
        <is>
          <t/>
        </is>
      </c>
      <c r="CB748" t="inlineStr">
        <is>
          <t/>
        </is>
      </c>
      <c r="CC748" t="inlineStr">
        <is>
          <t>The owner of a prepaid card, electronic purse or other electronic money product on which a representation of monetary value is stored.</t>
        </is>
      </c>
      <c r="CD748" t="inlineStr">
        <is>
          <t>Persona física o jurídica que tiene en su poder de forma legítima dinero electrónico para utilizarlo como medio de pago &lt;a href="/entry/result/1112768/all" id="ENTRY_TO_ENTRY_CONVERTER" target="_blank"&gt;IATE:1112768&lt;/a&gt; , a cambio del cual ha entregado fondos al emisor.</t>
        </is>
      </c>
      <c r="CE748" t="inlineStr">
        <is>
          <t/>
        </is>
      </c>
      <c r="CF748" t="inlineStr">
        <is>
          <t/>
        </is>
      </c>
      <c r="CG748" t="inlineStr">
        <is>
          <t/>
        </is>
      </c>
      <c r="CH748" t="inlineStr">
        <is>
          <t/>
        </is>
      </c>
      <c r="CI748" t="inlineStr">
        <is>
          <t/>
        </is>
      </c>
      <c r="CJ748" t="inlineStr">
        <is>
          <t/>
        </is>
      </c>
      <c r="CK748" t="inlineStr">
        <is>
          <t>persona che possiede una carta prepagata mono o multiuso [ &lt;a href="/entry/result/3507984/all" id="ENTRY_TO_ENTRY_CONVERTER" target="_blank"&gt;IATE:3507984&lt;/a&gt; ] [ &lt;a href="/entry/result/902821/all" id="ENTRY_TO_ENTRY_CONVERTER" target="_blank"&gt;IATE:902821&lt;/a&gt; ], o altro strumento di moneta elettronica [ &lt;a href="/entry/result/928169/all" id="ENTRY_TO_ENTRY_CONVERTER" target="_blank"&gt;IATE:928169&lt;/a&gt; ] su cu è immagazzinato un valore monetario</t>
        </is>
      </c>
      <c r="CL748" t="inlineStr">
        <is>
          <t>išankstinio mokėjimo kortelės, elektroninės piniginės ar kitų elektroninių mokėjimo produktų, kuriuose saugoma piniginė vertė, turėtojas</t>
        </is>
      </c>
      <c r="CM748" t="inlineStr">
        <is>
          <t>Elektroniskās naudas ( &lt;a href="/entry/result/906451/all" id="ENTRY_TO_ENTRY_CONVERTER" target="_blank"&gt;IATE:906451&lt;/a&gt; ) instrumenta (priekšapmaksas kartes, elektroniskā maka u.c.) īpašnieks.</t>
        </is>
      </c>
      <c r="CN748" t="inlineStr">
        <is>
          <t>Detentur ta' kard bi ħlas antiċipat, portmoni elettroniku jew prodott ieħor ta' flus elettroniċi li fuqhom tkun maħżuna rappreżentazzjoni ta' valur monetarju.</t>
        </is>
      </c>
      <c r="CO748" t="inlineStr">
        <is>
          <t/>
        </is>
      </c>
      <c r="CP748" t="inlineStr">
        <is>
          <t/>
        </is>
      </c>
      <c r="CQ748" t="inlineStr">
        <is>
          <t/>
        </is>
      </c>
      <c r="CR748" t="inlineStr">
        <is>
          <t/>
        </is>
      </c>
      <c r="CS748" t="inlineStr">
        <is>
          <t>osoba, ktorá má v držbe elektronické peniaze</t>
        </is>
      </c>
      <c r="CT748" t="inlineStr">
        <is>
          <t/>
        </is>
      </c>
      <c r="CU748" t="inlineStr">
        <is>
          <t/>
        </is>
      </c>
    </row>
    <row r="749">
      <c r="A749" s="1" t="str">
        <f>HYPERLINK("https://iate.europa.eu/entry/result/156848/all", "156848")</f>
        <v>156848</v>
      </c>
      <c r="B749" t="inlineStr">
        <is>
          <t>FINANCE;EDUCATION AND COMMUNICATIONS</t>
        </is>
      </c>
      <c r="C749" t="inlineStr">
        <is>
          <t>FINANCE|monetary economics;EDUCATION AND COMMUNICATIONS|information technology and data processing</t>
        </is>
      </c>
      <c r="D749" t="inlineStr">
        <is>
          <t>издател на електронни пари</t>
        </is>
      </c>
      <c r="E749" t="inlineStr">
        <is>
          <t>3</t>
        </is>
      </c>
      <c r="F749" t="inlineStr">
        <is>
          <t/>
        </is>
      </c>
      <c r="G749" t="inlineStr">
        <is>
          <t>vydavatel elektronických peněz</t>
        </is>
      </c>
      <c r="H749" t="inlineStr">
        <is>
          <t>3</t>
        </is>
      </c>
      <c r="I749" t="inlineStr">
        <is>
          <t/>
        </is>
      </c>
      <c r="J749" t="inlineStr">
        <is>
          <t>e-pengeudsteder|udsteder af elektroniske penge</t>
        </is>
      </c>
      <c r="K749" t="inlineStr">
        <is>
          <t>4|4</t>
        </is>
      </c>
      <c r="L749" t="inlineStr">
        <is>
          <t>|</t>
        </is>
      </c>
      <c r="M749" t="inlineStr">
        <is>
          <t>E-Geld-Emittent|Ausgabe von elektronischem Geld</t>
        </is>
      </c>
      <c r="N749" t="inlineStr">
        <is>
          <t>3|1</t>
        </is>
      </c>
      <c r="O749" t="inlineStr">
        <is>
          <t>|</t>
        </is>
      </c>
      <c r="P749" t="inlineStr">
        <is>
          <t>εκδότης ηλεκτρονικού χρήματος</t>
        </is>
      </c>
      <c r="Q749" t="inlineStr">
        <is>
          <t>3</t>
        </is>
      </c>
      <c r="R749" t="inlineStr">
        <is>
          <t/>
        </is>
      </c>
      <c r="S749" t="inlineStr">
        <is>
          <t>issuer of electronic money|electronic money issuer|e-money issuer</t>
        </is>
      </c>
      <c r="T749" t="inlineStr">
        <is>
          <t>3|3|3</t>
        </is>
      </c>
      <c r="U749" t="inlineStr">
        <is>
          <t>||</t>
        </is>
      </c>
      <c r="V749" t="inlineStr">
        <is>
          <t>emisor de dinero electrónico</t>
        </is>
      </c>
      <c r="W749" t="inlineStr">
        <is>
          <t>3</t>
        </is>
      </c>
      <c r="X749" t="inlineStr">
        <is>
          <t/>
        </is>
      </c>
      <c r="Y749" t="inlineStr">
        <is>
          <t>e-raha väljastaja</t>
        </is>
      </c>
      <c r="Z749" t="inlineStr">
        <is>
          <t>2</t>
        </is>
      </c>
      <c r="AA749" t="inlineStr">
        <is>
          <t/>
        </is>
      </c>
      <c r="AB749" t="inlineStr">
        <is>
          <t>sähköisen rahan liikkeeseenlasku|sähköisen rahan liikkeeseenlaskija</t>
        </is>
      </c>
      <c r="AC749" t="inlineStr">
        <is>
          <t>1|2</t>
        </is>
      </c>
      <c r="AD749" t="inlineStr">
        <is>
          <t>|</t>
        </is>
      </c>
      <c r="AE749" t="inlineStr">
        <is>
          <t>émetteur de monnaie électronique</t>
        </is>
      </c>
      <c r="AF749" t="inlineStr">
        <is>
          <t>3</t>
        </is>
      </c>
      <c r="AG749" t="inlineStr">
        <is>
          <t/>
        </is>
      </c>
      <c r="AH749" t="inlineStr">
        <is>
          <t>eisitheoir ríomh-airgid</t>
        </is>
      </c>
      <c r="AI749" t="inlineStr">
        <is>
          <t>3</t>
        </is>
      </c>
      <c r="AJ749" t="inlineStr">
        <is>
          <t/>
        </is>
      </c>
      <c r="AK749" t="inlineStr">
        <is>
          <t>izdavatelj elektroničkog novca</t>
        </is>
      </c>
      <c r="AL749" t="inlineStr">
        <is>
          <t>3</t>
        </is>
      </c>
      <c r="AM749" t="inlineStr">
        <is>
          <t/>
        </is>
      </c>
      <c r="AN749" t="inlineStr">
        <is>
          <t>elektronikuspénz-kibocsátó</t>
        </is>
      </c>
      <c r="AO749" t="inlineStr">
        <is>
          <t>3</t>
        </is>
      </c>
      <c r="AP749" t="inlineStr">
        <is>
          <t/>
        </is>
      </c>
      <c r="AQ749" t="inlineStr">
        <is>
          <t>emittente di moneta elettronica</t>
        </is>
      </c>
      <c r="AR749" t="inlineStr">
        <is>
          <t>4</t>
        </is>
      </c>
      <c r="AS749" t="inlineStr">
        <is>
          <t/>
        </is>
      </c>
      <c r="AT749" t="inlineStr">
        <is>
          <t>elektroninių pinigų išleidėjas</t>
        </is>
      </c>
      <c r="AU749" t="inlineStr">
        <is>
          <t>3</t>
        </is>
      </c>
      <c r="AV749" t="inlineStr">
        <is>
          <t/>
        </is>
      </c>
      <c r="AW749" t="inlineStr">
        <is>
          <t>elektroniskās naudas emitents</t>
        </is>
      </c>
      <c r="AX749" t="inlineStr">
        <is>
          <t>3</t>
        </is>
      </c>
      <c r="AY749" t="inlineStr">
        <is>
          <t/>
        </is>
      </c>
      <c r="AZ749" t="inlineStr">
        <is>
          <t>emittent tal-flus elettroniċi</t>
        </is>
      </c>
      <c r="BA749" t="inlineStr">
        <is>
          <t>3</t>
        </is>
      </c>
      <c r="BB749" t="inlineStr">
        <is>
          <t/>
        </is>
      </c>
      <c r="BC749" t="inlineStr">
        <is>
          <t>uitgever van elektronisch geld</t>
        </is>
      </c>
      <c r="BD749" t="inlineStr">
        <is>
          <t>3</t>
        </is>
      </c>
      <c r="BE749" t="inlineStr">
        <is>
          <t/>
        </is>
      </c>
      <c r="BF749" t="inlineStr">
        <is>
          <t>emitent pieniądza elektronicznego</t>
        </is>
      </c>
      <c r="BG749" t="inlineStr">
        <is>
          <t>3</t>
        </is>
      </c>
      <c r="BH749" t="inlineStr">
        <is>
          <t/>
        </is>
      </c>
      <c r="BI749" t="inlineStr">
        <is>
          <t>emissor de moeda eletrónica</t>
        </is>
      </c>
      <c r="BJ749" t="inlineStr">
        <is>
          <t>3</t>
        </is>
      </c>
      <c r="BK749" t="inlineStr">
        <is>
          <t/>
        </is>
      </c>
      <c r="BL749" t="inlineStr">
        <is>
          <t>emitent de monedă electronică</t>
        </is>
      </c>
      <c r="BM749" t="inlineStr">
        <is>
          <t>3</t>
        </is>
      </c>
      <c r="BN749" t="inlineStr">
        <is>
          <t/>
        </is>
      </c>
      <c r="BO749" t="inlineStr">
        <is>
          <t>vydavateľ elektronických peňazí</t>
        </is>
      </c>
      <c r="BP749" t="inlineStr">
        <is>
          <t>3</t>
        </is>
      </c>
      <c r="BQ749" t="inlineStr">
        <is>
          <t/>
        </is>
      </c>
      <c r="BR749" t="inlineStr">
        <is>
          <t>izdajatelj elektronskega denarja</t>
        </is>
      </c>
      <c r="BS749" t="inlineStr">
        <is>
          <t>3</t>
        </is>
      </c>
      <c r="BT749" t="inlineStr">
        <is>
          <t/>
        </is>
      </c>
      <c r="BU749" t="inlineStr">
        <is>
          <t>utgivare av elektroniska pengar</t>
        </is>
      </c>
      <c r="BV749" t="inlineStr">
        <is>
          <t>3</t>
        </is>
      </c>
      <c r="BW749" t="inlineStr">
        <is>
          <t/>
        </is>
      </c>
      <c r="BX749" t="inlineStr">
        <is>
          <t>Образуванията, посочени в член 1, параграф 1, институциите, ползващи се от освобождаване по силата на член 1, параграф 3, и юридически лица, ползващи се от освобождаване по силата на член 9 от Директива 2009/110/ЕО.</t>
        </is>
      </c>
      <c r="BY749" t="inlineStr">
        <is>
          <t/>
        </is>
      </c>
      <c r="BZ749" t="inlineStr">
        <is>
          <t>"1. Dette direktiv fastlægger regler for udøvelse af virksomhed som 
&lt;b&gt;udstedere af elektroniske penge&lt;/b&gt;, hvorefter medlemsstaterne skal anerkende følgende kategorier af udstedere af elektroniske penge:
&lt;br&gt;a) kreditinstitutter som defineret i artikel 4, nr. 1, i direktiv 2006/48/EF, herunder, i overensstemmelse med national lovgivning, en filial heraf efter artikel 4, stk. 3, i samme direktiv, hvis en sådan filial er placeret i Fællesskabet, og dens hjemsted er placeret uden for Fællesskabet i overensstemmelse med artikel 38 i samme direktiv
&lt;br&gt;b) e-pengeinstitutter som defineret i artikel 2, nr. 1, i dette direktiv, herunder, i overensstemmelse med artikel 8 og national lovgivning, en filial heraf, hvis en sådan filial er placeret i Fællesskabet, og dens hjemsted er placeret uden for Fællesskabet
&lt;br&gt;c) postgirokontorer, der ifølge national lov har ret til at udstede elektroniske penge
&lt;br&gt;d) Den Europæiske Centralbank og de nationale centralbanker, når de ikke handler i deres egenskab af pengepolitiske myndigheder, eller andre offentlige myndigheder
&lt;br&gt;e) medlemsstater eller deres regionale og lokale myndigheder, når de handler i deres egenskab af offentlige myndigheder."</t>
        </is>
      </c>
      <c r="CA749" t="inlineStr">
        <is>
          <t>juristische Person, die eine Zulassung für die Ausgabe von E-Geld &lt;a href="/entry/result/906451/all" id="ENTRY_TO_ENTRY_CONVERTER" target="_blank"&gt;IATE:906451&lt;/a&gt; erhalten hat</t>
        </is>
      </c>
      <c r="CB749" t="inlineStr">
        <is>
          <t/>
        </is>
      </c>
      <c r="CC749" t="inlineStr">
        <is>
          <t>legal person authorised to pursue the activity of issuing electronic money</t>
        </is>
      </c>
      <c r="CD749" t="inlineStr">
        <is>
          <t>La entidad que recibe el pago a cambio de valor distribuido en el sistema de dinero electrónico y que está obligada a pagar o amortizar las operaciones o saldos que le sean presentados.</t>
        </is>
      </c>
      <c r="CE749" t="inlineStr">
        <is>
          <t/>
        </is>
      </c>
      <c r="CF749" t="inlineStr">
        <is>
          <t>direktiivin 2009/110/EY 1 artiklan 1 kohdassa tarkoitetut tahot, laitokset, joihin sovelletaan ko. direktiivin 1 artiklan 3 kohdassa tarkoitettua poikkeusta, ja oikeushenkilöt, joihin sovelletaan ko. direktiivin 9 artiklassa tarkoitettua poikkeusta</t>
        </is>
      </c>
      <c r="CG749" t="inlineStr">
        <is>
          <t>les entités visées à l’article 1er , paragraphe 1, les établissements qui bénéficient de l’exemption au titre de l’article 1er , paragraphe 3, et les personnes morales qui bénéficient d’une exemption au titre de l’article 9</t>
        </is>
      </c>
      <c r="CH749" t="inlineStr">
        <is>
          <t/>
        </is>
      </c>
      <c r="CI749" t="inlineStr">
        <is>
          <t/>
        </is>
      </c>
      <c r="CJ749" t="inlineStr">
        <is>
          <t>Elektronikus pénz kibocsátására jogosult jogi személy.</t>
        </is>
      </c>
      <c r="CK749" t="inlineStr">
        <is>
          <t>persona giuridica autorizzata a svolgere attività di emissione di moneta elettronica</t>
        </is>
      </c>
      <c r="CL749" t="inlineStr">
        <is>
          <t>juridinis asmuo, turintis teisę vykyti elektroninių pinigų išleidimo operacijas</t>
        </is>
      </c>
      <c r="CM749" t="inlineStr">
        <is>
          <t>Juridiska persona, kurai ir atļauts emitēt elektronisko naudu.</t>
        </is>
      </c>
      <c r="CN749" t="inlineStr">
        <is>
          <t>persuna ġuridika awtorizzata li toħroġ flus elettroniċi</t>
        </is>
      </c>
      <c r="CO749" t="inlineStr">
        <is>
          <t/>
        </is>
      </c>
      <c r="CP749" t="inlineStr">
        <is>
          <t>podmiot prawny upoważniony do emisji pieniądza elektronicznego</t>
        </is>
      </c>
      <c r="CQ749" t="inlineStr">
        <is>
          <t/>
        </is>
      </c>
      <c r="CR749" t="inlineStr">
        <is>
          <t>persoană juridică autorizată să emită monedă electronică</t>
        </is>
      </c>
      <c r="CS749" t="inlineStr">
        <is>
          <t>právnická osoba oprávnená vykonávať činnosť vydávania elektronických peňazí</t>
        </is>
      </c>
      <c r="CT749" t="inlineStr">
        <is>
          <t>subjekti iz člena 1(1) direktive 2009/110/ES, institucije, ki jim je bila odobrena opustitev iz člena 1(3) te direktive in pravne osebe, ki jim je bila odobrena opustitev iz člena 9 te direktive</t>
        </is>
      </c>
      <c r="CU749" t="inlineStr">
        <is>
          <t/>
        </is>
      </c>
    </row>
    <row r="750">
      <c r="A750" s="1" t="str">
        <f>HYPERLINK("https://iate.europa.eu/entry/result/154020/all", "154020")</f>
        <v>154020</v>
      </c>
      <c r="B750" t="inlineStr">
        <is>
          <t>FINANCE</t>
        </is>
      </c>
      <c r="C750" t="inlineStr">
        <is>
          <t>FINANCE</t>
        </is>
      </c>
      <c r="D750" t="inlineStr">
        <is>
          <t/>
        </is>
      </c>
      <c r="E750" t="inlineStr">
        <is>
          <t/>
        </is>
      </c>
      <c r="F750" t="inlineStr">
        <is>
          <t/>
        </is>
      </c>
      <c r="G750" t="inlineStr">
        <is>
          <t/>
        </is>
      </c>
      <c r="H750" t="inlineStr">
        <is>
          <t/>
        </is>
      </c>
      <c r="I750" t="inlineStr">
        <is>
          <t/>
        </is>
      </c>
      <c r="J750" t="inlineStr">
        <is>
          <t>deltager</t>
        </is>
      </c>
      <c r="K750" t="inlineStr">
        <is>
          <t>2</t>
        </is>
      </c>
      <c r="L750" t="inlineStr">
        <is>
          <t/>
        </is>
      </c>
      <c r="M750" t="inlineStr">
        <is>
          <t>Teilnehmer</t>
        </is>
      </c>
      <c r="N750" t="inlineStr">
        <is>
          <t>2</t>
        </is>
      </c>
      <c r="O750" t="inlineStr">
        <is>
          <t/>
        </is>
      </c>
      <c r="P750" t="inlineStr">
        <is>
          <t>συμμετέχων</t>
        </is>
      </c>
      <c r="Q750" t="inlineStr">
        <is>
          <t>2</t>
        </is>
      </c>
      <c r="R750" t="inlineStr">
        <is>
          <t/>
        </is>
      </c>
      <c r="S750" t="inlineStr">
        <is>
          <t>participant</t>
        </is>
      </c>
      <c r="T750" t="inlineStr">
        <is>
          <t>2</t>
        </is>
      </c>
      <c r="U750" t="inlineStr">
        <is>
          <t/>
        </is>
      </c>
      <c r="V750" t="inlineStr">
        <is>
          <t>participante</t>
        </is>
      </c>
      <c r="W750" t="inlineStr">
        <is>
          <t>2</t>
        </is>
      </c>
      <c r="X750" t="inlineStr">
        <is>
          <t/>
        </is>
      </c>
      <c r="Y750" t="inlineStr">
        <is>
          <t>liige|süsteemi liige</t>
        </is>
      </c>
      <c r="Z750" t="inlineStr">
        <is>
          <t>3|3</t>
        </is>
      </c>
      <c r="AA750" t="inlineStr">
        <is>
          <t>|</t>
        </is>
      </c>
      <c r="AB750" t="inlineStr">
        <is>
          <t>osallistuja</t>
        </is>
      </c>
      <c r="AC750" t="inlineStr">
        <is>
          <t>2</t>
        </is>
      </c>
      <c r="AD750" t="inlineStr">
        <is>
          <t/>
        </is>
      </c>
      <c r="AE750" t="inlineStr">
        <is>
          <t>participant</t>
        </is>
      </c>
      <c r="AF750" t="inlineStr">
        <is>
          <t>2</t>
        </is>
      </c>
      <c r="AG750" t="inlineStr">
        <is>
          <t/>
        </is>
      </c>
      <c r="AH750" t="inlineStr">
        <is>
          <t/>
        </is>
      </c>
      <c r="AI750" t="inlineStr">
        <is>
          <t/>
        </is>
      </c>
      <c r="AJ750" t="inlineStr">
        <is>
          <t/>
        </is>
      </c>
      <c r="AK750" t="inlineStr">
        <is>
          <t/>
        </is>
      </c>
      <c r="AL750" t="inlineStr">
        <is>
          <t/>
        </is>
      </c>
      <c r="AM750" t="inlineStr">
        <is>
          <t/>
        </is>
      </c>
      <c r="AN750" t="inlineStr">
        <is>
          <t/>
        </is>
      </c>
      <c r="AO750" t="inlineStr">
        <is>
          <t/>
        </is>
      </c>
      <c r="AP750" t="inlineStr">
        <is>
          <t/>
        </is>
      </c>
      <c r="AQ750" t="inlineStr">
        <is>
          <t>partecipante</t>
        </is>
      </c>
      <c r="AR750" t="inlineStr">
        <is>
          <t>2</t>
        </is>
      </c>
      <c r="AS750" t="inlineStr">
        <is>
          <t/>
        </is>
      </c>
      <c r="AT750" t="inlineStr">
        <is>
          <t/>
        </is>
      </c>
      <c r="AU750" t="inlineStr">
        <is>
          <t/>
        </is>
      </c>
      <c r="AV750" t="inlineStr">
        <is>
          <t/>
        </is>
      </c>
      <c r="AW750" t="inlineStr">
        <is>
          <t/>
        </is>
      </c>
      <c r="AX750" t="inlineStr">
        <is>
          <t/>
        </is>
      </c>
      <c r="AY750" t="inlineStr">
        <is>
          <t/>
        </is>
      </c>
      <c r="AZ750" t="inlineStr">
        <is>
          <t/>
        </is>
      </c>
      <c r="BA750" t="inlineStr">
        <is>
          <t/>
        </is>
      </c>
      <c r="BB750" t="inlineStr">
        <is>
          <t/>
        </is>
      </c>
      <c r="BC750" t="inlineStr">
        <is>
          <t>deelnemer</t>
        </is>
      </c>
      <c r="BD750" t="inlineStr">
        <is>
          <t>2</t>
        </is>
      </c>
      <c r="BE750" t="inlineStr">
        <is>
          <t/>
        </is>
      </c>
      <c r="BF750" t="inlineStr">
        <is>
          <t/>
        </is>
      </c>
      <c r="BG750" t="inlineStr">
        <is>
          <t/>
        </is>
      </c>
      <c r="BH750" t="inlineStr">
        <is>
          <t/>
        </is>
      </c>
      <c r="BI750" t="inlineStr">
        <is>
          <t>participante</t>
        </is>
      </c>
      <c r="BJ750" t="inlineStr">
        <is>
          <t>2</t>
        </is>
      </c>
      <c r="BK750" t="inlineStr">
        <is>
          <t/>
        </is>
      </c>
      <c r="BL750" t="inlineStr">
        <is>
          <t/>
        </is>
      </c>
      <c r="BM750" t="inlineStr">
        <is>
          <t/>
        </is>
      </c>
      <c r="BN750" t="inlineStr">
        <is>
          <t/>
        </is>
      </c>
      <c r="BO750" t="inlineStr">
        <is>
          <t/>
        </is>
      </c>
      <c r="BP750" t="inlineStr">
        <is>
          <t/>
        </is>
      </c>
      <c r="BQ750" t="inlineStr">
        <is>
          <t/>
        </is>
      </c>
      <c r="BR750" t="inlineStr">
        <is>
          <t/>
        </is>
      </c>
      <c r="BS750" t="inlineStr">
        <is>
          <t/>
        </is>
      </c>
      <c r="BT750" t="inlineStr">
        <is>
          <t/>
        </is>
      </c>
      <c r="BU750" t="inlineStr">
        <is>
          <t>deltagare</t>
        </is>
      </c>
      <c r="BV750" t="inlineStr">
        <is>
          <t>2</t>
        </is>
      </c>
      <c r="BW750" t="inlineStr">
        <is>
          <t/>
        </is>
      </c>
      <c r="BX750" t="inlineStr">
        <is>
          <t/>
        </is>
      </c>
      <c r="BY750" t="inlineStr">
        <is>
          <t/>
        </is>
      </c>
      <c r="BZ750" t="inlineStr">
        <is>
          <t/>
        </is>
      </c>
      <c r="CA750" t="inlineStr">
        <is>
          <t/>
        </is>
      </c>
      <c r="CB750" t="inlineStr">
        <is>
          <t/>
        </is>
      </c>
      <c r="CC750" t="inlineStr">
        <is>
          <t/>
        </is>
      </c>
      <c r="CD750" t="inlineStr">
        <is>
          <t/>
        </is>
      </c>
      <c r="CE750" t="inlineStr">
        <is>
          <t/>
        </is>
      </c>
      <c r="CF750" t="inlineStr">
        <is>
          <t/>
        </is>
      </c>
      <c r="CG750" t="inlineStr">
        <is>
          <t/>
        </is>
      </c>
      <c r="CH750" t="inlineStr">
        <is>
          <t/>
        </is>
      </c>
      <c r="CI750" t="inlineStr">
        <is>
          <t/>
        </is>
      </c>
      <c r="CJ750" t="inlineStr">
        <is>
          <t/>
        </is>
      </c>
      <c r="CK750" t="inlineStr">
        <is>
          <t/>
        </is>
      </c>
      <c r="CL750" t="inlineStr">
        <is>
          <t/>
        </is>
      </c>
      <c r="CM750" t="inlineStr">
        <is>
          <t/>
        </is>
      </c>
      <c r="CN750" t="inlineStr">
        <is>
          <t/>
        </is>
      </c>
      <c r="CO750" t="inlineStr">
        <is>
          <t/>
        </is>
      </c>
      <c r="CP750" t="inlineStr">
        <is>
          <t/>
        </is>
      </c>
      <c r="CQ750" t="inlineStr">
        <is>
          <t/>
        </is>
      </c>
      <c r="CR750" t="inlineStr">
        <is>
          <t/>
        </is>
      </c>
      <c r="CS750" t="inlineStr">
        <is>
          <t/>
        </is>
      </c>
      <c r="CT750" t="inlineStr">
        <is>
          <t/>
        </is>
      </c>
      <c r="CU750" t="inlineStr">
        <is>
          <t/>
        </is>
      </c>
    </row>
    <row r="751">
      <c r="A751" s="1" t="str">
        <f>HYPERLINK("https://iate.europa.eu/entry/result/240827/all", "240827")</f>
        <v>240827</v>
      </c>
      <c r="B751" t="inlineStr">
        <is>
          <t>FINANCE;EMPLOYMENT AND WORKING CONDITIONS</t>
        </is>
      </c>
      <c r="C751" t="inlineStr">
        <is>
          <t>FINANCE;EMPLOYMENT AND WORKING CONDITIONS</t>
        </is>
      </c>
      <c r="D751" t="inlineStr">
        <is>
          <t/>
        </is>
      </c>
      <c r="E751" t="inlineStr">
        <is>
          <t/>
        </is>
      </c>
      <c r="F751" t="inlineStr">
        <is>
          <t/>
        </is>
      </c>
      <c r="G751" t="inlineStr">
        <is>
          <t/>
        </is>
      </c>
      <c r="H751" t="inlineStr">
        <is>
          <t/>
        </is>
      </c>
      <c r="I751" t="inlineStr">
        <is>
          <t/>
        </is>
      </c>
      <c r="J751" t="inlineStr">
        <is>
          <t/>
        </is>
      </c>
      <c r="K751" t="inlineStr">
        <is>
          <t/>
        </is>
      </c>
      <c r="L751" t="inlineStr">
        <is>
          <t/>
        </is>
      </c>
      <c r="M751" t="inlineStr">
        <is>
          <t>Provision</t>
        </is>
      </c>
      <c r="N751" t="inlineStr">
        <is>
          <t>1</t>
        </is>
      </c>
      <c r="O751" t="inlineStr">
        <is>
          <t/>
        </is>
      </c>
      <c r="P751" t="inlineStr">
        <is>
          <t/>
        </is>
      </c>
      <c r="Q751" t="inlineStr">
        <is>
          <t/>
        </is>
      </c>
      <c r="R751" t="inlineStr">
        <is>
          <t/>
        </is>
      </c>
      <c r="S751" t="inlineStr">
        <is>
          <t>commission</t>
        </is>
      </c>
      <c r="T751" t="inlineStr">
        <is>
          <t>1</t>
        </is>
      </c>
      <c r="U751" t="inlineStr">
        <is>
          <t/>
        </is>
      </c>
      <c r="V751" t="inlineStr">
        <is>
          <t/>
        </is>
      </c>
      <c r="W751" t="inlineStr">
        <is>
          <t/>
        </is>
      </c>
      <c r="X751" t="inlineStr">
        <is>
          <t/>
        </is>
      </c>
      <c r="Y751" t="inlineStr">
        <is>
          <t/>
        </is>
      </c>
      <c r="Z751" t="inlineStr">
        <is>
          <t/>
        </is>
      </c>
      <c r="AA751" t="inlineStr">
        <is>
          <t/>
        </is>
      </c>
      <c r="AB751" t="inlineStr">
        <is>
          <t>provisio|palkkio</t>
        </is>
      </c>
      <c r="AC751" t="inlineStr">
        <is>
          <t>3|3</t>
        </is>
      </c>
      <c r="AD751" t="inlineStr">
        <is>
          <t>|</t>
        </is>
      </c>
      <c r="AE751" t="inlineStr">
        <is>
          <t>commission</t>
        </is>
      </c>
      <c r="AF751" t="inlineStr">
        <is>
          <t>2</t>
        </is>
      </c>
      <c r="AG751" t="inlineStr">
        <is>
          <t/>
        </is>
      </c>
      <c r="AH751" t="inlineStr">
        <is>
          <t/>
        </is>
      </c>
      <c r="AI751" t="inlineStr">
        <is>
          <t/>
        </is>
      </c>
      <c r="AJ751" t="inlineStr">
        <is>
          <t/>
        </is>
      </c>
      <c r="AK751" t="inlineStr">
        <is>
          <t/>
        </is>
      </c>
      <c r="AL751" t="inlineStr">
        <is>
          <t/>
        </is>
      </c>
      <c r="AM751" t="inlineStr">
        <is>
          <t/>
        </is>
      </c>
      <c r="AN751" t="inlineStr">
        <is>
          <t/>
        </is>
      </c>
      <c r="AO751" t="inlineStr">
        <is>
          <t/>
        </is>
      </c>
      <c r="AP751" t="inlineStr">
        <is>
          <t/>
        </is>
      </c>
      <c r="AQ751" t="inlineStr">
        <is>
          <t>commissione</t>
        </is>
      </c>
      <c r="AR751" t="inlineStr">
        <is>
          <t>2</t>
        </is>
      </c>
      <c r="AS751" t="inlineStr">
        <is>
          <t/>
        </is>
      </c>
      <c r="AT751" t="inlineStr">
        <is>
          <t/>
        </is>
      </c>
      <c r="AU751" t="inlineStr">
        <is>
          <t/>
        </is>
      </c>
      <c r="AV751" t="inlineStr">
        <is>
          <t/>
        </is>
      </c>
      <c r="AW751" t="inlineStr">
        <is>
          <t/>
        </is>
      </c>
      <c r="AX751" t="inlineStr">
        <is>
          <t/>
        </is>
      </c>
      <c r="AY751" t="inlineStr">
        <is>
          <t/>
        </is>
      </c>
      <c r="AZ751" t="inlineStr">
        <is>
          <t/>
        </is>
      </c>
      <c r="BA751" t="inlineStr">
        <is>
          <t/>
        </is>
      </c>
      <c r="BB751" t="inlineStr">
        <is>
          <t/>
        </is>
      </c>
      <c r="BC751" t="inlineStr">
        <is>
          <t>commissie|commissieloon</t>
        </is>
      </c>
      <c r="BD751" t="inlineStr">
        <is>
          <t>2|2</t>
        </is>
      </c>
      <c r="BE751" t="inlineStr">
        <is>
          <t>|</t>
        </is>
      </c>
      <c r="BF751" t="inlineStr">
        <is>
          <t/>
        </is>
      </c>
      <c r="BG751" t="inlineStr">
        <is>
          <t/>
        </is>
      </c>
      <c r="BH751" t="inlineStr">
        <is>
          <t/>
        </is>
      </c>
      <c r="BI751" t="inlineStr">
        <is>
          <t>comissão</t>
        </is>
      </c>
      <c r="BJ751" t="inlineStr">
        <is>
          <t>2</t>
        </is>
      </c>
      <c r="BK751" t="inlineStr">
        <is>
          <t/>
        </is>
      </c>
      <c r="BL751" t="inlineStr">
        <is>
          <t/>
        </is>
      </c>
      <c r="BM751" t="inlineStr">
        <is>
          <t/>
        </is>
      </c>
      <c r="BN751" t="inlineStr">
        <is>
          <t/>
        </is>
      </c>
      <c r="BO751" t="inlineStr">
        <is>
          <t/>
        </is>
      </c>
      <c r="BP751" t="inlineStr">
        <is>
          <t/>
        </is>
      </c>
      <c r="BQ751" t="inlineStr">
        <is>
          <t/>
        </is>
      </c>
      <c r="BR751" t="inlineStr">
        <is>
          <t/>
        </is>
      </c>
      <c r="BS751" t="inlineStr">
        <is>
          <t/>
        </is>
      </c>
      <c r="BT751" t="inlineStr">
        <is>
          <t/>
        </is>
      </c>
      <c r="BU751" t="inlineStr">
        <is>
          <t>försäljning i kommission</t>
        </is>
      </c>
      <c r="BV751" t="inlineStr">
        <is>
          <t>2</t>
        </is>
      </c>
      <c r="BW751" t="inlineStr">
        <is>
          <t/>
        </is>
      </c>
      <c r="BX751" t="inlineStr">
        <is>
          <t/>
        </is>
      </c>
      <c r="BY751" t="inlineStr">
        <is>
          <t/>
        </is>
      </c>
      <c r="BZ751" t="inlineStr">
        <is>
          <t/>
        </is>
      </c>
      <c r="CA751" t="inlineStr">
        <is>
          <t/>
        </is>
      </c>
      <c r="CB751" t="inlineStr">
        <is>
          <t/>
        </is>
      </c>
      <c r="CC751" t="inlineStr">
        <is>
          <t/>
        </is>
      </c>
      <c r="CD751" t="inlineStr">
        <is>
          <t/>
        </is>
      </c>
      <c r="CE751" t="inlineStr">
        <is>
          <t/>
        </is>
      </c>
      <c r="CF751" t="inlineStr">
        <is>
          <t>"&lt;b&gt;&lt;i&gt;tal&lt;/i&gt;&lt;/b&gt;. (prosenttimääräinen) hyvitys, (asiamies-, toimitus-, välitys)palkkio."</t>
        </is>
      </c>
      <c r="CG751" t="inlineStr">
        <is>
          <t/>
        </is>
      </c>
      <c r="CH751" t="inlineStr">
        <is>
          <t/>
        </is>
      </c>
      <c r="CI751" t="inlineStr">
        <is>
          <t/>
        </is>
      </c>
      <c r="CJ751" t="inlineStr">
        <is>
          <t/>
        </is>
      </c>
      <c r="CK751" t="inlineStr">
        <is>
          <t/>
        </is>
      </c>
      <c r="CL751" t="inlineStr">
        <is>
          <t/>
        </is>
      </c>
      <c r="CM751" t="inlineStr">
        <is>
          <t/>
        </is>
      </c>
      <c r="CN751" t="inlineStr">
        <is>
          <t/>
        </is>
      </c>
      <c r="CO751" t="inlineStr">
        <is>
          <t/>
        </is>
      </c>
      <c r="CP751" t="inlineStr">
        <is>
          <t/>
        </is>
      </c>
      <c r="CQ751" t="inlineStr">
        <is>
          <t/>
        </is>
      </c>
      <c r="CR751" t="inlineStr">
        <is>
          <t/>
        </is>
      </c>
      <c r="CS751" t="inlineStr">
        <is>
          <t/>
        </is>
      </c>
      <c r="CT751" t="inlineStr">
        <is>
          <t/>
        </is>
      </c>
      <c r="CU751" t="inlineStr">
        <is>
          <t/>
        </is>
      </c>
    </row>
    <row r="752">
      <c r="A752" s="1" t="str">
        <f>HYPERLINK("https://iate.europa.eu/entry/result/760164/all", "760164")</f>
        <v>760164</v>
      </c>
      <c r="B752" t="inlineStr">
        <is>
          <t>FINANCE;TRADE</t>
        </is>
      </c>
      <c r="C752" t="inlineStr">
        <is>
          <t>FINANCE|financial institutions and credit;TRADE|trade policy;FINANCE</t>
        </is>
      </c>
      <c r="D752" t="inlineStr">
        <is>
          <t/>
        </is>
      </c>
      <c r="E752" t="inlineStr">
        <is>
          <t/>
        </is>
      </c>
      <c r="F752" t="inlineStr">
        <is>
          <t/>
        </is>
      </c>
      <c r="G752" t="inlineStr">
        <is>
          <t/>
        </is>
      </c>
      <c r="H752" t="inlineStr">
        <is>
          <t/>
        </is>
      </c>
      <c r="I752" t="inlineStr">
        <is>
          <t/>
        </is>
      </c>
      <c r="J752" t="inlineStr">
        <is>
          <t/>
        </is>
      </c>
      <c r="K752" t="inlineStr">
        <is>
          <t/>
        </is>
      </c>
      <c r="L752" t="inlineStr">
        <is>
          <t/>
        </is>
      </c>
      <c r="M752" t="inlineStr">
        <is>
          <t/>
        </is>
      </c>
      <c r="N752" t="inlineStr">
        <is>
          <t/>
        </is>
      </c>
      <c r="O752" t="inlineStr">
        <is>
          <t/>
        </is>
      </c>
      <c r="P752" t="inlineStr">
        <is>
          <t>συναλλαγματική</t>
        </is>
      </c>
      <c r="Q752" t="inlineStr">
        <is>
          <t>3</t>
        </is>
      </c>
      <c r="R752" t="inlineStr">
        <is>
          <t/>
        </is>
      </c>
      <c r="S752" t="inlineStr">
        <is>
          <t>bill of exchange|trade bill|draft|commercial bill</t>
        </is>
      </c>
      <c r="T752" t="inlineStr">
        <is>
          <t>3|3|3|3</t>
        </is>
      </c>
      <c r="U752" t="inlineStr">
        <is>
          <t>|||</t>
        </is>
      </c>
      <c r="V752" t="inlineStr">
        <is>
          <t/>
        </is>
      </c>
      <c r="W752" t="inlineStr">
        <is>
          <t/>
        </is>
      </c>
      <c r="X752" t="inlineStr">
        <is>
          <t/>
        </is>
      </c>
      <c r="Y752" t="inlineStr">
        <is>
          <t/>
        </is>
      </c>
      <c r="Z752" t="inlineStr">
        <is>
          <t/>
        </is>
      </c>
      <c r="AA752" t="inlineStr">
        <is>
          <t/>
        </is>
      </c>
      <c r="AB752" t="inlineStr">
        <is>
          <t>asete|tratta</t>
        </is>
      </c>
      <c r="AC752" t="inlineStr">
        <is>
          <t>3|2</t>
        </is>
      </c>
      <c r="AD752" t="inlineStr">
        <is>
          <t>|</t>
        </is>
      </c>
      <c r="AE752" t="inlineStr">
        <is>
          <t>traite|lettre de change</t>
        </is>
      </c>
      <c r="AF752" t="inlineStr">
        <is>
          <t>3|3</t>
        </is>
      </c>
      <c r="AG752" t="inlineStr">
        <is>
          <t>|</t>
        </is>
      </c>
      <c r="AH752" t="inlineStr">
        <is>
          <t>bille malairte</t>
        </is>
      </c>
      <c r="AI752" t="inlineStr">
        <is>
          <t>3</t>
        </is>
      </c>
      <c r="AJ752" t="inlineStr">
        <is>
          <t/>
        </is>
      </c>
      <c r="AK752" t="inlineStr">
        <is>
          <t/>
        </is>
      </c>
      <c r="AL752" t="inlineStr">
        <is>
          <t/>
        </is>
      </c>
      <c r="AM752" t="inlineStr">
        <is>
          <t/>
        </is>
      </c>
      <c r="AN752" t="inlineStr">
        <is>
          <t/>
        </is>
      </c>
      <c r="AO752" t="inlineStr">
        <is>
          <t/>
        </is>
      </c>
      <c r="AP752" t="inlineStr">
        <is>
          <t/>
        </is>
      </c>
      <c r="AQ752" t="inlineStr">
        <is>
          <t>titolo cambiario|effetto|cambiale|tratta</t>
        </is>
      </c>
      <c r="AR752" t="inlineStr">
        <is>
          <t>2|2|2|2</t>
        </is>
      </c>
      <c r="AS752" t="inlineStr">
        <is>
          <t>|||</t>
        </is>
      </c>
      <c r="AT752" t="inlineStr">
        <is>
          <t/>
        </is>
      </c>
      <c r="AU752" t="inlineStr">
        <is>
          <t/>
        </is>
      </c>
      <c r="AV752" t="inlineStr">
        <is>
          <t/>
        </is>
      </c>
      <c r="AW752" t="inlineStr">
        <is>
          <t/>
        </is>
      </c>
      <c r="AX752" t="inlineStr">
        <is>
          <t/>
        </is>
      </c>
      <c r="AY752" t="inlineStr">
        <is>
          <t/>
        </is>
      </c>
      <c r="AZ752" t="inlineStr">
        <is>
          <t/>
        </is>
      </c>
      <c r="BA752" t="inlineStr">
        <is>
          <t/>
        </is>
      </c>
      <c r="BB752" t="inlineStr">
        <is>
          <t/>
        </is>
      </c>
      <c r="BC752" t="inlineStr">
        <is>
          <t/>
        </is>
      </c>
      <c r="BD752" t="inlineStr">
        <is>
          <t/>
        </is>
      </c>
      <c r="BE752" t="inlineStr">
        <is>
          <t/>
        </is>
      </c>
      <c r="BF752" t="inlineStr">
        <is>
          <t/>
        </is>
      </c>
      <c r="BG752" t="inlineStr">
        <is>
          <t/>
        </is>
      </c>
      <c r="BH752" t="inlineStr">
        <is>
          <t/>
        </is>
      </c>
      <c r="BI752" t="inlineStr">
        <is>
          <t>letra|letra de câmbio</t>
        </is>
      </c>
      <c r="BJ752" t="inlineStr">
        <is>
          <t>2|2</t>
        </is>
      </c>
      <c r="BK752" t="inlineStr">
        <is>
          <t>|</t>
        </is>
      </c>
      <c r="BL752" t="inlineStr">
        <is>
          <t/>
        </is>
      </c>
      <c r="BM752" t="inlineStr">
        <is>
          <t/>
        </is>
      </c>
      <c r="BN752" t="inlineStr">
        <is>
          <t/>
        </is>
      </c>
      <c r="BO752" t="inlineStr">
        <is>
          <t/>
        </is>
      </c>
      <c r="BP752" t="inlineStr">
        <is>
          <t/>
        </is>
      </c>
      <c r="BQ752" t="inlineStr">
        <is>
          <t/>
        </is>
      </c>
      <c r="BR752" t="inlineStr">
        <is>
          <t/>
        </is>
      </c>
      <c r="BS752" t="inlineStr">
        <is>
          <t/>
        </is>
      </c>
      <c r="BT752" t="inlineStr">
        <is>
          <t/>
        </is>
      </c>
      <c r="BU752" t="inlineStr">
        <is>
          <t>växel</t>
        </is>
      </c>
      <c r="BV752" t="inlineStr">
        <is>
          <t>3</t>
        </is>
      </c>
      <c r="BW752" t="inlineStr">
        <is>
          <t/>
        </is>
      </c>
      <c r="BX752" t="inlineStr">
        <is>
          <t/>
        </is>
      </c>
      <c r="BY752" t="inlineStr">
        <is>
          <t/>
        </is>
      </c>
      <c r="BZ752" t="inlineStr">
        <is>
          <t/>
        </is>
      </c>
      <c r="CA752" t="inlineStr">
        <is>
          <t/>
        </is>
      </c>
      <c r="CB752" t="inlineStr">
        <is>
          <t/>
        </is>
      </c>
      <c r="CC752" t="inlineStr">
        <is>
          <t/>
        </is>
      </c>
      <c r="CD752" t="inlineStr">
        <is>
          <t/>
        </is>
      </c>
      <c r="CE752" t="inlineStr">
        <is>
          <t/>
        </is>
      </c>
      <c r="CF752" t="inlineStr">
        <is>
          <t>"vekseli, jota ei ole vielä sitouduttu maksamaan"</t>
        </is>
      </c>
      <c r="CG752" t="inlineStr">
        <is>
          <t/>
        </is>
      </c>
      <c r="CH752" t="inlineStr">
        <is>
          <t/>
        </is>
      </c>
      <c r="CI752" t="inlineStr">
        <is>
          <t/>
        </is>
      </c>
      <c r="CJ752" t="inlineStr">
        <is>
          <t/>
        </is>
      </c>
      <c r="CK752" t="inlineStr">
        <is>
          <t/>
        </is>
      </c>
      <c r="CL752" t="inlineStr">
        <is>
          <t/>
        </is>
      </c>
      <c r="CM752" t="inlineStr">
        <is>
          <t/>
        </is>
      </c>
      <c r="CN752" t="inlineStr">
        <is>
          <t/>
        </is>
      </c>
      <c r="CO752" t="inlineStr">
        <is>
          <t/>
        </is>
      </c>
      <c r="CP752" t="inlineStr">
        <is>
          <t/>
        </is>
      </c>
      <c r="CQ752" t="inlineStr">
        <is>
          <t>"Ordem absoluta de pagamento, à vista, numa data fixa ou a estabelecer, de determinada importância, emitida por uma pessoa (sacador) a outra (sacado), e assinada pela pessoa que a entrega, para que seja paga a si, à ordem de terceiro (tomador) ou ao portador, pelo devedor (sacado)." in Dicionário de Negócios, Pub. Dom Quixote, Lisboa, 1995.</t>
        </is>
      </c>
      <c r="CR752" t="inlineStr">
        <is>
          <t/>
        </is>
      </c>
      <c r="CS752" t="inlineStr">
        <is>
          <t/>
        </is>
      </c>
      <c r="CT752" t="inlineStr">
        <is>
          <t/>
        </is>
      </c>
      <c r="CU752" t="inlineStr">
        <is>
          <t>"kreditinstrument och betalningsmedel"</t>
        </is>
      </c>
    </row>
    <row r="753">
      <c r="A753" s="1" t="str">
        <f>HYPERLINK("https://iate.europa.eu/entry/result/137030/all", "137030")</f>
        <v>137030</v>
      </c>
      <c r="B753" t="inlineStr">
        <is>
          <t>FINANCE</t>
        </is>
      </c>
      <c r="C753" t="inlineStr">
        <is>
          <t>FINANCE|free movement of capital|financial market</t>
        </is>
      </c>
      <c r="D753" t="inlineStr">
        <is>
          <t>системен риск|пазарен риск</t>
        </is>
      </c>
      <c r="E753" t="inlineStr">
        <is>
          <t>3|4</t>
        </is>
      </c>
      <c r="F753" t="inlineStr">
        <is>
          <t>|</t>
        </is>
      </c>
      <c r="G753" t="inlineStr">
        <is>
          <t>systematické riziko|tržní riziko</t>
        </is>
      </c>
      <c r="H753" t="inlineStr">
        <is>
          <t>3|3</t>
        </is>
      </c>
      <c r="I753" t="inlineStr">
        <is>
          <t>|</t>
        </is>
      </c>
      <c r="J753" t="inlineStr">
        <is>
          <t>markedsrisiko</t>
        </is>
      </c>
      <c r="K753" t="inlineStr">
        <is>
          <t>3</t>
        </is>
      </c>
      <c r="L753" t="inlineStr">
        <is>
          <t/>
        </is>
      </c>
      <c r="M753" t="inlineStr">
        <is>
          <t>systematisches Risiko|Marktpreisrisiko|Marktrisiko</t>
        </is>
      </c>
      <c r="N753" t="inlineStr">
        <is>
          <t>3|3|3</t>
        </is>
      </c>
      <c r="O753" t="inlineStr">
        <is>
          <t>||</t>
        </is>
      </c>
      <c r="P753" t="inlineStr">
        <is>
          <t>συστηματικός κίνδυνος|κίνδυνος αγοράς</t>
        </is>
      </c>
      <c r="Q753" t="inlineStr">
        <is>
          <t>3|3</t>
        </is>
      </c>
      <c r="R753" t="inlineStr">
        <is>
          <t>|</t>
        </is>
      </c>
      <c r="S753" t="inlineStr">
        <is>
          <t>undiversifiable risk|systematic risk|market risk</t>
        </is>
      </c>
      <c r="T753" t="inlineStr">
        <is>
          <t>3|3|3</t>
        </is>
      </c>
      <c r="U753" t="inlineStr">
        <is>
          <t>||</t>
        </is>
      </c>
      <c r="V753" t="inlineStr">
        <is>
          <t>riesgo de mercado</t>
        </is>
      </c>
      <c r="W753" t="inlineStr">
        <is>
          <t>3</t>
        </is>
      </c>
      <c r="X753" t="inlineStr">
        <is>
          <t/>
        </is>
      </c>
      <c r="Y753" t="inlineStr">
        <is>
          <t>tururisk</t>
        </is>
      </c>
      <c r="Z753" t="inlineStr">
        <is>
          <t>4</t>
        </is>
      </c>
      <c r="AA753" t="inlineStr">
        <is>
          <t/>
        </is>
      </c>
      <c r="AB753" t="inlineStr">
        <is>
          <t>markkinariski</t>
        </is>
      </c>
      <c r="AC753" t="inlineStr">
        <is>
          <t>3</t>
        </is>
      </c>
      <c r="AD753" t="inlineStr">
        <is>
          <t/>
        </is>
      </c>
      <c r="AE753" t="inlineStr">
        <is>
          <t>risque systématique|risque de marché</t>
        </is>
      </c>
      <c r="AF753" t="inlineStr">
        <is>
          <t>3|3</t>
        </is>
      </c>
      <c r="AG753" t="inlineStr">
        <is>
          <t>|</t>
        </is>
      </c>
      <c r="AH753" t="inlineStr">
        <is>
          <t>riosca córasach|riosca margaidh</t>
        </is>
      </c>
      <c r="AI753" t="inlineStr">
        <is>
          <t>3|3</t>
        </is>
      </c>
      <c r="AJ753" t="inlineStr">
        <is>
          <t>|</t>
        </is>
      </c>
      <c r="AK753" t="inlineStr">
        <is>
          <t>tržišni rizik</t>
        </is>
      </c>
      <c r="AL753" t="inlineStr">
        <is>
          <t>3</t>
        </is>
      </c>
      <c r="AM753" t="inlineStr">
        <is>
          <t/>
        </is>
      </c>
      <c r="AN753" t="inlineStr">
        <is>
          <t>piaci kockázat</t>
        </is>
      </c>
      <c r="AO753" t="inlineStr">
        <is>
          <t>4</t>
        </is>
      </c>
      <c r="AP753" t="inlineStr">
        <is>
          <t/>
        </is>
      </c>
      <c r="AQ753" t="inlineStr">
        <is>
          <t>rischio di mercato|rischio sistemico|rischio non diversificabile</t>
        </is>
      </c>
      <c r="AR753" t="inlineStr">
        <is>
          <t>3|3|3</t>
        </is>
      </c>
      <c r="AS753" t="inlineStr">
        <is>
          <t>||</t>
        </is>
      </c>
      <c r="AT753" t="inlineStr">
        <is>
          <t>rinkos rizika</t>
        </is>
      </c>
      <c r="AU753" t="inlineStr">
        <is>
          <t>4</t>
        </is>
      </c>
      <c r="AV753" t="inlineStr">
        <is>
          <t/>
        </is>
      </c>
      <c r="AW753" t="inlineStr">
        <is>
          <t>tirgus risks</t>
        </is>
      </c>
      <c r="AX753" t="inlineStr">
        <is>
          <t>3</t>
        </is>
      </c>
      <c r="AY753" t="inlineStr">
        <is>
          <t/>
        </is>
      </c>
      <c r="AZ753" t="inlineStr">
        <is>
          <t>riskju tas-suq|riskju sistematiku</t>
        </is>
      </c>
      <c r="BA753" t="inlineStr">
        <is>
          <t>3|3</t>
        </is>
      </c>
      <c r="BB753" t="inlineStr">
        <is>
          <t>|</t>
        </is>
      </c>
      <c r="BC753" t="inlineStr">
        <is>
          <t>marktrisico|systematisch risico</t>
        </is>
      </c>
      <c r="BD753" t="inlineStr">
        <is>
          <t>3|3</t>
        </is>
      </c>
      <c r="BE753" t="inlineStr">
        <is>
          <t>|</t>
        </is>
      </c>
      <c r="BF753" t="inlineStr">
        <is>
          <t>ryzyko systematyczne|ryzyko rynkowe</t>
        </is>
      </c>
      <c r="BG753" t="inlineStr">
        <is>
          <t>3|3</t>
        </is>
      </c>
      <c r="BH753" t="inlineStr">
        <is>
          <t>|</t>
        </is>
      </c>
      <c r="BI753" t="inlineStr">
        <is>
          <t>risco sistemático|risco de mercado</t>
        </is>
      </c>
      <c r="BJ753" t="inlineStr">
        <is>
          <t>3|3</t>
        </is>
      </c>
      <c r="BK753" t="inlineStr">
        <is>
          <t>|</t>
        </is>
      </c>
      <c r="BL753" t="inlineStr">
        <is>
          <t>risc de piață|risc sistematic</t>
        </is>
      </c>
      <c r="BM753" t="inlineStr">
        <is>
          <t>3|3</t>
        </is>
      </c>
      <c r="BN753" t="inlineStr">
        <is>
          <t>|</t>
        </is>
      </c>
      <c r="BO753" t="inlineStr">
        <is>
          <t>trhové riziko</t>
        </is>
      </c>
      <c r="BP753" t="inlineStr">
        <is>
          <t>3</t>
        </is>
      </c>
      <c r="BQ753" t="inlineStr">
        <is>
          <t/>
        </is>
      </c>
      <c r="BR753" t="inlineStr">
        <is>
          <t>tržno tveganje</t>
        </is>
      </c>
      <c r="BS753" t="inlineStr">
        <is>
          <t>3</t>
        </is>
      </c>
      <c r="BT753" t="inlineStr">
        <is>
          <t/>
        </is>
      </c>
      <c r="BU753" t="inlineStr">
        <is>
          <t>marknadsrisk</t>
        </is>
      </c>
      <c r="BV753" t="inlineStr">
        <is>
          <t>3</t>
        </is>
      </c>
      <c r="BW753" t="inlineStr">
        <is>
          <t/>
        </is>
      </c>
      <c r="BX753" t="inlineStr">
        <is>
          <t>рискът от загуби, възникващи от движенията в пазарните цени на дълговите (лихвените) и капиталовите инструменти от търговския портфейл и на валутните и стоковите инструменти от търговския и банковия портфейл</t>
        </is>
      </c>
      <c r="BY753" t="inlineStr">
        <is>
          <t>riziko ztráty nebo nepříznivé změny ve finanční situaci vyplývající přímo nebo nepřímo z kolísání úrovně a volatility tržních cen aktiv, závazků a finančních nástrojů</t>
        </is>
      </c>
      <c r="BZ753" t="inlineStr">
        <is>
          <t>risikoen for tab eller for negativ forandring i den finansielle situation som direkte eller indirekte følge af bevægelser i niveauet og volatiliteten for markedspriserne på aktiver, passiver og finansielle instrumenter</t>
        </is>
      </c>
      <c r="CA753" t="inlineStr">
        <is>
          <t>Risiko von finanziellen Verlusten, die entstehen, weil sich die Marktpreise von bestimmten Werten wie Zinsen, Aktienkursen, Rohstoffen oder auch Wechselkursen etc. ändern</t>
        </is>
      </c>
      <c r="CB753" t="inlineStr">
        <is>
          <t>ο κίνδυνος ζημίας ή δυσμενούς μεταβολής στη χρηματοοικονομική κατάσταση, που απορρέει, άμεσα ή έμμεσα, από τις διακυμάνσεις στο επίπεδο και στη μεταβλητότητα των αγοραίων τιμών των περιουσιακών στοιχείων, των υποχρεώσεων και των χρηματοπιστωτικών μέσων</t>
        </is>
      </c>
      <c r="CC753" t="inlineStr">
        <is>
          <t>possibility for an investor to experience losses due to factors that affect the overall performance of the financial markets</t>
        </is>
      </c>
      <c r="CD753" t="inlineStr">
        <is>
          <t>1. En el contexto de la supervisión bancaria, riesgo de pérdida o de modificación adversa de la situación financiera resultante, directa o indirectamente, de fluctuaciones en el nivel y en la volatilidad &lt;a href="/entry/result/853275/all" id="ENTRY_TO_ENTRY_CONVERTER" target="_blank"&gt;IATE:853275&lt;/a&gt; de los precios de mercado &lt;a href="/entry/result/1239809/all" id="ENTRY_TO_ENTRY_CONVERTER" target="_blank"&gt;IATE:1239809&lt;/a&gt; de los activos, pasivos e instrumentos financieros. 
&lt;br&gt;2. En el contexto de la inversión privada, posibilidad de que el valor de los activos del inversor se vea modificado por las condiciones de mercado (variación de los precios, de los tipos de interés, del cambio, etc.).</t>
        </is>
      </c>
      <c r="CE753" t="inlineStr">
        <is>
          <t>kahjumi teenimise risk või risk, et finantsseisund muutub etteaimamatult, mis tuleneb otseselt või kaudselt varade, kohustuste ja finantsinstrumentide turuhindade taseme kõikumisest</t>
        </is>
      </c>
      <c r="CF753" t="inlineStr">
        <is>
          <t>1. tappioriski tai taloudellisen aseman epäedullinen muutos, joka johtuu suoraan tai välillisesti omaisuuden, vastuiden ja rahoitusvälineiden markkinahintojen tason ja volatiliteetin heilahteluista 
&lt;p&gt;2. riski siitä, että varojen tai velkojen markkina-arvo muuttuu&lt;/p&gt;</t>
        </is>
      </c>
      <c r="CG753" t="inlineStr">
        <is>
          <t>risque de perte qui peut résulter des fluctuations des prix des instruments financiers qui composent un portefeuille et, par extension, risque des activités économiques directement ou indirectement liées à un tel marché, dû à l’évolution de l'ensemble de l'économie, de la fiscalité, des taux d'intérêt, de l'inflation, et aussi du sentiment des investisseurs vis-à-vis des évolutions futures</t>
        </is>
      </c>
      <c r="CH753" t="inlineStr">
        <is>
          <t/>
        </is>
      </c>
      <c r="CI753" t="inlineStr">
        <is>
          <t/>
        </is>
      </c>
      <c r="CJ753" t="inlineStr">
        <is>
          <t>Veszteség vagy a pénzügyi helyzetben bekövetkező kedvezőtlen változás kockázata, amely – közvetlenül vagy közvetve – az eszközök, források és pénzügyi eszközök piaci árszintjének és volatilitásának ingadozásából ered.</t>
        </is>
      </c>
      <c r="CK753" t="inlineStr">
        <is>
          <t>rischio relativo agli effetti imprevisti sul valore di mercato di attività e passività prodotti da variazioni dei tassi di interesse, dei tassi di cambio e da altri prezzi delle attività</t>
        </is>
      </c>
      <c r="CL753" t="inlineStr">
        <is>
          <t>nuostolių arba nepalankių finansinės padėties pokyčių rizika, atsirandanti tiesiogiai ar netiesiogiai dėl turto, įsipareigojimų ir finansinių priemonių rinkos kainų lygių svyravimo ir nepastovumo</t>
        </is>
      </c>
      <c r="CM753" t="inlineStr">
        <is>
          <t>Iespēja ciest zaudējumus bilances un ārpusbilances posteņu pārvērtēšanas dēļ, kas saistīta ar finanšu instrumentu, preču un preču atvasināto instrumentu tirgus cenas izmaiņām, kuras notiek valūtas kursu, procentu likmju izmaiņu u.c. faktoru ietekmē. Tirgus riski ir ārvalstu valūtas risks, pozīcijas risks, preču risks, norēķinu risks un darījuma partnera risks.</t>
        </is>
      </c>
      <c r="CN753" t="inlineStr">
        <is>
          <t>riskju inerenti għas-suq kollu jew għal taqsima sħiħa tas-suq</t>
        </is>
      </c>
      <c r="CO753" t="inlineStr">
        <is>
          <t>deel van het rendement van een belegging dat gegenereerd wordt door de werking van factoren die voor de hele markt (en niet voor een individueel fonds) van belang zijn</t>
        </is>
      </c>
      <c r="CP753" t="inlineStr">
        <is>
          <t>ryzyko straty lub niekorzystnej zmiany sytuacji finansowej, wynikające bezpośrednio lub pośrednio z wahań poziomu i wahań zmienności rynkowych cen aktywów, zobowiązań i instrumentów finansowych</t>
        </is>
      </c>
      <c r="CQ753" t="inlineStr">
        <is>
          <t>Risco de desvalorização de instrumento financeiro ou de carteira de instrumentos financeiros, decorrente de variação nas taxas de juros, nas taxas de câmbio, nos preços de ações ou nos preços de mercadorias.</t>
        </is>
      </c>
      <c r="CR753" t="inlineStr">
        <is>
          <t>posibilitatea înregistrării de pierderi sau a nerealizării profiturilor estimate, care rezultă, direct ori indirect, din fluctuațiile în nivelul și volatilitatea prețului de piață al activelor, obligațiilor și instrumentelor financiare</t>
        </is>
      </c>
      <c r="CS753" t="inlineStr">
        <is>
          <t>riziko straty alebo nepriaznivej zmeny vo finančnej situácii, priamo alebo nepriamo vyplývajúce z kolísania úrovne a volatility trhových cien aktív, záväzkov a finančných nástrojov</t>
        </is>
      </c>
      <c r="CT753" t="inlineStr">
        <is>
          <t>&lt;i&gt;pri finančnem instrumentu&lt;/i&gt;: tveganje, da se bo zaradi sprememb tržnih cen spremenila vrednost finančnega instrumenta; 
&lt;br&gt; 
&lt;i&gt;pri finančnih naložbah&lt;/i&gt;: negotovost prihodnjih donosov zaradi odziva donosnosti posameznega vrednostnega papirja na gibanje donosnosti na trgu, ki ga ni mogoče odpraviti z razpršitvijo finačnih naložb [ &lt;a href="/entry/result/1104368/all" id="ENTRY_TO_ENTRY_CONVERTER" target="_blank"&gt;IATE:1104368&lt;/a&gt; ]; 
&lt;br&gt; 
&lt;i&gt;pri vrednostnih papirjih&lt;/i&gt;: tveganje, ki je posledica splošnih razmer in ga ni mogoče odpraviti z razpršitvijo naložb.</t>
        </is>
      </c>
      <c r="CU753" t="inlineStr">
        <is>
          <t>risken för förluster till följd av fluktuationer i räntor, valutor, aktiepriser eller råvarupriser</t>
        </is>
      </c>
    </row>
    <row r="754">
      <c r="A754" s="1" t="str">
        <f>HYPERLINK("https://iate.europa.eu/entry/result/29116/all", "29116")</f>
        <v>29116</v>
      </c>
      <c r="B754" t="inlineStr">
        <is>
          <t>FINANCE</t>
        </is>
      </c>
      <c r="C754" t="inlineStr">
        <is>
          <t>FINANCE|monetary relations</t>
        </is>
      </c>
      <c r="D754" t="inlineStr">
        <is>
          <t/>
        </is>
      </c>
      <c r="E754" t="inlineStr">
        <is>
          <t/>
        </is>
      </c>
      <c r="F754" t="inlineStr">
        <is>
          <t/>
        </is>
      </c>
      <c r="G754" t="inlineStr">
        <is>
          <t/>
        </is>
      </c>
      <c r="H754" t="inlineStr">
        <is>
          <t/>
        </is>
      </c>
      <c r="I754" t="inlineStr">
        <is>
          <t/>
        </is>
      </c>
      <c r="J754" t="inlineStr">
        <is>
          <t>design|udformning</t>
        </is>
      </c>
      <c r="K754" t="inlineStr">
        <is>
          <t>3|3</t>
        </is>
      </c>
      <c r="L754" t="inlineStr">
        <is>
          <t>|</t>
        </is>
      </c>
      <c r="M754" t="inlineStr">
        <is>
          <t>Gestaltung|Gestaltungsentwurf</t>
        </is>
      </c>
      <c r="N754" t="inlineStr">
        <is>
          <t>3|3</t>
        </is>
      </c>
      <c r="O754" t="inlineStr">
        <is>
          <t>|</t>
        </is>
      </c>
      <c r="P754" t="inlineStr">
        <is>
          <t>σχέδιo</t>
        </is>
      </c>
      <c r="Q754" t="inlineStr">
        <is>
          <t>3</t>
        </is>
      </c>
      <c r="R754" t="inlineStr">
        <is>
          <t/>
        </is>
      </c>
      <c r="S754" t="inlineStr">
        <is>
          <t>design</t>
        </is>
      </c>
      <c r="T754" t="inlineStr">
        <is>
          <t>3</t>
        </is>
      </c>
      <c r="U754" t="inlineStr">
        <is>
          <t/>
        </is>
      </c>
      <c r="V754" t="inlineStr">
        <is>
          <t>diseño</t>
        </is>
      </c>
      <c r="W754" t="inlineStr">
        <is>
          <t>3</t>
        </is>
      </c>
      <c r="X754" t="inlineStr">
        <is>
          <t/>
        </is>
      </c>
      <c r="Y754" t="inlineStr">
        <is>
          <t/>
        </is>
      </c>
      <c r="Z754" t="inlineStr">
        <is>
          <t/>
        </is>
      </c>
      <c r="AA754" t="inlineStr">
        <is>
          <t/>
        </is>
      </c>
      <c r="AB754" t="inlineStr">
        <is>
          <t>graafinen suunnittelu|ulkoasu|seteliaihe|kuva-aihe|aihe|suunnittelu</t>
        </is>
      </c>
      <c r="AC754" t="inlineStr">
        <is>
          <t>3|3|3|3|3|3</t>
        </is>
      </c>
      <c r="AD754" t="inlineStr">
        <is>
          <t>|||||</t>
        </is>
      </c>
      <c r="AE754" t="inlineStr">
        <is>
          <t>design|projet graphique|maquette|conception graphique|dessin|conception|graphisme</t>
        </is>
      </c>
      <c r="AF754" t="inlineStr">
        <is>
          <t>3|3|3|3|3|3|3</t>
        </is>
      </c>
      <c r="AG754" t="inlineStr">
        <is>
          <t>||||||</t>
        </is>
      </c>
      <c r="AH754" t="inlineStr">
        <is>
          <t/>
        </is>
      </c>
      <c r="AI754" t="inlineStr">
        <is>
          <t/>
        </is>
      </c>
      <c r="AJ754" t="inlineStr">
        <is>
          <t/>
        </is>
      </c>
      <c r="AK754" t="inlineStr">
        <is>
          <t/>
        </is>
      </c>
      <c r="AL754" t="inlineStr">
        <is>
          <t/>
        </is>
      </c>
      <c r="AM754" t="inlineStr">
        <is>
          <t/>
        </is>
      </c>
      <c r="AN754" t="inlineStr">
        <is>
          <t/>
        </is>
      </c>
      <c r="AO754" t="inlineStr">
        <is>
          <t/>
        </is>
      </c>
      <c r="AP754" t="inlineStr">
        <is>
          <t/>
        </is>
      </c>
      <c r="AQ754" t="inlineStr">
        <is>
          <t>disegno|progetto grafico|design</t>
        </is>
      </c>
      <c r="AR754" t="inlineStr">
        <is>
          <t>3|3|3</t>
        </is>
      </c>
      <c r="AS754" t="inlineStr">
        <is>
          <t>||</t>
        </is>
      </c>
      <c r="AT754" t="inlineStr">
        <is>
          <t/>
        </is>
      </c>
      <c r="AU754" t="inlineStr">
        <is>
          <t/>
        </is>
      </c>
      <c r="AV754" t="inlineStr">
        <is>
          <t/>
        </is>
      </c>
      <c r="AW754" t="inlineStr">
        <is>
          <t/>
        </is>
      </c>
      <c r="AX754" t="inlineStr">
        <is>
          <t/>
        </is>
      </c>
      <c r="AY754" t="inlineStr">
        <is>
          <t/>
        </is>
      </c>
      <c r="AZ754" t="inlineStr">
        <is>
          <t/>
        </is>
      </c>
      <c r="BA754" t="inlineStr">
        <is>
          <t/>
        </is>
      </c>
      <c r="BB754" t="inlineStr">
        <is>
          <t/>
        </is>
      </c>
      <c r="BC754" t="inlineStr">
        <is>
          <t>ontwerp</t>
        </is>
      </c>
      <c r="BD754" t="inlineStr">
        <is>
          <t>3</t>
        </is>
      </c>
      <c r="BE754" t="inlineStr">
        <is>
          <t/>
        </is>
      </c>
      <c r="BF754" t="inlineStr">
        <is>
          <t/>
        </is>
      </c>
      <c r="BG754" t="inlineStr">
        <is>
          <t/>
        </is>
      </c>
      <c r="BH754" t="inlineStr">
        <is>
          <t/>
        </is>
      </c>
      <c r="BI754" t="inlineStr">
        <is>
          <t>&lt;i&gt;design&lt;/i&gt;|desenho</t>
        </is>
      </c>
      <c r="BJ754" t="inlineStr">
        <is>
          <t>3|3</t>
        </is>
      </c>
      <c r="BK754" t="inlineStr">
        <is>
          <t>|</t>
        </is>
      </c>
      <c r="BL754" t="inlineStr">
        <is>
          <t/>
        </is>
      </c>
      <c r="BM754" t="inlineStr">
        <is>
          <t/>
        </is>
      </c>
      <c r="BN754" t="inlineStr">
        <is>
          <t/>
        </is>
      </c>
      <c r="BO754" t="inlineStr">
        <is>
          <t/>
        </is>
      </c>
      <c r="BP754" t="inlineStr">
        <is>
          <t/>
        </is>
      </c>
      <c r="BQ754" t="inlineStr">
        <is>
          <t/>
        </is>
      </c>
      <c r="BR754" t="inlineStr">
        <is>
          <t/>
        </is>
      </c>
      <c r="BS754" t="inlineStr">
        <is>
          <t/>
        </is>
      </c>
      <c r="BT754" t="inlineStr">
        <is>
          <t/>
        </is>
      </c>
      <c r="BU754" t="inlineStr">
        <is>
          <t>mönster|design|utformning|motiv</t>
        </is>
      </c>
      <c r="BV754" t="inlineStr">
        <is>
          <t>3|3|3|3</t>
        </is>
      </c>
      <c r="BW754" t="inlineStr">
        <is>
          <t>|||</t>
        </is>
      </c>
      <c r="BX754" t="inlineStr">
        <is>
          <t/>
        </is>
      </c>
      <c r="BY754" t="inlineStr">
        <is>
          <t/>
        </is>
      </c>
      <c r="BZ754" t="inlineStr">
        <is>
          <t/>
        </is>
      </c>
      <c r="CA754" t="inlineStr">
        <is>
          <t/>
        </is>
      </c>
      <c r="CB754" t="inlineStr">
        <is>
          <t/>
        </is>
      </c>
      <c r="CC754" t="inlineStr">
        <is>
          <t>The process of arriving at the appereance of the euro banknotes</t>
        </is>
      </c>
      <c r="CD754" t="inlineStr">
        <is>
          <t/>
        </is>
      </c>
      <c r="CE754" t="inlineStr">
        <is>
          <t/>
        </is>
      </c>
      <c r="CF754" t="inlineStr">
        <is>
          <t/>
        </is>
      </c>
      <c r="CG754" t="inlineStr">
        <is>
          <t>Esthétique industrielle appliquée à la recherche de formes nouvelles et adaptées à leur fonction (pour les objets utilitaires, les meubles, l'habitat en général).</t>
        </is>
      </c>
      <c r="CH754" t="inlineStr">
        <is>
          <t/>
        </is>
      </c>
      <c r="CI754" t="inlineStr">
        <is>
          <t/>
        </is>
      </c>
      <c r="CJ754" t="inlineStr">
        <is>
          <t/>
        </is>
      </c>
      <c r="CK754" t="inlineStr">
        <is>
          <t/>
        </is>
      </c>
      <c r="CL754" t="inlineStr">
        <is>
          <t/>
        </is>
      </c>
      <c r="CM754" t="inlineStr">
        <is>
          <t/>
        </is>
      </c>
      <c r="CN754" t="inlineStr">
        <is>
          <t/>
        </is>
      </c>
      <c r="CO754" t="inlineStr">
        <is>
          <t/>
        </is>
      </c>
      <c r="CP754" t="inlineStr">
        <is>
          <t/>
        </is>
      </c>
      <c r="CQ754" t="inlineStr">
        <is>
          <t/>
        </is>
      </c>
      <c r="CR754" t="inlineStr">
        <is>
          <t/>
        </is>
      </c>
      <c r="CS754" t="inlineStr">
        <is>
          <t/>
        </is>
      </c>
      <c r="CT754" t="inlineStr">
        <is>
          <t/>
        </is>
      </c>
      <c r="CU754" t="inlineStr">
        <is>
          <t/>
        </is>
      </c>
    </row>
    <row r="755">
      <c r="A755" s="1" t="str">
        <f>HYPERLINK("https://iate.europa.eu/entry/result/29014/all", "29014")</f>
        <v>29014</v>
      </c>
      <c r="B755" t="inlineStr">
        <is>
          <t>FINANCE</t>
        </is>
      </c>
      <c r="C755" t="inlineStr">
        <is>
          <t>FINANCE|financial institutions and credit|financial services</t>
        </is>
      </c>
      <c r="D755" t="inlineStr">
        <is>
          <t>платежно средство|средство за сетълмент</t>
        </is>
      </c>
      <c r="E755" t="inlineStr">
        <is>
          <t>3|3</t>
        </is>
      </c>
      <c r="F755" t="inlineStr">
        <is>
          <t>|</t>
        </is>
      </c>
      <c r="G755" t="inlineStr">
        <is>
          <t>prostředek pro placení|způsob platby|způsob placení</t>
        </is>
      </c>
      <c r="H755" t="inlineStr">
        <is>
          <t>3|3|3</t>
        </is>
      </c>
      <c r="I755" t="inlineStr">
        <is>
          <t>||</t>
        </is>
      </c>
      <c r="J755" t="inlineStr">
        <is>
          <t>betalingsmiddel</t>
        </is>
      </c>
      <c r="K755" t="inlineStr">
        <is>
          <t>3</t>
        </is>
      </c>
      <c r="L755" t="inlineStr">
        <is>
          <t/>
        </is>
      </c>
      <c r="M755" t="inlineStr">
        <is>
          <t>Zahlungsmittel|Verrechnungsmedium</t>
        </is>
      </c>
      <c r="N755" t="inlineStr">
        <is>
          <t>3|3</t>
        </is>
      </c>
      <c r="O755" t="inlineStr">
        <is>
          <t>|</t>
        </is>
      </c>
      <c r="P755" t="inlineStr">
        <is>
          <t>μέσα πληρωμών</t>
        </is>
      </c>
      <c r="Q755" t="inlineStr">
        <is>
          <t>3</t>
        </is>
      </c>
      <c r="R755" t="inlineStr">
        <is>
          <t/>
        </is>
      </c>
      <c r="S755" t="inlineStr">
        <is>
          <t>means of payment|settlement media|medium of payment|settlement medium</t>
        </is>
      </c>
      <c r="T755" t="inlineStr">
        <is>
          <t>3|1|2|2</t>
        </is>
      </c>
      <c r="U755" t="inlineStr">
        <is>
          <t>|||</t>
        </is>
      </c>
      <c r="V755" t="inlineStr">
        <is>
          <t>medio de liquidación|medio de pago</t>
        </is>
      </c>
      <c r="W755" t="inlineStr">
        <is>
          <t>2|3</t>
        </is>
      </c>
      <c r="X755" t="inlineStr">
        <is>
          <t>|</t>
        </is>
      </c>
      <c r="Y755" t="inlineStr">
        <is>
          <t>maksevahend</t>
        </is>
      </c>
      <c r="Z755" t="inlineStr">
        <is>
          <t>3</t>
        </is>
      </c>
      <c r="AA755" t="inlineStr">
        <is>
          <t/>
        </is>
      </c>
      <c r="AB755" t="inlineStr">
        <is>
          <t>maksutapa|maksuväline</t>
        </is>
      </c>
      <c r="AC755" t="inlineStr">
        <is>
          <t>3|3</t>
        </is>
      </c>
      <c r="AD755" t="inlineStr">
        <is>
          <t>|</t>
        </is>
      </c>
      <c r="AE755" t="inlineStr">
        <is>
          <t>moyen de règlement|moyen de paiement</t>
        </is>
      </c>
      <c r="AF755" t="inlineStr">
        <is>
          <t>3|3</t>
        </is>
      </c>
      <c r="AG755" t="inlineStr">
        <is>
          <t>|</t>
        </is>
      </c>
      <c r="AH755" t="inlineStr">
        <is>
          <t>modh íocaíochta|modh socraíochta</t>
        </is>
      </c>
      <c r="AI755" t="inlineStr">
        <is>
          <t>3|3</t>
        </is>
      </c>
      <c r="AJ755" t="inlineStr">
        <is>
          <t>|</t>
        </is>
      </c>
      <c r="AK755" t="inlineStr">
        <is>
          <t>medij namire|sredstva plaćanja</t>
        </is>
      </c>
      <c r="AL755" t="inlineStr">
        <is>
          <t>3|3</t>
        </is>
      </c>
      <c r="AM755" t="inlineStr">
        <is>
          <t>|</t>
        </is>
      </c>
      <c r="AN755" t="inlineStr">
        <is>
          <t>elszámolási eszköz|fizetési mód|fizetőeszköz|fizetési eszköz</t>
        </is>
      </c>
      <c r="AO755" t="inlineStr">
        <is>
          <t>4|3|3|3</t>
        </is>
      </c>
      <c r="AP755" t="inlineStr">
        <is>
          <t>|||</t>
        </is>
      </c>
      <c r="AQ755" t="inlineStr">
        <is>
          <t>mezzo di pagamento|mezzo di regolamento</t>
        </is>
      </c>
      <c r="AR755" t="inlineStr">
        <is>
          <t>3|3</t>
        </is>
      </c>
      <c r="AS755" t="inlineStr">
        <is>
          <t>|</t>
        </is>
      </c>
      <c r="AT755" t="inlineStr">
        <is>
          <t>atsiskaitymo priemonė|mokėjimo priemonė</t>
        </is>
      </c>
      <c r="AU755" t="inlineStr">
        <is>
          <t>3|3</t>
        </is>
      </c>
      <c r="AV755" t="inlineStr">
        <is>
          <t>|</t>
        </is>
      </c>
      <c r="AW755" t="inlineStr">
        <is>
          <t>maksāšanas līdzeklis</t>
        </is>
      </c>
      <c r="AX755" t="inlineStr">
        <is>
          <t>3</t>
        </is>
      </c>
      <c r="AY755" t="inlineStr">
        <is>
          <t/>
        </is>
      </c>
      <c r="AZ755" t="inlineStr">
        <is>
          <t>mezz ta' pagament</t>
        </is>
      </c>
      <c r="BA755" t="inlineStr">
        <is>
          <t>3</t>
        </is>
      </c>
      <c r="BB755" t="inlineStr">
        <is>
          <t/>
        </is>
      </c>
      <c r="BC755" t="inlineStr">
        <is>
          <t>betaalmiddel</t>
        </is>
      </c>
      <c r="BD755" t="inlineStr">
        <is>
          <t>3</t>
        </is>
      </c>
      <c r="BE755" t="inlineStr">
        <is>
          <t/>
        </is>
      </c>
      <c r="BF755" t="inlineStr">
        <is>
          <t>środki płatnicze|środki wykorzystywane do rozliczeń|sposób płatności</t>
        </is>
      </c>
      <c r="BG755" t="inlineStr">
        <is>
          <t>3|3|3</t>
        </is>
      </c>
      <c r="BH755" t="inlineStr">
        <is>
          <t>||</t>
        </is>
      </c>
      <c r="BI755" t="inlineStr">
        <is>
          <t>meio de pagamento|meio de liquidação</t>
        </is>
      </c>
      <c r="BJ755" t="inlineStr">
        <is>
          <t>3|3</t>
        </is>
      </c>
      <c r="BK755" t="inlineStr">
        <is>
          <t>|</t>
        </is>
      </c>
      <c r="BL755" t="inlineStr">
        <is>
          <t>mijloc de plată</t>
        </is>
      </c>
      <c r="BM755" t="inlineStr">
        <is>
          <t>3</t>
        </is>
      </c>
      <c r="BN755" t="inlineStr">
        <is>
          <t/>
        </is>
      </c>
      <c r="BO755" t="inlineStr">
        <is>
          <t>platobný prostriedok</t>
        </is>
      </c>
      <c r="BP755" t="inlineStr">
        <is>
          <t>3</t>
        </is>
      </c>
      <c r="BQ755" t="inlineStr">
        <is>
          <t/>
        </is>
      </c>
      <c r="BR755" t="inlineStr">
        <is>
          <t>plačilno sredstvo|medij poravnave</t>
        </is>
      </c>
      <c r="BS755" t="inlineStr">
        <is>
          <t>3|3</t>
        </is>
      </c>
      <c r="BT755" t="inlineStr">
        <is>
          <t>|</t>
        </is>
      </c>
      <c r="BU755" t="inlineStr">
        <is>
          <t>betalningsmedel</t>
        </is>
      </c>
      <c r="BV755" t="inlineStr">
        <is>
          <t>3</t>
        </is>
      </c>
      <c r="BW755" t="inlineStr">
        <is>
          <t/>
        </is>
      </c>
      <c r="BX755" t="inlineStr">
        <is>
          <t>активи или вземания по отношение на активи, които са приети от получателя на плащането като изпълнение на задължение за плащане от платеца към получателя на плащането</t>
        </is>
      </c>
      <c r="BY755" t="inlineStr">
        <is>
          <t/>
        </is>
      </c>
      <c r="BZ755" t="inlineStr">
        <is>
          <t>penge, kreditkort, vare el.lign. der har eller repræsenterer en vis værdi, og som bruges til at betale med</t>
        </is>
      </c>
      <c r="CA755" t="inlineStr">
        <is>
          <t>im Zahlungsverkehr übertragbarer, einheitlicher und zählbarer Wertträger, der als Gegenleistung (etwa beim Kaufvertrag) oder als Transferleistung (etwa bei der Schenkung) dient</t>
        </is>
      </c>
      <c r="CB755" t="inlineStr">
        <is>
          <t>Στοιχεία του ενεργητικού ή απαιτήσεις επί στοιχείων του ενεργητικού που γίνονται αποδεκτά από τον δικαιούχο πληρωμής σε εξόφληση της υποχρέωσης πληρωμής που υπέχει έναντί του ο πληρωτής.</t>
        </is>
      </c>
      <c r="CC755" t="inlineStr">
        <is>
          <t>assets or claims on assets that are accepted by a payee as discharging a payment obligation on the part of a payer vis-à-vis the payee.</t>
        </is>
      </c>
      <c r="CD755" t="inlineStr">
        <is>
          <t>Activos [ &lt;a href="/entry/result/1071300/all" id="ENTRY_TO_ENTRY_CONVERTER" target="_blank"&gt;IATE:1071300&lt;/a&gt; ] o derechos sobre activos que son aceptados por el beneficiario [ &lt;a href="/entry/result/1556855/all" id="ENTRY_TO_ENTRY_CONVERTER" target="_blank"&gt;IATE:1556855&lt;/a&gt; ] como liberación de una obligación de pago [ &lt;a href="/entry/result/2148148/all" id="ENTRY_TO_ENTRY_CONVERTER" target="_blank"&gt;IATE:2148148&lt;/a&gt; ] del ordenante [ &lt;a href="/entry/result/1557064/all" id="ENTRY_TO_ENTRY_CONVERTER" target="_blank"&gt;IATE:1557064&lt;/a&gt; ] frente al beneficiario.</t>
        </is>
      </c>
      <c r="CE755" t="inlineStr">
        <is>
          <t>vara või nõuded varale, mida makse saaja aktsepteerib maksja maksekohustuse täitmiseks makse saaja ees</t>
        </is>
      </c>
      <c r="CF755" t="inlineStr">
        <is>
          <t>"Suppean määritelmän mukaan setelit ja kolikot ovat virallisia kotimaisia maksuvälineitä. Maksuvälineisiin laajassa mielessä kuuluu myös ns. tiliraha, joka käsittää luotottomat sekkitilit ja käyttämättömät sekkitililuotot ja postisiirtotilit."</t>
        </is>
      </c>
      <c r="CG755" t="inlineStr">
        <is>
          <t>actifs ou créances portant sur des actifs, qui sont acceptés par le bénéficiaire en exécution d’une obligation de paiement dont le payeur est tenu à son égard</t>
        </is>
      </c>
      <c r="CH755" t="inlineStr">
        <is>
          <t/>
        </is>
      </c>
      <c r="CI755" t="inlineStr">
        <is>
          <t>imovina ili potraživanja prema imovini koju primatelj plaćanja prihvaća kao ispunjenje obveze plaćanja platitelja u odnosu na primatelja plaćanja</t>
        </is>
      </c>
      <c r="CJ755" t="inlineStr">
        <is>
          <t>eszközök vagy eszközkövetelések, amelyeket a kedvezményezett a fizető fél vele szemben fennálló fizetési kötelezettsége teljesítéseként elfogad</t>
        </is>
      </c>
      <c r="CK755" t="inlineStr">
        <is>
          <t>attività o crediti rispetto ad attività accettati dal beneficiario a titolo di adempimento di un'obbligazione di pagamento dell'ordinante nei confronti del beneficiario</t>
        </is>
      </c>
      <c r="CL755" t="inlineStr">
        <is>
          <t>lėšos arba lėšų reikalavimai, kuriuos priimdamas iš mokėtojo gavėjas pripažįsta mokėjimo įsipareigojimo įvykdymą</t>
        </is>
      </c>
      <c r="CM755" t="inlineStr">
        <is>
          <t>aktīvi vai aktīvu prasības, ko maksājumu saņēmējs pieņem no maksātāja kā maksājuma saistību izpildi attiecībā uz maksājumu saņēmēju</t>
        </is>
      </c>
      <c r="CN755" t="inlineStr">
        <is>
          <t>assi jew pretensjonijiet fuq assi li jiġu aċċettati minn benefiċjarju bħala t-twettiq ta' obbligu ta' pagament min-naħa ta' pagatur fil-konfront tal-benefiċjarju</t>
        </is>
      </c>
      <c r="CO755" t="inlineStr">
        <is>
          <t>(al­ge­meen ge­han­teerd en ge­ac­cep­teerd) mid­del waar­mee be­ta­lin­gen ver­richt kun­nen wor­den</t>
        </is>
      </c>
      <c r="CP755" t="inlineStr">
        <is>
          <t>aktywa lub należności z tytułu aktywów, które są akceptowane przez odbiorcę jako wykonanie zobowiązania płatnika do dokonania zapłaty w stosunku do odbiorcy</t>
        </is>
      </c>
      <c r="CQ755" t="inlineStr">
        <is>
          <t>Ativos ou créditos referentes a ativos aceites pelo beneficiário em cumprimento de uma obrigação de pagamento do ordenante para com o beneficiário.</t>
        </is>
      </c>
      <c r="CR755" t="inlineStr">
        <is>
          <t>active sau creanțe asupra activelor care sunt acceptate de beneficiarul plății în vederea descărcării plătitorului de obligația de plată față de beneficiarul plății</t>
        </is>
      </c>
      <c r="CS755" t="inlineStr">
        <is>
          <t>personalizované zariadenie alebo súbor postupov dohodnutý medzi používateľom platobných služieb a poskytovateľom platobných služieb, ktoré sa používajú na účely predkladania platobného príkazu, najmä platobná karta, internet banking alebo iné platobné aplikácie elektronického bankovníctva</t>
        </is>
      </c>
      <c r="CT755" t="inlineStr">
        <is>
          <t>sredstva ali terjatve sredstev, ki jih prejemnik plačila sprejme kot izpolnitev plačilne obveznosti plačnika do prejemnika plačila</t>
        </is>
      </c>
      <c r="CU755" t="inlineStr">
        <is>
          <t/>
        </is>
      </c>
    </row>
    <row r="756">
      <c r="A756" s="1" t="str">
        <f>HYPERLINK("https://iate.europa.eu/entry/result/111455/all", "111455")</f>
        <v>111455</v>
      </c>
      <c r="B756" t="inlineStr">
        <is>
          <t>FINANCE</t>
        </is>
      </c>
      <c r="C756" t="inlineStr">
        <is>
          <t>FINANCE|financial institutions and credit|financial institution</t>
        </is>
      </c>
      <c r="D756" t="inlineStr">
        <is>
          <t/>
        </is>
      </c>
      <c r="E756" t="inlineStr">
        <is>
          <t/>
        </is>
      </c>
      <c r="F756" t="inlineStr">
        <is>
          <t/>
        </is>
      </c>
      <c r="G756" t="inlineStr">
        <is>
          <t/>
        </is>
      </c>
      <c r="H756" t="inlineStr">
        <is>
          <t/>
        </is>
      </c>
      <c r="I756" t="inlineStr">
        <is>
          <t/>
        </is>
      </c>
      <c r="J756" t="inlineStr">
        <is>
          <t>Startdato</t>
        </is>
      </c>
      <c r="K756" t="inlineStr">
        <is>
          <t>3</t>
        </is>
      </c>
      <c r="L756" t="inlineStr">
        <is>
          <t/>
        </is>
      </c>
      <c r="M756" t="inlineStr">
        <is>
          <t>Starttag</t>
        </is>
      </c>
      <c r="N756" t="inlineStr">
        <is>
          <t>3</t>
        </is>
      </c>
      <c r="O756" t="inlineStr">
        <is>
          <t/>
        </is>
      </c>
      <c r="P756" t="inlineStr">
        <is>
          <t>Ημερομηνία έναρξης</t>
        </is>
      </c>
      <c r="Q756" t="inlineStr">
        <is>
          <t>3</t>
        </is>
      </c>
      <c r="R756" t="inlineStr">
        <is>
          <t/>
        </is>
      </c>
      <c r="S756" t="inlineStr">
        <is>
          <t>Start date</t>
        </is>
      </c>
      <c r="T756" t="inlineStr">
        <is>
          <t>3</t>
        </is>
      </c>
      <c r="U756" t="inlineStr">
        <is>
          <t/>
        </is>
      </c>
      <c r="V756" t="inlineStr">
        <is>
          <t>Fecha de inicio</t>
        </is>
      </c>
      <c r="W756" t="inlineStr">
        <is>
          <t>3</t>
        </is>
      </c>
      <c r="X756" t="inlineStr">
        <is>
          <t/>
        </is>
      </c>
      <c r="Y756" t="inlineStr">
        <is>
          <t/>
        </is>
      </c>
      <c r="Z756" t="inlineStr">
        <is>
          <t/>
        </is>
      </c>
      <c r="AA756" t="inlineStr">
        <is>
          <t/>
        </is>
      </c>
      <c r="AB756" t="inlineStr">
        <is>
          <t>alkamispäivä</t>
        </is>
      </c>
      <c r="AC756" t="inlineStr">
        <is>
          <t>3</t>
        </is>
      </c>
      <c r="AD756" t="inlineStr">
        <is>
          <t/>
        </is>
      </c>
      <c r="AE756" t="inlineStr">
        <is>
          <t>Date de départ</t>
        </is>
      </c>
      <c r="AF756" t="inlineStr">
        <is>
          <t>3</t>
        </is>
      </c>
      <c r="AG756" t="inlineStr">
        <is>
          <t/>
        </is>
      </c>
      <c r="AH756" t="inlineStr">
        <is>
          <t/>
        </is>
      </c>
      <c r="AI756" t="inlineStr">
        <is>
          <t/>
        </is>
      </c>
      <c r="AJ756" t="inlineStr">
        <is>
          <t/>
        </is>
      </c>
      <c r="AK756" t="inlineStr">
        <is>
          <t/>
        </is>
      </c>
      <c r="AL756" t="inlineStr">
        <is>
          <t/>
        </is>
      </c>
      <c r="AM756" t="inlineStr">
        <is>
          <t/>
        </is>
      </c>
      <c r="AN756" t="inlineStr">
        <is>
          <t/>
        </is>
      </c>
      <c r="AO756" t="inlineStr">
        <is>
          <t/>
        </is>
      </c>
      <c r="AP756" t="inlineStr">
        <is>
          <t/>
        </is>
      </c>
      <c r="AQ756" t="inlineStr">
        <is>
          <t>Data di inizio</t>
        </is>
      </c>
      <c r="AR756" t="inlineStr">
        <is>
          <t>3</t>
        </is>
      </c>
      <c r="AS756" t="inlineStr">
        <is>
          <t/>
        </is>
      </c>
      <c r="AT756" t="inlineStr">
        <is>
          <t/>
        </is>
      </c>
      <c r="AU756" t="inlineStr">
        <is>
          <t/>
        </is>
      </c>
      <c r="AV756" t="inlineStr">
        <is>
          <t/>
        </is>
      </c>
      <c r="AW756" t="inlineStr">
        <is>
          <t/>
        </is>
      </c>
      <c r="AX756" t="inlineStr">
        <is>
          <t/>
        </is>
      </c>
      <c r="AY756" t="inlineStr">
        <is>
          <t/>
        </is>
      </c>
      <c r="AZ756" t="inlineStr">
        <is>
          <t/>
        </is>
      </c>
      <c r="BA756" t="inlineStr">
        <is>
          <t/>
        </is>
      </c>
      <c r="BB756" t="inlineStr">
        <is>
          <t/>
        </is>
      </c>
      <c r="BC756" t="inlineStr">
        <is>
          <t>Aanvangsdatum</t>
        </is>
      </c>
      <c r="BD756" t="inlineStr">
        <is>
          <t>3</t>
        </is>
      </c>
      <c r="BE756" t="inlineStr">
        <is>
          <t/>
        </is>
      </c>
      <c r="BF756" t="inlineStr">
        <is>
          <t/>
        </is>
      </c>
      <c r="BG756" t="inlineStr">
        <is>
          <t/>
        </is>
      </c>
      <c r="BH756" t="inlineStr">
        <is>
          <t/>
        </is>
      </c>
      <c r="BI756" t="inlineStr">
        <is>
          <t>data de início</t>
        </is>
      </c>
      <c r="BJ756" t="inlineStr">
        <is>
          <t>3</t>
        </is>
      </c>
      <c r="BK756" t="inlineStr">
        <is>
          <t/>
        </is>
      </c>
      <c r="BL756" t="inlineStr">
        <is>
          <t/>
        </is>
      </c>
      <c r="BM756" t="inlineStr">
        <is>
          <t/>
        </is>
      </c>
      <c r="BN756" t="inlineStr">
        <is>
          <t/>
        </is>
      </c>
      <c r="BO756" t="inlineStr">
        <is>
          <t/>
        </is>
      </c>
      <c r="BP756" t="inlineStr">
        <is>
          <t/>
        </is>
      </c>
      <c r="BQ756" t="inlineStr">
        <is>
          <t/>
        </is>
      </c>
      <c r="BR756" t="inlineStr">
        <is>
          <t/>
        </is>
      </c>
      <c r="BS756" t="inlineStr">
        <is>
          <t/>
        </is>
      </c>
      <c r="BT756" t="inlineStr">
        <is>
          <t/>
        </is>
      </c>
      <c r="BU756" t="inlineStr">
        <is>
          <t>Startdatum</t>
        </is>
      </c>
      <c r="BV756" t="inlineStr">
        <is>
          <t>3</t>
        </is>
      </c>
      <c r="BW756" t="inlineStr">
        <is>
          <t/>
        </is>
      </c>
      <c r="BX756" t="inlineStr">
        <is>
          <t/>
        </is>
      </c>
      <c r="BY756" t="inlineStr">
        <is>
          <t/>
        </is>
      </c>
      <c r="BZ756" t="inlineStr">
        <is>
          <t>1.Den dato, hvor første del af en pengepolitisk operation afvikles. Startdatoen svarer til salgsdatoen for operationer, der udføres som genkøbsforretninger og valutaswaps</t>
        </is>
      </c>
      <c r="CA756" t="inlineStr">
        <is>
          <t>1.Datum, an dem das erste Teilgeschäft einer geldpolitischen Operation abgewickelt wird. Der Starttag entspricht bei Rückkaufsvereinbarungen und Devisenswapgeschäf-ten dem Kauftag.</t>
        </is>
      </c>
      <c r="CB756" t="inlineStr">
        <is>
          <t>1.η ημερομηνία κατά την οποία διακανονίζεται το πρώτο σκέλος μιας πράξης νομισματικής πολιτικής . Η ημερομηνία έναρξης αντιστοιχεί στην ημερομηνία αγοράς για τις πράξεις που βασίζονται σε συμφωνίες επαναγοράς και για τις πράξεις ανταλλαγής νομισμάτων .</t>
        </is>
      </c>
      <c r="CC756" t="inlineStr">
        <is>
          <t>1.the date on which the first leg of a monetary policy operation is settled. The start date corresponds to the purchase date for operations based on repurchase agreements and foreign exchange swaps</t>
        </is>
      </c>
      <c r="CD756" t="inlineStr">
        <is>
          <t>1.fecha en la que se liquida la primera parte de una operación de política monetaria. Esta fecha corresponde a la fecha de adquisición en las operaciones realizadas mediante cesiones temporales y swaps de divisas.</t>
        </is>
      </c>
      <c r="CE756" t="inlineStr">
        <is>
          <t/>
        </is>
      </c>
      <c r="CF756" t="inlineStr">
        <is>
          <t>1.Päivä, jona rahapoliittinen operaatio alkaa. Takaisinostosopimuksiin ja valuuttaswapeihin perustuvissa operaatioissa alkamispäivä vastaa ostopäivää.</t>
        </is>
      </c>
      <c r="CG756" t="inlineStr">
        <is>
          <t>1.date à laquelle la première partie d'une opération de politique monétaire est réglée. La date de départ correspond à la date d'achat pour les opérations fondées sur des accords de pension et des opérations d'échange de devises.</t>
        </is>
      </c>
      <c r="CH756" t="inlineStr">
        <is>
          <t/>
        </is>
      </c>
      <c r="CI756" t="inlineStr">
        <is>
          <t/>
        </is>
      </c>
      <c r="CJ756" t="inlineStr">
        <is>
          <t/>
        </is>
      </c>
      <c r="CK756" t="inlineStr">
        <is>
          <t>1.data di regolamento della parte a pronti di un'operazione di politica monetaria. La data di inizio coincide con la data di acquisto per le operazioni basate su un contratto di vendita (acquisto) a pronti con patto di riacquisto (vendita) a termine e per le operazioni di swap in valuta.</t>
        </is>
      </c>
      <c r="CL756" t="inlineStr">
        <is>
          <t/>
        </is>
      </c>
      <c r="CM756" t="inlineStr">
        <is>
          <t/>
        </is>
      </c>
      <c r="CN756" t="inlineStr">
        <is>
          <t/>
        </is>
      </c>
      <c r="CO756" t="inlineStr">
        <is>
          <t>1.De datum waarop het eerste deel van een monetaire-beleidstransactie wordt afgewikkeld. De aanvangsdatum komt overeen met de aankoopdatum voor transacties op basis van repo's en deviezenswaps.</t>
        </is>
      </c>
      <c r="CP756" t="inlineStr">
        <is>
          <t/>
        </is>
      </c>
      <c r="CQ756" t="inlineStr">
        <is>
          <t>1.data na qual é liquidado o primeiro segmento de uma operação de política monetária. A data de início corresponde à data de compra para operações efectuadas através de acordos de reporte e de swaps cambiais.</t>
        </is>
      </c>
      <c r="CR756" t="inlineStr">
        <is>
          <t/>
        </is>
      </c>
      <c r="CS756" t="inlineStr">
        <is>
          <t/>
        </is>
      </c>
      <c r="CT756" t="inlineStr">
        <is>
          <t/>
        </is>
      </c>
      <c r="CU756" t="inlineStr">
        <is>
          <t>1.den dag då första ledet i en penningpolitisk transaktion avvecklas. Startdatum motsvarar anskaffningsdagen för transaktioner som grundar sig på repoavtal och valutamarknadssvappar.</t>
        </is>
      </c>
    </row>
    <row r="757">
      <c r="A757" s="1" t="str">
        <f>HYPERLINK("https://iate.europa.eu/entry/result/29689/all", "29689")</f>
        <v>29689</v>
      </c>
      <c r="B757" t="inlineStr">
        <is>
          <t>SOCIAL QUESTIONS;TRANSPORT;FINANCE;LAW</t>
        </is>
      </c>
      <c r="C757" t="inlineStr">
        <is>
          <t>SOCIAL QUESTIONS|health|pharmaceutical industry;TRANSPORT|air and space transport|air transport;TRANSPORT|land transport|land transport;FINANCE|financial institutions and credit|financial institution;LAW</t>
        </is>
      </c>
      <c r="D757" t="inlineStr">
        <is>
          <t/>
        </is>
      </c>
      <c r="E757" t="inlineStr">
        <is>
          <t/>
        </is>
      </c>
      <c r="F757" t="inlineStr">
        <is>
          <t/>
        </is>
      </c>
      <c r="G757" t="inlineStr">
        <is>
          <t/>
        </is>
      </c>
      <c r="H757" t="inlineStr">
        <is>
          <t/>
        </is>
      </c>
      <c r="I757" t="inlineStr">
        <is>
          <t/>
        </is>
      </c>
      <c r="J757" t="inlineStr">
        <is>
          <t/>
        </is>
      </c>
      <c r="K757" t="inlineStr">
        <is>
          <t/>
        </is>
      </c>
      <c r="L757" t="inlineStr">
        <is>
          <t/>
        </is>
      </c>
      <c r="M757" t="inlineStr">
        <is>
          <t>Spätverstellung</t>
        </is>
      </c>
      <c r="N757" t="inlineStr">
        <is>
          <t>3</t>
        </is>
      </c>
      <c r="O757" t="inlineStr">
        <is>
          <t/>
        </is>
      </c>
      <c r="P757" t="inlineStr">
        <is>
          <t/>
        </is>
      </c>
      <c r="Q757" t="inlineStr">
        <is>
          <t/>
        </is>
      </c>
      <c r="R757" t="inlineStr">
        <is>
          <t/>
        </is>
      </c>
      <c r="S757" t="inlineStr">
        <is>
          <t>variation</t>
        </is>
      </c>
      <c r="T757" t="inlineStr">
        <is>
          <t>3</t>
        </is>
      </c>
      <c r="U757" t="inlineStr">
        <is>
          <t/>
        </is>
      </c>
      <c r="V757" t="inlineStr">
        <is>
          <t/>
        </is>
      </c>
      <c r="W757" t="inlineStr">
        <is>
          <t/>
        </is>
      </c>
      <c r="X757" t="inlineStr">
        <is>
          <t/>
        </is>
      </c>
      <c r="Y757" t="inlineStr">
        <is>
          <t/>
        </is>
      </c>
      <c r="Z757" t="inlineStr">
        <is>
          <t/>
        </is>
      </c>
      <c r="AA757" t="inlineStr">
        <is>
          <t/>
        </is>
      </c>
      <c r="AB757" t="inlineStr">
        <is>
          <t>poikkeama</t>
        </is>
      </c>
      <c r="AC757" t="inlineStr">
        <is>
          <t>3</t>
        </is>
      </c>
      <c r="AD757" t="inlineStr">
        <is>
          <t/>
        </is>
      </c>
      <c r="AE757" t="inlineStr">
        <is>
          <t>variation</t>
        </is>
      </c>
      <c r="AF757" t="inlineStr">
        <is>
          <t>3</t>
        </is>
      </c>
      <c r="AG757" t="inlineStr">
        <is>
          <t/>
        </is>
      </c>
      <c r="AH757" t="inlineStr">
        <is>
          <t/>
        </is>
      </c>
      <c r="AI757" t="inlineStr">
        <is>
          <t/>
        </is>
      </c>
      <c r="AJ757" t="inlineStr">
        <is>
          <t/>
        </is>
      </c>
      <c r="AK757" t="inlineStr">
        <is>
          <t/>
        </is>
      </c>
      <c r="AL757" t="inlineStr">
        <is>
          <t/>
        </is>
      </c>
      <c r="AM757" t="inlineStr">
        <is>
          <t/>
        </is>
      </c>
      <c r="AN757" t="inlineStr">
        <is>
          <t/>
        </is>
      </c>
      <c r="AO757" t="inlineStr">
        <is>
          <t/>
        </is>
      </c>
      <c r="AP757" t="inlineStr">
        <is>
          <t/>
        </is>
      </c>
      <c r="AQ757" t="inlineStr">
        <is>
          <t/>
        </is>
      </c>
      <c r="AR757" t="inlineStr">
        <is>
          <t/>
        </is>
      </c>
      <c r="AS757" t="inlineStr">
        <is>
          <t/>
        </is>
      </c>
      <c r="AT757" t="inlineStr">
        <is>
          <t/>
        </is>
      </c>
      <c r="AU757" t="inlineStr">
        <is>
          <t/>
        </is>
      </c>
      <c r="AV757" t="inlineStr">
        <is>
          <t/>
        </is>
      </c>
      <c r="AW757" t="inlineStr">
        <is>
          <t/>
        </is>
      </c>
      <c r="AX757" t="inlineStr">
        <is>
          <t/>
        </is>
      </c>
      <c r="AY757" t="inlineStr">
        <is>
          <t/>
        </is>
      </c>
      <c r="AZ757" t="inlineStr">
        <is>
          <t/>
        </is>
      </c>
      <c r="BA757" t="inlineStr">
        <is>
          <t/>
        </is>
      </c>
      <c r="BB757" t="inlineStr">
        <is>
          <t/>
        </is>
      </c>
      <c r="BC757" t="inlineStr">
        <is>
          <t>variatie</t>
        </is>
      </c>
      <c r="BD757" t="inlineStr">
        <is>
          <t>3</t>
        </is>
      </c>
      <c r="BE757" t="inlineStr">
        <is>
          <t/>
        </is>
      </c>
      <c r="BF757" t="inlineStr">
        <is>
          <t/>
        </is>
      </c>
      <c r="BG757" t="inlineStr">
        <is>
          <t/>
        </is>
      </c>
      <c r="BH757" t="inlineStr">
        <is>
          <t/>
        </is>
      </c>
      <c r="BI757" t="inlineStr">
        <is>
          <t/>
        </is>
      </c>
      <c r="BJ757" t="inlineStr">
        <is>
          <t/>
        </is>
      </c>
      <c r="BK757" t="inlineStr">
        <is>
          <t/>
        </is>
      </c>
      <c r="BL757" t="inlineStr">
        <is>
          <t/>
        </is>
      </c>
      <c r="BM757" t="inlineStr">
        <is>
          <t/>
        </is>
      </c>
      <c r="BN757" t="inlineStr">
        <is>
          <t/>
        </is>
      </c>
      <c r="BO757" t="inlineStr">
        <is>
          <t/>
        </is>
      </c>
      <c r="BP757" t="inlineStr">
        <is>
          <t/>
        </is>
      </c>
      <c r="BQ757" t="inlineStr">
        <is>
          <t/>
        </is>
      </c>
      <c r="BR757" t="inlineStr">
        <is>
          <t/>
        </is>
      </c>
      <c r="BS757" t="inlineStr">
        <is>
          <t/>
        </is>
      </c>
      <c r="BT757" t="inlineStr">
        <is>
          <t/>
        </is>
      </c>
      <c r="BU757" t="inlineStr">
        <is>
          <t/>
        </is>
      </c>
      <c r="BV757" t="inlineStr">
        <is>
          <t/>
        </is>
      </c>
      <c r="BW757" t="inlineStr">
        <is>
          <t/>
        </is>
      </c>
      <c r="BX757" t="inlineStr">
        <is>
          <t/>
        </is>
      </c>
      <c r="BY757" t="inlineStr">
        <is>
          <t/>
        </is>
      </c>
      <c r="BZ757" t="inlineStr">
        <is>
          <t/>
        </is>
      </c>
      <c r="CA757" t="inlineStr">
        <is>
          <t/>
        </is>
      </c>
      <c r="CB757" t="inlineStr">
        <is>
          <t/>
        </is>
      </c>
      <c r="CC757" t="inlineStr">
        <is>
          <t>amount by which something changes</t>
        </is>
      </c>
      <c r="CD757" t="inlineStr">
        <is>
          <t/>
        </is>
      </c>
      <c r="CE757" t="inlineStr">
        <is>
          <t/>
        </is>
      </c>
      <c r="CF757" t="inlineStr">
        <is>
          <t/>
        </is>
      </c>
      <c r="CG757" t="inlineStr">
        <is>
          <t/>
        </is>
      </c>
      <c r="CH757" t="inlineStr">
        <is>
          <t/>
        </is>
      </c>
      <c r="CI757" t="inlineStr">
        <is>
          <t/>
        </is>
      </c>
      <c r="CJ757" t="inlineStr">
        <is>
          <t/>
        </is>
      </c>
      <c r="CK757" t="inlineStr">
        <is>
          <t/>
        </is>
      </c>
      <c r="CL757" t="inlineStr">
        <is>
          <t/>
        </is>
      </c>
      <c r="CM757" t="inlineStr">
        <is>
          <t/>
        </is>
      </c>
      <c r="CN757" t="inlineStr">
        <is>
          <t/>
        </is>
      </c>
      <c r="CO757" t="inlineStr">
        <is>
          <t/>
        </is>
      </c>
      <c r="CP757" t="inlineStr">
        <is>
          <t/>
        </is>
      </c>
      <c r="CQ757" t="inlineStr">
        <is>
          <t/>
        </is>
      </c>
      <c r="CR757" t="inlineStr">
        <is>
          <t/>
        </is>
      </c>
      <c r="CS757" t="inlineStr">
        <is>
          <t/>
        </is>
      </c>
      <c r="CT757" t="inlineStr">
        <is>
          <t/>
        </is>
      </c>
      <c r="CU757" t="inlineStr">
        <is>
          <t/>
        </is>
      </c>
    </row>
    <row r="758">
      <c r="A758" s="1" t="str">
        <f>HYPERLINK("https://iate.europa.eu/entry/result/28919/all", "28919")</f>
        <v>28919</v>
      </c>
      <c r="B758" t="inlineStr">
        <is>
          <t>FINANCE</t>
        </is>
      </c>
      <c r="C758" t="inlineStr">
        <is>
          <t>FINANCE|monetary relations|European Monetary System</t>
        </is>
      </c>
      <c r="D758" t="inlineStr">
        <is>
          <t/>
        </is>
      </c>
      <c r="E758" t="inlineStr">
        <is>
          <t/>
        </is>
      </c>
      <c r="F758" t="inlineStr">
        <is>
          <t/>
        </is>
      </c>
      <c r="G758" t="inlineStr">
        <is>
          <t/>
        </is>
      </c>
      <c r="H758" t="inlineStr">
        <is>
          <t/>
        </is>
      </c>
      <c r="I758" t="inlineStr">
        <is>
          <t/>
        </is>
      </c>
      <c r="J758" t="inlineStr">
        <is>
          <t>papir</t>
        </is>
      </c>
      <c r="K758" t="inlineStr">
        <is>
          <t>3</t>
        </is>
      </c>
      <c r="L758" t="inlineStr">
        <is>
          <t/>
        </is>
      </c>
      <c r="M758" t="inlineStr">
        <is>
          <t>Papier</t>
        </is>
      </c>
      <c r="N758" t="inlineStr">
        <is>
          <t>3</t>
        </is>
      </c>
      <c r="O758" t="inlineStr">
        <is>
          <t/>
        </is>
      </c>
      <c r="P758" t="inlineStr">
        <is>
          <t>χαρτί του τραπεζογραμματίου</t>
        </is>
      </c>
      <c r="Q758" t="inlineStr">
        <is>
          <t>3</t>
        </is>
      </c>
      <c r="R758" t="inlineStr">
        <is>
          <t/>
        </is>
      </c>
      <c r="S758" t="inlineStr">
        <is>
          <t>banknote paper|paper</t>
        </is>
      </c>
      <c r="T758" t="inlineStr">
        <is>
          <t>3|3</t>
        </is>
      </c>
      <c r="U758" t="inlineStr">
        <is>
          <t>|</t>
        </is>
      </c>
      <c r="V758" t="inlineStr">
        <is>
          <t>papel</t>
        </is>
      </c>
      <c r="W758" t="inlineStr">
        <is>
          <t>3</t>
        </is>
      </c>
      <c r="X758" t="inlineStr">
        <is>
          <t/>
        </is>
      </c>
      <c r="Y758" t="inlineStr">
        <is>
          <t/>
        </is>
      </c>
      <c r="Z758" t="inlineStr">
        <is>
          <t/>
        </is>
      </c>
      <c r="AA758" t="inlineStr">
        <is>
          <t/>
        </is>
      </c>
      <c r="AB758" t="inlineStr">
        <is>
          <t>setelipaperi</t>
        </is>
      </c>
      <c r="AC758" t="inlineStr">
        <is>
          <t>3</t>
        </is>
      </c>
      <c r="AD758" t="inlineStr">
        <is>
          <t/>
        </is>
      </c>
      <c r="AE758" t="inlineStr">
        <is>
          <t>papier</t>
        </is>
      </c>
      <c r="AF758" t="inlineStr">
        <is>
          <t>3</t>
        </is>
      </c>
      <c r="AG758" t="inlineStr">
        <is>
          <t/>
        </is>
      </c>
      <c r="AH758" t="inlineStr">
        <is>
          <t/>
        </is>
      </c>
      <c r="AI758" t="inlineStr">
        <is>
          <t/>
        </is>
      </c>
      <c r="AJ758" t="inlineStr">
        <is>
          <t/>
        </is>
      </c>
      <c r="AK758" t="inlineStr">
        <is>
          <t/>
        </is>
      </c>
      <c r="AL758" t="inlineStr">
        <is>
          <t/>
        </is>
      </c>
      <c r="AM758" t="inlineStr">
        <is>
          <t/>
        </is>
      </c>
      <c r="AN758" t="inlineStr">
        <is>
          <t/>
        </is>
      </c>
      <c r="AO758" t="inlineStr">
        <is>
          <t/>
        </is>
      </c>
      <c r="AP758" t="inlineStr">
        <is>
          <t/>
        </is>
      </c>
      <c r="AQ758" t="inlineStr">
        <is>
          <t>carta</t>
        </is>
      </c>
      <c r="AR758" t="inlineStr">
        <is>
          <t>3</t>
        </is>
      </c>
      <c r="AS758" t="inlineStr">
        <is>
          <t/>
        </is>
      </c>
      <c r="AT758" t="inlineStr">
        <is>
          <t/>
        </is>
      </c>
      <c r="AU758" t="inlineStr">
        <is>
          <t/>
        </is>
      </c>
      <c r="AV758" t="inlineStr">
        <is>
          <t/>
        </is>
      </c>
      <c r="AW758" t="inlineStr">
        <is>
          <t/>
        </is>
      </c>
      <c r="AX758" t="inlineStr">
        <is>
          <t/>
        </is>
      </c>
      <c r="AY758" t="inlineStr">
        <is>
          <t/>
        </is>
      </c>
      <c r="AZ758" t="inlineStr">
        <is>
          <t/>
        </is>
      </c>
      <c r="BA758" t="inlineStr">
        <is>
          <t/>
        </is>
      </c>
      <c r="BB758" t="inlineStr">
        <is>
          <t/>
        </is>
      </c>
      <c r="BC758" t="inlineStr">
        <is>
          <t>papier</t>
        </is>
      </c>
      <c r="BD758" t="inlineStr">
        <is>
          <t>3</t>
        </is>
      </c>
      <c r="BE758" t="inlineStr">
        <is>
          <t/>
        </is>
      </c>
      <c r="BF758" t="inlineStr">
        <is>
          <t/>
        </is>
      </c>
      <c r="BG758" t="inlineStr">
        <is>
          <t/>
        </is>
      </c>
      <c r="BH758" t="inlineStr">
        <is>
          <t/>
        </is>
      </c>
      <c r="BI758" t="inlineStr">
        <is>
          <t>papel</t>
        </is>
      </c>
      <c r="BJ758" t="inlineStr">
        <is>
          <t>3</t>
        </is>
      </c>
      <c r="BK758" t="inlineStr">
        <is>
          <t/>
        </is>
      </c>
      <c r="BL758" t="inlineStr">
        <is>
          <t/>
        </is>
      </c>
      <c r="BM758" t="inlineStr">
        <is>
          <t/>
        </is>
      </c>
      <c r="BN758" t="inlineStr">
        <is>
          <t/>
        </is>
      </c>
      <c r="BO758" t="inlineStr">
        <is>
          <t/>
        </is>
      </c>
      <c r="BP758" t="inlineStr">
        <is>
          <t/>
        </is>
      </c>
      <c r="BQ758" t="inlineStr">
        <is>
          <t/>
        </is>
      </c>
      <c r="BR758" t="inlineStr">
        <is>
          <t/>
        </is>
      </c>
      <c r="BS758" t="inlineStr">
        <is>
          <t/>
        </is>
      </c>
      <c r="BT758" t="inlineStr">
        <is>
          <t/>
        </is>
      </c>
      <c r="BU758" t="inlineStr">
        <is>
          <t>papper</t>
        </is>
      </c>
      <c r="BV758" t="inlineStr">
        <is>
          <t>3</t>
        </is>
      </c>
      <c r="BW758" t="inlineStr">
        <is>
          <t/>
        </is>
      </c>
      <c r="BX758" t="inlineStr">
        <is>
          <t/>
        </is>
      </c>
      <c r="BY758" t="inlineStr">
        <is>
          <t/>
        </is>
      </c>
      <c r="BZ758" t="inlineStr">
        <is>
          <t/>
        </is>
      </c>
      <c r="CA758" t="inlineStr">
        <is>
          <t/>
        </is>
      </c>
      <c r="CB758" t="inlineStr">
        <is>
          <t/>
        </is>
      </c>
      <c r="CC758" t="inlineStr">
        <is>
          <t/>
        </is>
      </c>
      <c r="CD758" t="inlineStr">
        <is>
          <t/>
        </is>
      </c>
      <c r="CE758" t="inlineStr">
        <is>
          <t/>
        </is>
      </c>
      <c r="CF758" t="inlineStr">
        <is>
          <t/>
        </is>
      </c>
      <c r="CG758" t="inlineStr">
        <is>
          <t/>
        </is>
      </c>
      <c r="CH758" t="inlineStr">
        <is>
          <t/>
        </is>
      </c>
      <c r="CI758" t="inlineStr">
        <is>
          <t/>
        </is>
      </c>
      <c r="CJ758" t="inlineStr">
        <is>
          <t/>
        </is>
      </c>
      <c r="CK758" t="inlineStr">
        <is>
          <t/>
        </is>
      </c>
      <c r="CL758" t="inlineStr">
        <is>
          <t/>
        </is>
      </c>
      <c r="CM758" t="inlineStr">
        <is>
          <t/>
        </is>
      </c>
      <c r="CN758" t="inlineStr">
        <is>
          <t/>
        </is>
      </c>
      <c r="CO758" t="inlineStr">
        <is>
          <t/>
        </is>
      </c>
      <c r="CP758" t="inlineStr">
        <is>
          <t/>
        </is>
      </c>
      <c r="CQ758" t="inlineStr">
        <is>
          <t/>
        </is>
      </c>
      <c r="CR758" t="inlineStr">
        <is>
          <t/>
        </is>
      </c>
      <c r="CS758" t="inlineStr">
        <is>
          <t/>
        </is>
      </c>
      <c r="CT758" t="inlineStr">
        <is>
          <t/>
        </is>
      </c>
      <c r="CU758" t="inlineStr">
        <is>
          <t/>
        </is>
      </c>
    </row>
    <row r="759">
      <c r="A759" s="1" t="str">
        <f>HYPERLINK("https://iate.europa.eu/entry/result/48040/all", "48040")</f>
        <v>48040</v>
      </c>
      <c r="B759" t="inlineStr">
        <is>
          <t>ENVIRONMENT;FINANCE;LAW</t>
        </is>
      </c>
      <c r="C759" t="inlineStr">
        <is>
          <t>ENVIRONMENT;FINANCE|financial institutions and credit|financial institution;LAW</t>
        </is>
      </c>
      <c r="D759" t="inlineStr">
        <is>
          <t>Собственост</t>
        </is>
      </c>
      <c r="E759" t="inlineStr">
        <is>
          <t>2</t>
        </is>
      </c>
      <c r="F759" t="inlineStr">
        <is>
          <t/>
        </is>
      </c>
      <c r="G759" t="inlineStr">
        <is>
          <t/>
        </is>
      </c>
      <c r="H759" t="inlineStr">
        <is>
          <t/>
        </is>
      </c>
      <c r="I759" t="inlineStr">
        <is>
          <t/>
        </is>
      </c>
      <c r="J759" t="inlineStr">
        <is>
          <t>ejendomsret</t>
        </is>
      </c>
      <c r="K759" t="inlineStr">
        <is>
          <t>3</t>
        </is>
      </c>
      <c r="L759" t="inlineStr">
        <is>
          <t/>
        </is>
      </c>
      <c r="M759" t="inlineStr">
        <is>
          <t>Eigentumsrecht</t>
        </is>
      </c>
      <c r="N759" t="inlineStr">
        <is>
          <t>3</t>
        </is>
      </c>
      <c r="O759" t="inlineStr">
        <is>
          <t/>
        </is>
      </c>
      <c r="P759" t="inlineStr">
        <is>
          <t>ιδιοκτησία/κυριότητα</t>
        </is>
      </c>
      <c r="Q759" t="inlineStr">
        <is>
          <t>3</t>
        </is>
      </c>
      <c r="R759" t="inlineStr">
        <is>
          <t/>
        </is>
      </c>
      <c r="S759" t="inlineStr">
        <is>
          <t>ownership</t>
        </is>
      </c>
      <c r="T759" t="inlineStr">
        <is>
          <t>3</t>
        </is>
      </c>
      <c r="U759" t="inlineStr">
        <is>
          <t/>
        </is>
      </c>
      <c r="V759" t="inlineStr">
        <is>
          <t>propiedad</t>
        </is>
      </c>
      <c r="W759" t="inlineStr">
        <is>
          <t>3</t>
        </is>
      </c>
      <c r="X759" t="inlineStr">
        <is>
          <t/>
        </is>
      </c>
      <c r="Y759" t="inlineStr">
        <is>
          <t/>
        </is>
      </c>
      <c r="Z759" t="inlineStr">
        <is>
          <t/>
        </is>
      </c>
      <c r="AA759" t="inlineStr">
        <is>
          <t/>
        </is>
      </c>
      <c r="AB759" t="inlineStr">
        <is>
          <t>omistus</t>
        </is>
      </c>
      <c r="AC759" t="inlineStr">
        <is>
          <t>3</t>
        </is>
      </c>
      <c r="AD759" t="inlineStr">
        <is>
          <t/>
        </is>
      </c>
      <c r="AE759" t="inlineStr">
        <is>
          <t>propriété</t>
        </is>
      </c>
      <c r="AF759" t="inlineStr">
        <is>
          <t>3</t>
        </is>
      </c>
      <c r="AG759" t="inlineStr">
        <is>
          <t/>
        </is>
      </c>
      <c r="AH759" t="inlineStr">
        <is>
          <t/>
        </is>
      </c>
      <c r="AI759" t="inlineStr">
        <is>
          <t/>
        </is>
      </c>
      <c r="AJ759" t="inlineStr">
        <is>
          <t/>
        </is>
      </c>
      <c r="AK759" t="inlineStr">
        <is>
          <t/>
        </is>
      </c>
      <c r="AL759" t="inlineStr">
        <is>
          <t/>
        </is>
      </c>
      <c r="AM759" t="inlineStr">
        <is>
          <t/>
        </is>
      </c>
      <c r="AN759" t="inlineStr">
        <is>
          <t/>
        </is>
      </c>
      <c r="AO759" t="inlineStr">
        <is>
          <t/>
        </is>
      </c>
      <c r="AP759" t="inlineStr">
        <is>
          <t/>
        </is>
      </c>
      <c r="AQ759" t="inlineStr">
        <is>
          <t>proprietà</t>
        </is>
      </c>
      <c r="AR759" t="inlineStr">
        <is>
          <t>3</t>
        </is>
      </c>
      <c r="AS759" t="inlineStr">
        <is>
          <t/>
        </is>
      </c>
      <c r="AT759" t="inlineStr">
        <is>
          <t/>
        </is>
      </c>
      <c r="AU759" t="inlineStr">
        <is>
          <t/>
        </is>
      </c>
      <c r="AV759" t="inlineStr">
        <is>
          <t/>
        </is>
      </c>
      <c r="AW759" t="inlineStr">
        <is>
          <t/>
        </is>
      </c>
      <c r="AX759" t="inlineStr">
        <is>
          <t/>
        </is>
      </c>
      <c r="AY759" t="inlineStr">
        <is>
          <t/>
        </is>
      </c>
      <c r="AZ759" t="inlineStr">
        <is>
          <t/>
        </is>
      </c>
      <c r="BA759" t="inlineStr">
        <is>
          <t/>
        </is>
      </c>
      <c r="BB759" t="inlineStr">
        <is>
          <t/>
        </is>
      </c>
      <c r="BC759" t="inlineStr">
        <is>
          <t>eigendom</t>
        </is>
      </c>
      <c r="BD759" t="inlineStr">
        <is>
          <t>3</t>
        </is>
      </c>
      <c r="BE759" t="inlineStr">
        <is>
          <t/>
        </is>
      </c>
      <c r="BF759" t="inlineStr">
        <is>
          <t/>
        </is>
      </c>
      <c r="BG759" t="inlineStr">
        <is>
          <t/>
        </is>
      </c>
      <c r="BH759" t="inlineStr">
        <is>
          <t/>
        </is>
      </c>
      <c r="BI759" t="inlineStr">
        <is>
          <t>propriedade|detenção de bens</t>
        </is>
      </c>
      <c r="BJ759" t="inlineStr">
        <is>
          <t>3|3</t>
        </is>
      </c>
      <c r="BK759" t="inlineStr">
        <is>
          <t>|</t>
        </is>
      </c>
      <c r="BL759" t="inlineStr">
        <is>
          <t/>
        </is>
      </c>
      <c r="BM759" t="inlineStr">
        <is>
          <t/>
        </is>
      </c>
      <c r="BN759" t="inlineStr">
        <is>
          <t/>
        </is>
      </c>
      <c r="BO759" t="inlineStr">
        <is>
          <t/>
        </is>
      </c>
      <c r="BP759" t="inlineStr">
        <is>
          <t/>
        </is>
      </c>
      <c r="BQ759" t="inlineStr">
        <is>
          <t/>
        </is>
      </c>
      <c r="BR759" t="inlineStr">
        <is>
          <t/>
        </is>
      </c>
      <c r="BS759" t="inlineStr">
        <is>
          <t/>
        </is>
      </c>
      <c r="BT759" t="inlineStr">
        <is>
          <t/>
        </is>
      </c>
      <c r="BU759" t="inlineStr">
        <is>
          <t/>
        </is>
      </c>
      <c r="BV759" t="inlineStr">
        <is>
          <t/>
        </is>
      </c>
      <c r="BW759" t="inlineStr">
        <is>
          <t/>
        </is>
      </c>
      <c r="BX759" t="inlineStr">
        <is>
          <t/>
        </is>
      </c>
      <c r="BY759" t="inlineStr">
        <is>
          <t/>
        </is>
      </c>
      <c r="BZ759" t="inlineStr">
        <is>
          <t/>
        </is>
      </c>
      <c r="CA759" t="inlineStr">
        <is>
          <t/>
        </is>
      </c>
      <c r="CB759" t="inlineStr">
        <is>
          <t/>
        </is>
      </c>
      <c r="CC759" t="inlineStr">
        <is>
          <t>1.the legal relationship between a person and an object of rights, whether corporeal or incorporeal.;2.Collection of rights to use and enjoy property, including right to transmit it to others. The complete dominion, title, or proprietary right in a thing or claim.</t>
        </is>
      </c>
      <c r="CD759" t="inlineStr">
        <is>
          <t/>
        </is>
      </c>
      <c r="CE759" t="inlineStr">
        <is>
          <t/>
        </is>
      </c>
      <c r="CF759" t="inlineStr">
        <is>
          <t/>
        </is>
      </c>
      <c r="CG759" t="inlineStr">
        <is>
          <t/>
        </is>
      </c>
      <c r="CH759" t="inlineStr">
        <is>
          <t/>
        </is>
      </c>
      <c r="CI759" t="inlineStr">
        <is>
          <t/>
        </is>
      </c>
      <c r="CJ759" t="inlineStr">
        <is>
          <t/>
        </is>
      </c>
      <c r="CK759" t="inlineStr">
        <is>
          <t/>
        </is>
      </c>
      <c r="CL759" t="inlineStr">
        <is>
          <t/>
        </is>
      </c>
      <c r="CM759" t="inlineStr">
        <is>
          <t/>
        </is>
      </c>
      <c r="CN759" t="inlineStr">
        <is>
          <t/>
        </is>
      </c>
      <c r="CO759" t="inlineStr">
        <is>
          <t/>
        </is>
      </c>
      <c r="CP759" t="inlineStr">
        <is>
          <t/>
        </is>
      </c>
      <c r="CQ759" t="inlineStr">
        <is>
          <t/>
        </is>
      </c>
      <c r="CR759" t="inlineStr">
        <is>
          <t/>
        </is>
      </c>
      <c r="CS759" t="inlineStr">
        <is>
          <t/>
        </is>
      </c>
      <c r="CT759" t="inlineStr">
        <is>
          <t/>
        </is>
      </c>
      <c r="CU759" t="inlineStr">
        <is>
          <t/>
        </is>
      </c>
    </row>
    <row r="760">
      <c r="A760" s="1" t="str">
        <f>HYPERLINK("https://iate.europa.eu/entry/result/111384/all", "111384")</f>
        <v>111384</v>
      </c>
      <c r="B760" t="inlineStr">
        <is>
          <t>FINANCE</t>
        </is>
      </c>
      <c r="C760" t="inlineStr">
        <is>
          <t>FINANCE|financial institutions and credit|financial institution</t>
        </is>
      </c>
      <c r="D760" t="inlineStr">
        <is>
          <t/>
        </is>
      </c>
      <c r="E760" t="inlineStr">
        <is>
          <t/>
        </is>
      </c>
      <c r="F760" t="inlineStr">
        <is>
          <t/>
        </is>
      </c>
      <c r="G760" t="inlineStr">
        <is>
          <t/>
        </is>
      </c>
      <c r="H760" t="inlineStr">
        <is>
          <t/>
        </is>
      </c>
      <c r="I760" t="inlineStr">
        <is>
          <t/>
        </is>
      </c>
      <c r="J760" t="inlineStr">
        <is>
          <t>Snævre forbindelser</t>
        </is>
      </c>
      <c r="K760" t="inlineStr">
        <is>
          <t>3</t>
        </is>
      </c>
      <c r="L760" t="inlineStr">
        <is>
          <t/>
        </is>
      </c>
      <c r="M760" t="inlineStr">
        <is>
          <t>Enge Verbindungen</t>
        </is>
      </c>
      <c r="N760" t="inlineStr">
        <is>
          <t>3</t>
        </is>
      </c>
      <c r="O760" t="inlineStr">
        <is>
          <t/>
        </is>
      </c>
      <c r="P760" t="inlineStr">
        <is>
          <t>Στεν o δεσμοί</t>
        </is>
      </c>
      <c r="Q760" t="inlineStr">
        <is>
          <t>3</t>
        </is>
      </c>
      <c r="R760" t="inlineStr">
        <is>
          <t/>
        </is>
      </c>
      <c r="S760" t="inlineStr">
        <is>
          <t>Close links</t>
        </is>
      </c>
      <c r="T760" t="inlineStr">
        <is>
          <t>3</t>
        </is>
      </c>
      <c r="U760" t="inlineStr">
        <is>
          <t/>
        </is>
      </c>
      <c r="V760" t="inlineStr">
        <is>
          <t>Vínculos estrechos</t>
        </is>
      </c>
      <c r="W760" t="inlineStr">
        <is>
          <t>3</t>
        </is>
      </c>
      <c r="X760" t="inlineStr">
        <is>
          <t/>
        </is>
      </c>
      <c r="Y760" t="inlineStr">
        <is>
          <t/>
        </is>
      </c>
      <c r="Z760" t="inlineStr">
        <is>
          <t/>
        </is>
      </c>
      <c r="AA760" t="inlineStr">
        <is>
          <t/>
        </is>
      </c>
      <c r="AB760" t="inlineStr">
        <is>
          <t>läheinen sidos</t>
        </is>
      </c>
      <c r="AC760" t="inlineStr">
        <is>
          <t>3</t>
        </is>
      </c>
      <c r="AD760" t="inlineStr">
        <is>
          <t/>
        </is>
      </c>
      <c r="AE760" t="inlineStr">
        <is>
          <t>Liens étroits</t>
        </is>
      </c>
      <c r="AF760" t="inlineStr">
        <is>
          <t>3</t>
        </is>
      </c>
      <c r="AG760" t="inlineStr">
        <is>
          <t/>
        </is>
      </c>
      <c r="AH760" t="inlineStr">
        <is>
          <t/>
        </is>
      </c>
      <c r="AI760" t="inlineStr">
        <is>
          <t/>
        </is>
      </c>
      <c r="AJ760" t="inlineStr">
        <is>
          <t/>
        </is>
      </c>
      <c r="AK760" t="inlineStr">
        <is>
          <t/>
        </is>
      </c>
      <c r="AL760" t="inlineStr">
        <is>
          <t/>
        </is>
      </c>
      <c r="AM760" t="inlineStr">
        <is>
          <t/>
        </is>
      </c>
      <c r="AN760" t="inlineStr">
        <is>
          <t/>
        </is>
      </c>
      <c r="AO760" t="inlineStr">
        <is>
          <t/>
        </is>
      </c>
      <c r="AP760" t="inlineStr">
        <is>
          <t/>
        </is>
      </c>
      <c r="AQ760" t="inlineStr">
        <is>
          <t>Stretti legami</t>
        </is>
      </c>
      <c r="AR760" t="inlineStr">
        <is>
          <t>3</t>
        </is>
      </c>
      <c r="AS760" t="inlineStr">
        <is>
          <t/>
        </is>
      </c>
      <c r="AT760" t="inlineStr">
        <is>
          <t/>
        </is>
      </c>
      <c r="AU760" t="inlineStr">
        <is>
          <t/>
        </is>
      </c>
      <c r="AV760" t="inlineStr">
        <is>
          <t/>
        </is>
      </c>
      <c r="AW760" t="inlineStr">
        <is>
          <t/>
        </is>
      </c>
      <c r="AX760" t="inlineStr">
        <is>
          <t/>
        </is>
      </c>
      <c r="AY760" t="inlineStr">
        <is>
          <t/>
        </is>
      </c>
      <c r="AZ760" t="inlineStr">
        <is>
          <t/>
        </is>
      </c>
      <c r="BA760" t="inlineStr">
        <is>
          <t/>
        </is>
      </c>
      <c r="BB760" t="inlineStr">
        <is>
          <t/>
        </is>
      </c>
      <c r="BC760" t="inlineStr">
        <is>
          <t>Nauwe banden</t>
        </is>
      </c>
      <c r="BD760" t="inlineStr">
        <is>
          <t>3</t>
        </is>
      </c>
      <c r="BE760" t="inlineStr">
        <is>
          <t/>
        </is>
      </c>
      <c r="BF760" t="inlineStr">
        <is>
          <t/>
        </is>
      </c>
      <c r="BG760" t="inlineStr">
        <is>
          <t/>
        </is>
      </c>
      <c r="BH760" t="inlineStr">
        <is>
          <t/>
        </is>
      </c>
      <c r="BI760" t="inlineStr">
        <is>
          <t>relação estreita</t>
        </is>
      </c>
      <c r="BJ760" t="inlineStr">
        <is>
          <t>3</t>
        </is>
      </c>
      <c r="BK760" t="inlineStr">
        <is>
          <t/>
        </is>
      </c>
      <c r="BL760" t="inlineStr">
        <is>
          <t/>
        </is>
      </c>
      <c r="BM760" t="inlineStr">
        <is>
          <t/>
        </is>
      </c>
      <c r="BN760" t="inlineStr">
        <is>
          <t/>
        </is>
      </c>
      <c r="BO760" t="inlineStr">
        <is>
          <t/>
        </is>
      </c>
      <c r="BP760" t="inlineStr">
        <is>
          <t/>
        </is>
      </c>
      <c r="BQ760" t="inlineStr">
        <is>
          <t/>
        </is>
      </c>
      <c r="BR760" t="inlineStr">
        <is>
          <t/>
        </is>
      </c>
      <c r="BS760" t="inlineStr">
        <is>
          <t/>
        </is>
      </c>
      <c r="BT760" t="inlineStr">
        <is>
          <t/>
        </is>
      </c>
      <c r="BU760" t="inlineStr">
        <is>
          <t>Nära förbindelser</t>
        </is>
      </c>
      <c r="BV760" t="inlineStr">
        <is>
          <t>3</t>
        </is>
      </c>
      <c r="BW760" t="inlineStr">
        <is>
          <t/>
        </is>
      </c>
      <c r="BX760" t="inlineStr">
        <is>
          <t/>
        </is>
      </c>
      <c r="BY760" t="inlineStr">
        <is>
          <t/>
        </is>
      </c>
      <c r="BZ760" t="inlineStr">
        <is>
          <t>1.I artikel 1, punkt 26, i Europa-Parlamentets og Rådets direktiv 2000/12/EF af 20. marts 2000 om adgang til at optage og udøve virksomhed som kredit-institut hedder det: „‚snævre forbindelser': en situation, hvor to eller flere fysiske eller juridiske personer er knyttet til hinanden gennem: a) kapitalinteresser, hvorved forstås besiddelse af mindst 20 pct. af stemmerettighederne eller af kapitalen i en virksomhed, enten direkte eller gennem kontrol, eller b) kontrol, hvorved forstås den forbindelse, der består mellem et moderselskab og et datterselskab, i alle de i artikel 1, stk. 1 og 2, i direktiv 83/349/EØF nævnte tilfælde, eller en forbindelse af samme art mellem en fysisk eller juridisk person og en virksomhed; et datterselskab af et datterselskab betragtes ligeledes som datterselskab af det moderselskab, der står i spidsen for disse virksomheder. En situation, hvor to eller flere fysiske eller juridiske personer er varigt knyttet til den samme person gennem kontrol, betragtes ligeledes som en snæver forbindelse."</t>
        </is>
      </c>
      <c r="CA760" t="inlineStr">
        <is>
          <t>1.Laut Artikel 1 Nr. 26 der Richtlinie 2000/12/EG des Europäischen Parlaments und des Rates vom 20. März 2000 über die Aufnahme und Ausübung der Tätigkeit der Kreditinstitute ist eine „enge Verbindung eine Situation, in der zwei oder mehr natürliche oder juristische Personen verbunden sind durch a) Beteiligungen, d. h. das direkte Halten oder das Halten im Wege der Kontrolle von mindestens 20 v. H. der Stimm-rechte oder des Kapitals an einem Unternehmen oder b) Kontrolle, d. h. die Verbindung zwischen einem Mutterunternehmen und einem Tochterunternehmen in allen Fällen des Artikels 1 Absätze 1 und 2 der Richtlinie 83/349/EWG oder ein gleich geartetes Verhältnis zwischen einer natürlichen oder juristischen Person und einem Unternehmen; jedes Tochter-unternehmen eines Tochterunternehmens wird ebenfalls als Tochterunternehmen des Mut-terunternehmens angesehen, das an der Spitze dieser Unternehmen steht. Als enge Verbin-dung zwischen zwei oder mehr natürlichen oder juristischen Personen gilt auch eine Situation, in der die betreffenden Personen mit ein und derselben Person durch ein Kontrollverhältnis dauerhaft verbunden sind".</t>
        </is>
      </c>
      <c r="CB760" t="inlineStr">
        <is>
          <t>1.Το Άρθρο 1 , αριθ . 26, της Οδηγίας 2000/ 2/ του Ευρωπαϊκού Κοινοβουλίου και του Συμβουλίου της 20 Μαρτίου 2000 σχετικά με την ανάληψη και την άσκηση δραστηριότητας πιστωτικών ιδρυμάτων ορίζει τα εξής : iξ o δεσμοί : η κατάσταση κατά την οποία δύο ή περισσότερα φυσικά ή νομικά πρόσωπα συνδέονται μέσω : α ) συμμετοχής , δηλαδή της άμεσης ή δι (tm) ενός δεσμού ελέγχου , κατοχής του 20% ή άνω των δικαιωμάτων ψήφου ή του κεφαλαίου μιας επιχείρησης ή β ) δεσμού ελέγχου , δηλαδή μέσω του δεσμού που υπάρχει μεταξύ μιας μητρικής επιχείρησης και μιας θυγατρικής , σε όλες τις περιπτώσεις που αναφέρουν οι παράγραφοι 1 και 2 του Άρθρου 1 της Οδηγίας 83/349/ ή μέσω μιας σχέσης της ίδιας φύσεως , μεταξύ οποιουδήποτε φυσικού ή νομικού προσώπου και μιας επιχείρησης . κάθε θυγατρική επιχείρηση μιας άλλης θυγατρικής επιχείρησης θεωρείται και αυτή ως θυγατρική της μητρικής επιχείρησης που είναι επικεφαλής των εν λόγω επιχειρήσεων . Θεωρείται επίσης ότι δημιουργεί στενούς δεσμούς μεταξύ δύο ή περισσότερων προσώπων , φυσικών ή νομικών , μια κατάσταση κατά την οποία τα πρόσωπα αυτά συνδέονται σταθερά με το αυτό πρόσωπο διά δεσμού ελέγχου .l.</t>
        </is>
      </c>
      <c r="CC760" t="inlineStr">
        <is>
          <t>1.Article 1, No. 26, of Directive 2000/12/EC of the European Parliament and of the Council of 20 March 2000 relating to the taking up and pursuit of the business of credit institutions states that "Close links shall mean a situation in which two or more natural or legal persons are linked by: (a) participation, which shall mean the ownership, direct or by way of control, of 20% or more of the voting rights or capital of an undertaking, or (b) control, which shall mean the relationship between a parent undertaking and a subsidiary, in all the cases referred to in Article 1 (1) and (2) of Directive 83/349/EEC, or a similar relationship between any natural or legal person and an undertaking; any subsidiary undertaking of a subsidiary undertaking shall also be considered a subsidiary undertaking of the parent undertaking which is at the head of those undertakings. A situation in which two or more natural or legal persons are permanently linked to one and the same person by a control relationship shall also be regarded as constituting a close link between such persons."</t>
        </is>
      </c>
      <c r="CD760" t="inlineStr">
        <is>
          <t>1.el apartado 26 del articulo 1 de la Directiva 2000/12/CE del Parlamento Europeo y del Consejo, de 20 de marzo de 2000, relativa al acceso a la actividad de las entidades de crédito y a su ejercicio, afirma que: se entenderá por "vínculos estrechos" todo conjunto de dos o más personas físicas o jurídicas unidas mediante: (a) una participación, es decir el hecho de poseer, de manera directa o mediante vínculo de control, el 20% o más de los derechos de voto o del capital de una empresa, o bien (b) un vínculo de control, es decir, el vínculo existente entre una empresa matriz y una filial, en todos los casos contemplados en los apartados 1 y 2 del artículo 1 de la Directiva 83/349/CEE, o toda relación análoga entre cualquier persona física o jurídica y una empresa; toda empresa filial de otra filial se considerará también filial de la empresa matriz a la cabeza de dicho grupo. Se considerará también constitutiva de un vínculo estrecho entre dos o más personas físicas o jurídicas una situación en la que estén vinculadas, de forma duradera, a una misma persona por un vínculo de control".</t>
        </is>
      </c>
      <c r="CE760" t="inlineStr">
        <is>
          <t/>
        </is>
      </c>
      <c r="CF760" t="inlineStr">
        <is>
          <t>1.Luottolaitosten liiketoiminnan aloittamisesta ja harjoittamisesta 20. maaliskuuta 2000 annetun Euroopan parlamentin ja Euroopan unionin neuvoston direktii-vin N:o 2000/12/EY artiklan 1 alakohdan 26 mukaisesti: "Läheisellä sidoksella tarkoitetaan tilannetta, jossa kahden tai useamman luonnollisen henkilön tai oikeushenkilön välillä on sidossuhde: (a) omistusyhteyden kautta, eli että yrityksestä suoraan tai välillisesti määräysval-lan kautta pidetään hallussa vähintään 20 prosenttia yrityksen äänioikeudesta tai pääomasta, tai (b) määräysvallan kautta, eli kaikissa direktiivin 83/349/ETY artiklan 1 kohdassa 1 ja 2 tarkoite-tuissa tapauksissa emoyrityksen ja tytäryhtiön välisen sidoksen kautta taikka samanluonteisen minkä tahansa luonnollisen henkilön tai oikeushenkilön ja yrityksen välisen sidoksen kautta; myös tytäryrityksen tytäryritys katsotaan näiden yritysten johdossa toimivan emoyrityksen tytäryritykseksi. Tilanteiden, joissa kaksi luonnollista henkilöä tai oikeushenkilöä tai useampi luonnollinen henkilö t</t>
        </is>
      </c>
      <c r="CG760" t="inlineStr">
        <is>
          <t>1.Au sens de l'article 1 n° 26 de la directive 2000/12/CE du Parlement européen et du Conseil du 20 mars concernant l'accès à l'activité des établisse-ments de crédit et son exercice, on entend par liens étroits « une situation dans laquelle deux ou plusieurs personnes physiques ou morales sont liées par : (a) une participation, c'est-à-dire le fait de détenir, directement ou par le biais d'un lien de contrôle, 20 % ou plus des droits de vote ou du capital d'une entreprise ou (b) un lien de contrôle, c'est-à-dire le lien qui existe entre une entreprise mère et une filiale, dans tous les cas visés à l'article 1 (1) et (2) de la directive 83/349/CEE, ou une relation de même nature entre toute personne physique ou morale et une entreprise ; toute entreprise filiale d'une entreprise filiale est considérée comme filiale de l'entreprise mère qui est à la tête de ces entreprises. Est également considérée comme constituant un lien étroit entre deux ou plusieurs personnes physiques ou morales une situation dans laquelle ces personnes sont liées durablement à une même personne par un lien de contrôle ».</t>
        </is>
      </c>
      <c r="CH760" t="inlineStr">
        <is>
          <t/>
        </is>
      </c>
      <c r="CI760" t="inlineStr">
        <is>
          <t/>
        </is>
      </c>
      <c r="CJ760" t="inlineStr">
        <is>
          <t/>
        </is>
      </c>
      <c r="CK760" t="inlineStr">
        <is>
          <t>1.L'art.1, n. 26 della Direttiva 2000/12/CE del 20 marzo 2000 del Parlamento Europeo e del Consiglio, relativa all'accesso all'attività degli enti creditizi e al suo esercizio recita quanto segue: "Per stretti legami si intende una situazione nella quale due o più persone fisiche o giuridiche sono legate: (a) da una partecipazione, ossia dal fatto di detenere direttamente o tramite un legame di controllo, il 20% o più dei diritti di voto o del capitale di un'impresa o (b) da un legame di controllo, ossia dal legame che esiste tra un'impresa madre e un'impresa figlia, in tutti i casi di cui all'articolo 1, paragrafi 1 e 2, della Direttiva 83/349/CEE, o da una relazione della stessa natura tra una persona fisica o giuridica e un'impresa; l'impresa figlia di un'impresa figlia è parimenti considerata impresa figlia dell'impresa madre che è a capo di tali imprese. Si ritiene che costituisca uno stretto legame tra due o più persone fisiche o giuridiche anche la situazione in cui esse siano legate in modo duraturo a una stessa persona fisica o giuridica da un legame di controllo."</t>
        </is>
      </c>
      <c r="CL760" t="inlineStr">
        <is>
          <t/>
        </is>
      </c>
      <c r="CM760" t="inlineStr">
        <is>
          <t/>
        </is>
      </c>
      <c r="CN760" t="inlineStr">
        <is>
          <t/>
        </is>
      </c>
      <c r="CO760" t="inlineStr">
        <is>
          <t>1.Artikel 1, nr. 26 van de Richtlijn 2000/12/EG van het Europees Parlement en de Raad van 20 maart 2000 betreffende de toegang tot en de uitoefening van de werkzaamheden van kredietinstellingen luidt als volgt: "Nauwe banden: een situatie waarbij twee of meer natuurlijke of rechtspersonen verbonden zijn door: (a) een deelneming, d.w.z. het rechtstreeks of door middel van een zeggenschapsband in bezit hebben van ten minste 20% van de stemrechten of het kapitaal van een onderneming, of (b) een zeggenschapsband, d.w.z. de band die bestaat tussen een moederonderneming en een dochteronderneming, in alle gevallen zoals bedoeld in artikel 1, leden 1 en 2, van Richtlijn 83/349/EEG, of een band van dezelfde aard tussen een natuurlijke of een rechtspersoon en een onderneming; elke dochteronderneming van een dochteronderneming wordt ook beschouwd als een dochteronderneming van de moederonderneming die aan het hoofd van deze ondernemingen staat. Als een nauwe band tussen twee of meer natuurlijke of rechtspersonen wordt tevens beschouwd een situatie waarin deze personen via een zeggenschapsband duurzaam verbonden zijn met een zelfde persoon."</t>
        </is>
      </c>
      <c r="CP760" t="inlineStr">
        <is>
          <t/>
        </is>
      </c>
      <c r="CQ760" t="inlineStr">
        <is>
          <t>1.o n.º 26 do artigo 1.º da Directiva 2000/12/CE do Parlamento Europeu e do Conselho de 20 de Março de 2000 relativa ao acesso à actividade das instituições de crédito e ao seu exercício estabelece que uma "relação estreita" é "uma relação em que duas ou mais pessoas singulares ou colectivas se encontram ligadas através de: a) uma participação, ou seja, o facto de deter, directamente ou através de uma relação de controlo, 20% ou mais dos direitos de voto ou do capital de uma empresa; ou b) uma relação de controlo, ou seja, a relação existente entre uma empresa-mãe e uma filial, tal como prevista nos n.ºs 1 e 2 do artigo 1.º da Directiva 83/349/CEE, ou uma relação da mesma natureza entre uma pessoa singular ou colectiva e uma empresa; uma empresa filial de uma empresa filial é igualmente considerada como filial da empresa-mãe de que essas empresas dependem. É igualmente considerada como constituindo uma relação estreita entre duas ou mais pessoas singulares ou colectivas, uma situação em que essas pessoas se encontrem ligadas de modo duradouro a uma mesma pessoa através de uma relação de controlo."</t>
        </is>
      </c>
      <c r="CR760" t="inlineStr">
        <is>
          <t/>
        </is>
      </c>
      <c r="CS760" t="inlineStr">
        <is>
          <t/>
        </is>
      </c>
      <c r="CT760" t="inlineStr">
        <is>
          <t/>
        </is>
      </c>
      <c r="CU760" t="inlineStr">
        <is>
          <t>1.I artikel 1.26 i Europaparlamentets och rådets direktiv 2000/12/EG av den 20 mars 2000 om rätten att starta och driva verksamhet i kreditinstitut fastställs följande: "nära förbindelser: en situation där två eller flera fysiska eller juridiska personer är förenade genom a) ägarintresse, innebärande ett innehav, direkt eller genom kontroll av 20 % eller mer av rösterna eller kapitalet i ett företag, eller b) kontroll, innebärande förbindelse mellan ett moderföretag och ett dotterföretag i alla de fall som omfattas av artikel 1.1 och 1.2 i direktiv 83/349/EEG, eller en likartad förbindelse mellan någon fysisk eller juridisk person och ett företag. Varje dotterföretag till ett dotterföretag skall också anses som dotterföretag till moderföretaget vilket står över dessa företag. Som nära förbindelse skall även anses en situation där två eller flera fysiska eller juridiska personer kontrolleras genom en varaktig förbindelse till en och samma person."</t>
        </is>
      </c>
    </row>
    <row r="761">
      <c r="A761" s="1" t="str">
        <f>HYPERLINK("https://iate.europa.eu/entry/result/29011/all", "29011")</f>
        <v>29011</v>
      </c>
      <c r="B761" t="inlineStr">
        <is>
          <t>FINANCE</t>
        </is>
      </c>
      <c r="C761" t="inlineStr">
        <is>
          <t>FINANCE</t>
        </is>
      </c>
      <c r="D761" t="inlineStr">
        <is>
          <t/>
        </is>
      </c>
      <c r="E761" t="inlineStr">
        <is>
          <t/>
        </is>
      </c>
      <c r="F761" t="inlineStr">
        <is>
          <t/>
        </is>
      </c>
      <c r="G761" t="inlineStr">
        <is>
          <t/>
        </is>
      </c>
      <c r="H761" t="inlineStr">
        <is>
          <t/>
        </is>
      </c>
      <c r="I761" t="inlineStr">
        <is>
          <t/>
        </is>
      </c>
      <c r="J761" t="inlineStr">
        <is>
          <t>udstedelse</t>
        </is>
      </c>
      <c r="K761" t="inlineStr">
        <is>
          <t>3</t>
        </is>
      </c>
      <c r="L761" t="inlineStr">
        <is>
          <t/>
        </is>
      </c>
      <c r="M761" t="inlineStr">
        <is>
          <t>Ausgabe</t>
        </is>
      </c>
      <c r="N761" t="inlineStr">
        <is>
          <t>3</t>
        </is>
      </c>
      <c r="O761" t="inlineStr">
        <is>
          <t/>
        </is>
      </c>
      <c r="P761" t="inlineStr">
        <is>
          <t>έκδοση</t>
        </is>
      </c>
      <c r="Q761" t="inlineStr">
        <is>
          <t>3</t>
        </is>
      </c>
      <c r="R761" t="inlineStr">
        <is>
          <t/>
        </is>
      </c>
      <c r="S761" t="inlineStr">
        <is>
          <t>issuance</t>
        </is>
      </c>
      <c r="T761" t="inlineStr">
        <is>
          <t>3</t>
        </is>
      </c>
      <c r="U761" t="inlineStr">
        <is>
          <t/>
        </is>
      </c>
      <c r="V761" t="inlineStr">
        <is>
          <t>emisión</t>
        </is>
      </c>
      <c r="W761" t="inlineStr">
        <is>
          <t>3</t>
        </is>
      </c>
      <c r="X761" t="inlineStr">
        <is>
          <t/>
        </is>
      </c>
      <c r="Y761" t="inlineStr">
        <is>
          <t/>
        </is>
      </c>
      <c r="Z761" t="inlineStr">
        <is>
          <t/>
        </is>
      </c>
      <c r="AA761" t="inlineStr">
        <is>
          <t/>
        </is>
      </c>
      <c r="AB761" t="inlineStr">
        <is>
          <t>liikkeeseenlasku</t>
        </is>
      </c>
      <c r="AC761" t="inlineStr">
        <is>
          <t>3</t>
        </is>
      </c>
      <c r="AD761" t="inlineStr">
        <is>
          <t/>
        </is>
      </c>
      <c r="AE761" t="inlineStr">
        <is>
          <t>émission</t>
        </is>
      </c>
      <c r="AF761" t="inlineStr">
        <is>
          <t>3</t>
        </is>
      </c>
      <c r="AG761" t="inlineStr">
        <is>
          <t/>
        </is>
      </c>
      <c r="AH761" t="inlineStr">
        <is>
          <t/>
        </is>
      </c>
      <c r="AI761" t="inlineStr">
        <is>
          <t/>
        </is>
      </c>
      <c r="AJ761" t="inlineStr">
        <is>
          <t/>
        </is>
      </c>
      <c r="AK761" t="inlineStr">
        <is>
          <t/>
        </is>
      </c>
      <c r="AL761" t="inlineStr">
        <is>
          <t/>
        </is>
      </c>
      <c r="AM761" t="inlineStr">
        <is>
          <t/>
        </is>
      </c>
      <c r="AN761" t="inlineStr">
        <is>
          <t/>
        </is>
      </c>
      <c r="AO761" t="inlineStr">
        <is>
          <t/>
        </is>
      </c>
      <c r="AP761" t="inlineStr">
        <is>
          <t/>
        </is>
      </c>
      <c r="AQ761" t="inlineStr">
        <is>
          <t>emissione</t>
        </is>
      </c>
      <c r="AR761" t="inlineStr">
        <is>
          <t>3</t>
        </is>
      </c>
      <c r="AS761" t="inlineStr">
        <is>
          <t/>
        </is>
      </c>
      <c r="AT761" t="inlineStr">
        <is>
          <t/>
        </is>
      </c>
      <c r="AU761" t="inlineStr">
        <is>
          <t/>
        </is>
      </c>
      <c r="AV761" t="inlineStr">
        <is>
          <t/>
        </is>
      </c>
      <c r="AW761" t="inlineStr">
        <is>
          <t/>
        </is>
      </c>
      <c r="AX761" t="inlineStr">
        <is>
          <t/>
        </is>
      </c>
      <c r="AY761" t="inlineStr">
        <is>
          <t/>
        </is>
      </c>
      <c r="AZ761" t="inlineStr">
        <is>
          <t/>
        </is>
      </c>
      <c r="BA761" t="inlineStr">
        <is>
          <t/>
        </is>
      </c>
      <c r="BB761" t="inlineStr">
        <is>
          <t/>
        </is>
      </c>
      <c r="BC761" t="inlineStr">
        <is>
          <t>uitgifte</t>
        </is>
      </c>
      <c r="BD761" t="inlineStr">
        <is>
          <t>3</t>
        </is>
      </c>
      <c r="BE761" t="inlineStr">
        <is>
          <t/>
        </is>
      </c>
      <c r="BF761" t="inlineStr">
        <is>
          <t/>
        </is>
      </c>
      <c r="BG761" t="inlineStr">
        <is>
          <t/>
        </is>
      </c>
      <c r="BH761" t="inlineStr">
        <is>
          <t/>
        </is>
      </c>
      <c r="BI761" t="inlineStr">
        <is>
          <t>emissão</t>
        </is>
      </c>
      <c r="BJ761" t="inlineStr">
        <is>
          <t>3</t>
        </is>
      </c>
      <c r="BK761" t="inlineStr">
        <is>
          <t/>
        </is>
      </c>
      <c r="BL761" t="inlineStr">
        <is>
          <t>emisiune</t>
        </is>
      </c>
      <c r="BM761" t="inlineStr">
        <is>
          <t>3</t>
        </is>
      </c>
      <c r="BN761" t="inlineStr">
        <is>
          <t/>
        </is>
      </c>
      <c r="BO761" t="inlineStr">
        <is>
          <t/>
        </is>
      </c>
      <c r="BP761" t="inlineStr">
        <is>
          <t/>
        </is>
      </c>
      <c r="BQ761" t="inlineStr">
        <is>
          <t/>
        </is>
      </c>
      <c r="BR761" t="inlineStr">
        <is>
          <t/>
        </is>
      </c>
      <c r="BS761" t="inlineStr">
        <is>
          <t/>
        </is>
      </c>
      <c r="BT761" t="inlineStr">
        <is>
          <t/>
        </is>
      </c>
      <c r="BU761" t="inlineStr">
        <is>
          <t>utgivning</t>
        </is>
      </c>
      <c r="BV761" t="inlineStr">
        <is>
          <t>3</t>
        </is>
      </c>
      <c r="BW761" t="inlineStr">
        <is>
          <t/>
        </is>
      </c>
      <c r="BX761" t="inlineStr">
        <is>
          <t/>
        </is>
      </c>
      <c r="BY761" t="inlineStr">
        <is>
          <t/>
        </is>
      </c>
      <c r="BZ761" t="inlineStr">
        <is>
          <t/>
        </is>
      </c>
      <c r="CA761" t="inlineStr">
        <is>
          <t/>
        </is>
      </c>
      <c r="CB761" t="inlineStr">
        <is>
          <t/>
        </is>
      </c>
      <c r="CC761" t="inlineStr">
        <is>
          <t/>
        </is>
      </c>
      <c r="CD761" t="inlineStr">
        <is>
          <t/>
        </is>
      </c>
      <c r="CE761" t="inlineStr">
        <is>
          <t/>
        </is>
      </c>
      <c r="CF761" t="inlineStr">
        <is>
          <t/>
        </is>
      </c>
      <c r="CG761" t="inlineStr">
        <is>
          <t/>
        </is>
      </c>
      <c r="CH761" t="inlineStr">
        <is>
          <t/>
        </is>
      </c>
      <c r="CI761" t="inlineStr">
        <is>
          <t/>
        </is>
      </c>
      <c r="CJ761" t="inlineStr">
        <is>
          <t/>
        </is>
      </c>
      <c r="CK761" t="inlineStr">
        <is>
          <t/>
        </is>
      </c>
      <c r="CL761" t="inlineStr">
        <is>
          <t/>
        </is>
      </c>
      <c r="CM761" t="inlineStr">
        <is>
          <t/>
        </is>
      </c>
      <c r="CN761" t="inlineStr">
        <is>
          <t/>
        </is>
      </c>
      <c r="CO761" t="inlineStr">
        <is>
          <t/>
        </is>
      </c>
      <c r="CP761" t="inlineStr">
        <is>
          <t/>
        </is>
      </c>
      <c r="CQ761" t="inlineStr">
        <is>
          <t/>
        </is>
      </c>
      <c r="CR761" t="inlineStr">
        <is>
          <t/>
        </is>
      </c>
      <c r="CS761" t="inlineStr">
        <is>
          <t/>
        </is>
      </c>
      <c r="CT761" t="inlineStr">
        <is>
          <t/>
        </is>
      </c>
      <c r="CU761" t="inlineStr">
        <is>
          <t/>
        </is>
      </c>
    </row>
    <row r="762">
      <c r="A762" s="1" t="str">
        <f>HYPERLINK("https://iate.europa.eu/entry/result/128731/all", "128731")</f>
        <v>128731</v>
      </c>
      <c r="B762" t="inlineStr">
        <is>
          <t>FINANCE</t>
        </is>
      </c>
      <c r="C762" t="inlineStr">
        <is>
          <t>FINANCE|monetary relations;FINANCE|monetary economics;FINANCE|financial institutions and credit|financial services</t>
        </is>
      </c>
      <c r="D762" t="inlineStr">
        <is>
          <t>платежен инструмент</t>
        </is>
      </c>
      <c r="E762" t="inlineStr">
        <is>
          <t>3</t>
        </is>
      </c>
      <c r="F762" t="inlineStr">
        <is>
          <t/>
        </is>
      </c>
      <c r="G762" t="inlineStr">
        <is>
          <t>platební prostředek</t>
        </is>
      </c>
      <c r="H762" t="inlineStr">
        <is>
          <t>3</t>
        </is>
      </c>
      <c r="I762" t="inlineStr">
        <is>
          <t/>
        </is>
      </c>
      <c r="J762" t="inlineStr">
        <is>
          <t>betalingsmiddel|betalingsinstrument</t>
        </is>
      </c>
      <c r="K762" t="inlineStr">
        <is>
          <t>3|3</t>
        </is>
      </c>
      <c r="L762" t="inlineStr">
        <is>
          <t>|</t>
        </is>
      </c>
      <c r="M762" t="inlineStr">
        <is>
          <t>Zahlungsinstrument</t>
        </is>
      </c>
      <c r="N762" t="inlineStr">
        <is>
          <t>3</t>
        </is>
      </c>
      <c r="O762" t="inlineStr">
        <is>
          <t/>
        </is>
      </c>
      <c r="P762" t="inlineStr">
        <is>
          <t>μέσο πληρωμής|μέσο πληρωμών</t>
        </is>
      </c>
      <c r="Q762" t="inlineStr">
        <is>
          <t>3|3</t>
        </is>
      </c>
      <c r="R762" t="inlineStr">
        <is>
          <t>|</t>
        </is>
      </c>
      <c r="S762" t="inlineStr">
        <is>
          <t>payment instrument|instrument of payment|instrument of payment</t>
        </is>
      </c>
      <c r="T762" t="inlineStr">
        <is>
          <t>3|3|1</t>
        </is>
      </c>
      <c r="U762" t="inlineStr">
        <is>
          <t>||</t>
        </is>
      </c>
      <c r="V762" t="inlineStr">
        <is>
          <t>instrumento de pago</t>
        </is>
      </c>
      <c r="W762" t="inlineStr">
        <is>
          <t>3</t>
        </is>
      </c>
      <c r="X762" t="inlineStr">
        <is>
          <t/>
        </is>
      </c>
      <c r="Y762" t="inlineStr">
        <is>
          <t>makseinstrument</t>
        </is>
      </c>
      <c r="Z762" t="inlineStr">
        <is>
          <t>3</t>
        </is>
      </c>
      <c r="AA762" t="inlineStr">
        <is>
          <t/>
        </is>
      </c>
      <c r="AB762" t="inlineStr">
        <is>
          <t>maksuväline</t>
        </is>
      </c>
      <c r="AC762" t="inlineStr">
        <is>
          <t>3</t>
        </is>
      </c>
      <c r="AD762" t="inlineStr">
        <is>
          <t/>
        </is>
      </c>
      <c r="AE762" t="inlineStr">
        <is>
          <t>instrument de règlement|instrument de paiement</t>
        </is>
      </c>
      <c r="AF762" t="inlineStr">
        <is>
          <t>3|3</t>
        </is>
      </c>
      <c r="AG762" t="inlineStr">
        <is>
          <t>|</t>
        </is>
      </c>
      <c r="AH762" t="inlineStr">
        <is>
          <t>ionstraim íocaíochta</t>
        </is>
      </c>
      <c r="AI762" t="inlineStr">
        <is>
          <t>3</t>
        </is>
      </c>
      <c r="AJ762" t="inlineStr">
        <is>
          <t/>
        </is>
      </c>
      <c r="AK762" t="inlineStr">
        <is>
          <t>platni instrument</t>
        </is>
      </c>
      <c r="AL762" t="inlineStr">
        <is>
          <t>3</t>
        </is>
      </c>
      <c r="AM762" t="inlineStr">
        <is>
          <t/>
        </is>
      </c>
      <c r="AN762" t="inlineStr">
        <is>
          <t>készpénz-helyettesítő fizetési eszköz</t>
        </is>
      </c>
      <c r="AO762" t="inlineStr">
        <is>
          <t>4</t>
        </is>
      </c>
      <c r="AP762" t="inlineStr">
        <is>
          <t/>
        </is>
      </c>
      <c r="AQ762" t="inlineStr">
        <is>
          <t>strumento di pagamento</t>
        </is>
      </c>
      <c r="AR762" t="inlineStr">
        <is>
          <t>3</t>
        </is>
      </c>
      <c r="AS762" t="inlineStr">
        <is>
          <t/>
        </is>
      </c>
      <c r="AT762" t="inlineStr">
        <is>
          <t>mokėjimo priemonė</t>
        </is>
      </c>
      <c r="AU762" t="inlineStr">
        <is>
          <t>3</t>
        </is>
      </c>
      <c r="AV762" t="inlineStr">
        <is>
          <t/>
        </is>
      </c>
      <c r="AW762" t="inlineStr">
        <is>
          <t>maksājumu instruments</t>
        </is>
      </c>
      <c r="AX762" t="inlineStr">
        <is>
          <t>3</t>
        </is>
      </c>
      <c r="AY762" t="inlineStr">
        <is>
          <t/>
        </is>
      </c>
      <c r="AZ762" t="inlineStr">
        <is>
          <t>strument ta' pagament</t>
        </is>
      </c>
      <c r="BA762" t="inlineStr">
        <is>
          <t>3</t>
        </is>
      </c>
      <c r="BB762" t="inlineStr">
        <is>
          <t/>
        </is>
      </c>
      <c r="BC762" t="inlineStr">
        <is>
          <t>betaalinstrument|betalingsinstrument</t>
        </is>
      </c>
      <c r="BD762" t="inlineStr">
        <is>
          <t>3|3</t>
        </is>
      </c>
      <c r="BE762" t="inlineStr">
        <is>
          <t>preferred|</t>
        </is>
      </c>
      <c r="BF762" t="inlineStr">
        <is>
          <t>instrument płatniczy</t>
        </is>
      </c>
      <c r="BG762" t="inlineStr">
        <is>
          <t>3</t>
        </is>
      </c>
      <c r="BH762" t="inlineStr">
        <is>
          <t/>
        </is>
      </c>
      <c r="BI762" t="inlineStr">
        <is>
          <t>instrumento de pagamento</t>
        </is>
      </c>
      <c r="BJ762" t="inlineStr">
        <is>
          <t>3</t>
        </is>
      </c>
      <c r="BK762" t="inlineStr">
        <is>
          <t/>
        </is>
      </c>
      <c r="BL762" t="inlineStr">
        <is>
          <t>instrument de plată</t>
        </is>
      </c>
      <c r="BM762" t="inlineStr">
        <is>
          <t>3</t>
        </is>
      </c>
      <c r="BN762" t="inlineStr">
        <is>
          <t/>
        </is>
      </c>
      <c r="BO762" t="inlineStr">
        <is>
          <t>platobný nástroj</t>
        </is>
      </c>
      <c r="BP762" t="inlineStr">
        <is>
          <t>3</t>
        </is>
      </c>
      <c r="BQ762" t="inlineStr">
        <is>
          <t/>
        </is>
      </c>
      <c r="BR762" t="inlineStr">
        <is>
          <t>plačilni instrument</t>
        </is>
      </c>
      <c r="BS762" t="inlineStr">
        <is>
          <t>3</t>
        </is>
      </c>
      <c r="BT762" t="inlineStr">
        <is>
          <t/>
        </is>
      </c>
      <c r="BU762" t="inlineStr">
        <is>
          <t>betalningsinstrument</t>
        </is>
      </c>
      <c r="BV762" t="inlineStr">
        <is>
          <t>3</t>
        </is>
      </c>
      <c r="BW762" t="inlineStr">
        <is>
          <t/>
        </is>
      </c>
      <c r="BX762" t="inlineStr">
        <is>
          <t>персонализирано устройство и/или набор от процедури, уговорени между ползвателя на платежни услуги и доставчика на платежни услуги и използвани с цел даване на платежно нареждане</t>
        </is>
      </c>
      <c r="BY762" t="inlineStr">
        <is>
          <t>jakékoli personalizované zařízení nebo soubor postupů sjednaný mezi uživatelem platebních služeb a poskytovatelem platebních služeb, které jsou používány k iniciování platebního příkazu</t>
        </is>
      </c>
      <c r="BZ762" t="inlineStr">
        <is>
          <t>redskab eller helhed af procedurer, der muliggør overførsel af midler fra en betaler til en betalingsmodtager</t>
        </is>
      </c>
      <c r="CA762" t="inlineStr">
        <is>
          <t>körperliches Instrument oder Verfahrensablauf das bzw. der genutzt werden kann, um einen Zahlungsauftrag zu erteilen bzw. Geld oder einen monetären Wert zu übertragen</t>
        </is>
      </c>
      <c r="CB762" t="inlineStr">
        <is>
          <t>Eξατομικευμένο εργαλείο και/ή σειρά διαδικασιών που έχει συμφωνηθεί μεταξύ του χρήστη υπηρεσιών πληρωμών και του παρόχου υπηρεσιών πληρωμών που χρησιμοποιείται για την έναρξη εντολής πληρωμής</t>
        </is>
      </c>
      <c r="CC762" t="inlineStr">
        <is>
          <t>a tool or a set of procedures enabling the transfer of funds from a payer to a payee</t>
        </is>
      </c>
      <c r="CD762" t="inlineStr">
        <is>
          <t>1. Dispositivo personalizado y/o conjunto de procedimientos acordados entre el usuario de servicios de pago [ &lt;a href="/entry/result/2221651/all" id="ENTRY_TO_ENTRY_CONVERTER" target="_blank"&gt;IATE:2221651&lt;/a&gt; ] y el proveedor de servicios de pago [ &lt;a href="/entry/result/2220607/all" id="ENTRY_TO_ENTRY_CONVERTER" target="_blank"&gt;IATE:2220607&lt;/a&gt; ] y utilizados para iniciar una orden de pago [ &lt;a href="/entry/result/1557285/all" id="ENTRY_TO_ENTRY_CONVERTER" target="_blank"&gt;IATE:1557285&lt;/a&gt; ].&lt;p&gt;2. Son instrumentos de pago, por ejemplo:&lt;/p&gt;&lt;p&gt;- las tarjetas de débito y de crédito&lt;/p&gt;&lt;p&gt;- las transferencias&lt;/p&gt;&lt;p&gt;- los adeudos domiciliados&lt;/p&gt;&lt;p&gt;- el dinero electrónico.&lt;/p&gt;</t>
        </is>
      </c>
      <c r="CE762" t="inlineStr">
        <is>
          <t>vahend või toimingute kogum, mis võimaldab raha ülekandmist maksjalt makse saajale</t>
        </is>
      </c>
      <c r="CF762" t="inlineStr">
        <is>
          <t>"käyttäjäkohtainen väline tai menettelytapa tai näiden yhdistelmä, jolla maksaja antaa maksutoimeksiannon"</t>
        </is>
      </c>
      <c r="CG762" t="inlineStr">
        <is>
          <t>tout instrument ou ensemble de procédures convenu entre l'utilisateur de services de paiement et le prestataire de services de paiement et utilisé pour permettre le transfert de fonds</t>
        </is>
      </c>
      <c r="CH762" t="inlineStr">
        <is>
          <t/>
        </is>
      </c>
      <c r="CI762" t="inlineStr">
        <is>
          <t>personalizirani uređaj i/ili skup postupaka dogovorenih između korisnika platnih usluga i pružatelja platnih usluga koji se koriste za iniciranje naloga za plaćanje</t>
        </is>
      </c>
      <c r="CJ762" t="inlineStr">
        <is>
          <t>a pénzforgalmi szolgáltatást igénybe vevő és a pénzforgalmi szolgáltató közötti megállapodás tárgyát képező, fizetési megbízás kezdeményezésére használt, személyre szabott eszköz(ök) és/vagy eljárások</t>
        </is>
      </c>
      <c r="CK762" t="inlineStr">
        <is>
          <t>dispositivo personalizzato e/o insieme di procedure concordate tra l'utente di servizi di pagamento e il prestatore di servizi di pagamento e utilizzate per disporre un ordine di pagamento</t>
        </is>
      </c>
      <c r="CL762" t="inlineStr">
        <is>
          <t>personalizuota (-os) priemonė (-ės) ir (arba) procedūros, dėl kurių susitaria mokėjimo paslaugų vartotojas ir mokėjimo paslaugų teikėjas ir kurios naudojamos mokėjimo nurodymui inicijuoti</t>
        </is>
      </c>
      <c r="CM762" t="inlineStr">
        <is>
          <t>jebkāda personalizēta ierīce un/vai procedūru kopums, par ko maksājumu pakalpojumu lietotājs un maksājumu pakalpojumu sniedzējs ir vienojušies un ko izmanto, lai iniciētu maksājuma uzdevumu</t>
        </is>
      </c>
      <c r="CN762" t="inlineStr">
        <is>
          <t>apparat(i) personalizzat(i) u/jew sett ta’ proċeduri miftiehma bejn l-utent ta’ servizzi ta’ pagament u l-fornitur ta’ servizzi ta’ pagament u li jintuża sabiex tinbeda ordni ta’ pagament</t>
        </is>
      </c>
      <c r="CO762" t="inlineStr">
        <is>
          <t>gepersonaliseerd(e) instrument(en) en/of geheel van procedures, overeengekomen door de betalingsdienstgebruiker en de betalingsdienstaanbieder, waarvan gebruik wordt gemaakt voor het initiëren van een betalingsopdracht</t>
        </is>
      </c>
      <c r="CP762" t="inlineStr">
        <is>
          <t>narzędzie lub zbiór procedur umożliwiających transfer środków pieniężnych od płatnika do odbiorcy; płatnik i odbiorca mogą być tą samą osobą</t>
        </is>
      </c>
      <c r="CQ762" t="inlineStr">
        <is>
          <t>Dispositivo personalizado e/ou um conjunto de procedimentos, acordados entre o utilizador do serviço de pagamento e o prestador do serviço de pagamento, utilizados para iniciar uma ordem de pagamento.</t>
        </is>
      </c>
      <c r="CR762" t="inlineStr">
        <is>
          <t>dispozitiv personalizat sau set de proceduri convenite între un utilizator de servicii de plată și un prestator de servicii de plată, care permite transferul de fonduri de la plătitor la beneficiar</t>
        </is>
      </c>
      <c r="CS762" t="inlineStr">
        <is>
          <t>personalizované zariadenie (zariadenia) a/alebo súbor postupov dohodnutých medzi používateľom platobných služieb a poskytovateľom platobných služieb, ktoré sa používajú na iniciovanie platobného príkazu</t>
        </is>
      </c>
      <c r="CT762" t="inlineStr">
        <is>
          <t>naprava ali niz postopkov oziroma oboje, ki so dogovorjeni med posameznim uporabnikom in njegovim &lt;b&gt;ponudnikom plačilnih storitev&lt;/b&gt; [ &lt;a href="/entry/result/2220607/all" id="ENTRY_TO_ENTRY_CONVERTER" target="_blank"&gt;IATE:2220607&lt;/a&gt; ] ter vezani le na tega uporabnika z namenom, da ga uporabi za odreditev plačilnega naloga (npr. zagotavlja identifikacijo uporabnika in postopek odreditve plačilnega naloga)</t>
        </is>
      </c>
      <c r="CU762" t="inlineStr">
        <is>
          <t>personliga anordningar och/eller rutiner som betaltjänstanvändaren och betaltjänstleverantören har träffat avtal om och som används för att initiera en betalningsorder</t>
        </is>
      </c>
    </row>
    <row r="763">
      <c r="A763" s="1" t="str">
        <f>HYPERLINK("https://iate.europa.eu/entry/result/127234/all", "127234")</f>
        <v>127234</v>
      </c>
      <c r="B763" t="inlineStr">
        <is>
          <t>LAW;FINANCE</t>
        </is>
      </c>
      <c r="C763" t="inlineStr">
        <is>
          <t>LAW|criminal law;FINANCE</t>
        </is>
      </c>
      <c r="D763" t="inlineStr">
        <is>
          <t>финансово престъпление|икономическо престъпление|финансова престъпност|икономическа престъпност</t>
        </is>
      </c>
      <c r="E763" t="inlineStr">
        <is>
          <t>3|3|3|3</t>
        </is>
      </c>
      <c r="F763" t="inlineStr">
        <is>
          <t>|||</t>
        </is>
      </c>
      <c r="G763" t="inlineStr">
        <is>
          <t>hospodářský trestný čin</t>
        </is>
      </c>
      <c r="H763" t="inlineStr">
        <is>
          <t>3</t>
        </is>
      </c>
      <c r="I763" t="inlineStr">
        <is>
          <t/>
        </is>
      </c>
      <c r="J763" t="inlineStr">
        <is>
          <t>økonomisk kriminalitet|finansielt bedrageri</t>
        </is>
      </c>
      <c r="K763" t="inlineStr">
        <is>
          <t>4|3</t>
        </is>
      </c>
      <c r="L763" t="inlineStr">
        <is>
          <t>|</t>
        </is>
      </c>
      <c r="M763" t="inlineStr">
        <is>
          <t>Wirtschaftskriminalität|Finanzkriminalität</t>
        </is>
      </c>
      <c r="N763" t="inlineStr">
        <is>
          <t>3|3</t>
        </is>
      </c>
      <c r="O763" t="inlineStr">
        <is>
          <t>|</t>
        </is>
      </c>
      <c r="P763" t="inlineStr">
        <is>
          <t>οικονομικό έγκλημα</t>
        </is>
      </c>
      <c r="Q763" t="inlineStr">
        <is>
          <t>3</t>
        </is>
      </c>
      <c r="R763" t="inlineStr">
        <is>
          <t/>
        </is>
      </c>
      <c r="S763" t="inlineStr">
        <is>
          <t>financial crime|economic crime</t>
        </is>
      </c>
      <c r="T763" t="inlineStr">
        <is>
          <t>3|3</t>
        </is>
      </c>
      <c r="U763" t="inlineStr">
        <is>
          <t>|</t>
        </is>
      </c>
      <c r="V763" t="inlineStr">
        <is>
          <t>delito económico|criminalidad financiera</t>
        </is>
      </c>
      <c r="W763" t="inlineStr">
        <is>
          <t>3|3</t>
        </is>
      </c>
      <c r="X763" t="inlineStr">
        <is>
          <t>|</t>
        </is>
      </c>
      <c r="Y763" t="inlineStr">
        <is>
          <t>finantskuritegu|majanduskuritegevus</t>
        </is>
      </c>
      <c r="Z763" t="inlineStr">
        <is>
          <t>3|3</t>
        </is>
      </c>
      <c r="AA763" t="inlineStr">
        <is>
          <t>|</t>
        </is>
      </c>
      <c r="AB763" t="inlineStr">
        <is>
          <t>talousrikollisuus</t>
        </is>
      </c>
      <c r="AC763" t="inlineStr">
        <is>
          <t>3</t>
        </is>
      </c>
      <c r="AD763" t="inlineStr">
        <is>
          <t/>
        </is>
      </c>
      <c r="AE763" t="inlineStr">
        <is>
          <t>délinquance économique|criminalité économique|délinquance économique et financière|criminalité financière|délinquance financière</t>
        </is>
      </c>
      <c r="AF763" t="inlineStr">
        <is>
          <t>3|3|2|3|3</t>
        </is>
      </c>
      <c r="AG763" t="inlineStr">
        <is>
          <t>||||</t>
        </is>
      </c>
      <c r="AH763" t="inlineStr">
        <is>
          <t>coireacht eacnamaíoch</t>
        </is>
      </c>
      <c r="AI763" t="inlineStr">
        <is>
          <t>3</t>
        </is>
      </c>
      <c r="AJ763" t="inlineStr">
        <is>
          <t/>
        </is>
      </c>
      <c r="AK763" t="inlineStr">
        <is>
          <t>gospodarski kriminal(itet)|kaznena djela protiv gospodarstva|financijski kriminalitet</t>
        </is>
      </c>
      <c r="AL763" t="inlineStr">
        <is>
          <t>3|4|3</t>
        </is>
      </c>
      <c r="AM763" t="inlineStr">
        <is>
          <t>||</t>
        </is>
      </c>
      <c r="AN763" t="inlineStr">
        <is>
          <t>gazdasági bűnözés</t>
        </is>
      </c>
      <c r="AO763" t="inlineStr">
        <is>
          <t>4</t>
        </is>
      </c>
      <c r="AP763" t="inlineStr">
        <is>
          <t/>
        </is>
      </c>
      <c r="AQ763" t="inlineStr">
        <is>
          <t>criminalità finanziaria|criminalità economica</t>
        </is>
      </c>
      <c r="AR763" t="inlineStr">
        <is>
          <t>3|3</t>
        </is>
      </c>
      <c r="AS763" t="inlineStr">
        <is>
          <t>|</t>
        </is>
      </c>
      <c r="AT763" t="inlineStr">
        <is>
          <t>finansinis nusikaltimas|ekonominis nusikaltimas</t>
        </is>
      </c>
      <c r="AU763" t="inlineStr">
        <is>
          <t>2|2</t>
        </is>
      </c>
      <c r="AV763" t="inlineStr">
        <is>
          <t>|</t>
        </is>
      </c>
      <c r="AW763" t="inlineStr">
        <is>
          <t>finanšu noziedzība|ekonomiskais noziegums|ekonomiskā noziedzība|finanšu noziegums</t>
        </is>
      </c>
      <c r="AX763" t="inlineStr">
        <is>
          <t>3|3|3|3</t>
        </is>
      </c>
      <c r="AY763" t="inlineStr">
        <is>
          <t>|||</t>
        </is>
      </c>
      <c r="AZ763" t="inlineStr">
        <is>
          <t>kriminalità finanzjarja|kriminalità ekonomika</t>
        </is>
      </c>
      <c r="BA763" t="inlineStr">
        <is>
          <t>3|3</t>
        </is>
      </c>
      <c r="BB763" t="inlineStr">
        <is>
          <t>|</t>
        </is>
      </c>
      <c r="BC763" t="inlineStr">
        <is>
          <t>vermogenscriminaliteit|financiële delicten, financiële criminaliteit|economische criminaliteit|financiële misdrijven</t>
        </is>
      </c>
      <c r="BD763" t="inlineStr">
        <is>
          <t>3|2|2|2</t>
        </is>
      </c>
      <c r="BE763" t="inlineStr">
        <is>
          <t>|||</t>
        </is>
      </c>
      <c r="BF763" t="inlineStr">
        <is>
          <t>przestępstwo gospodarcze|przestępstwo finansowe</t>
        </is>
      </c>
      <c r="BG763" t="inlineStr">
        <is>
          <t>2|2</t>
        </is>
      </c>
      <c r="BH763" t="inlineStr">
        <is>
          <t>|</t>
        </is>
      </c>
      <c r="BI763" t="inlineStr">
        <is>
          <t>criminalidade económica|criminalidade financeira</t>
        </is>
      </c>
      <c r="BJ763" t="inlineStr">
        <is>
          <t>3|3</t>
        </is>
      </c>
      <c r="BK763" t="inlineStr">
        <is>
          <t>|</t>
        </is>
      </c>
      <c r="BL763" t="inlineStr">
        <is>
          <t>infracțiune economică|criminalitate economică</t>
        </is>
      </c>
      <c r="BM763" t="inlineStr">
        <is>
          <t>3|3</t>
        </is>
      </c>
      <c r="BN763" t="inlineStr">
        <is>
          <t>|</t>
        </is>
      </c>
      <c r="BO763" t="inlineStr">
        <is>
          <t>hospodársky trestný čin</t>
        </is>
      </c>
      <c r="BP763" t="inlineStr">
        <is>
          <t>3</t>
        </is>
      </c>
      <c r="BQ763" t="inlineStr">
        <is>
          <t/>
        </is>
      </c>
      <c r="BR763" t="inlineStr">
        <is>
          <t>gospodarska kriminaliteta|gospodarski kriminal|finančni kriminal|finančna kriminaliteta</t>
        </is>
      </c>
      <c r="BS763" t="inlineStr">
        <is>
          <t>3|3|3|3</t>
        </is>
      </c>
      <c r="BT763" t="inlineStr">
        <is>
          <t>|||</t>
        </is>
      </c>
      <c r="BU763" t="inlineStr">
        <is>
          <t>ekonomisk brottslighet</t>
        </is>
      </c>
      <c r="BV763" t="inlineStr">
        <is>
          <t>1</t>
        </is>
      </c>
      <c r="BW763" t="inlineStr">
        <is>
          <t/>
        </is>
      </c>
      <c r="BX763" t="inlineStr">
        <is>
          <t>незаконни действия, извършени от отделно лице или група лица с цел получаване на финансови или професионални облаги, като основният мотив на такива престъпления е икономическа печалба</t>
        </is>
      </c>
      <c r="BY763" t="inlineStr">
        <is>
          <t>trestné činy proti měně a platebním prostředkům, trestné činy daňové, poplatkové a devizové, trestné činy proti závazným pravidlům tržní ekonomiky a oběhu zboží ve styku s cizinou a trestné činy proti průmyslovým právům a proti autorskému právu</t>
        </is>
      </c>
      <c r="BZ763" t="inlineStr">
        <is>
          <t>Systematiske og organiserede forbrydelser, der har stor økonomisk gevinst som motiv og begås af erhvervsvirksomheder eller personer.</t>
        </is>
      </c>
      <c r="CA763" t="inlineStr">
        <is>
          <t>Straftaten, die wirtschaftliche Bezüge aufweisen</t>
        </is>
      </c>
      <c r="CB763" t="inlineStr">
        <is>
          <t/>
        </is>
      </c>
      <c r="CC763" t="inlineStr">
        <is>
          <t>illegal acts committed by an individual or a group of individuals to obtain a financial or professional advantage, the principal motive in such crimes being economic gain</t>
        </is>
      </c>
      <c r="CD763" t="inlineStr">
        <is>
          <t>Acto delictivo cometido con engaño con el objeto de buscar un beneficio propio en perjuicio de terceros, tal como la apropiación indebida de activos, la manipulación contable, la estafa, el soborno y la corrupción, el blanqueo de dinero, el fraude fiscal, la posición abusiva de mercado.</t>
        </is>
      </c>
      <c r="CE763" t="inlineStr">
        <is>
          <t/>
        </is>
      </c>
      <c r="CF763" t="inlineStr">
        <is>
          <t>taloudelliseen toimintaan liittyvä rikollisuus</t>
        </is>
      </c>
      <c r="CG763" t="inlineStr">
        <is>
          <t>toute forme de criminalité non violente qui a pour conséquence une perte financière</t>
        </is>
      </c>
      <c r="CH763" t="inlineStr">
        <is>
          <t/>
        </is>
      </c>
      <c r="CI763" t="inlineStr">
        <is>
          <t>ukupnost prijavljenih i prema pravomoćnim presudama počinjenih kaznenih djela u gospodarskom poslovanju na određenom prostoru u određeno vrijeme, ponekad i za samo jedno kazneno djelo s tim značajkama</t>
        </is>
      </c>
      <c r="CJ763" t="inlineStr">
        <is>
          <t/>
        </is>
      </c>
      <c r="CK763" t="inlineStr">
        <is>
          <t>concetto non giuridico ma criminologico che indica tutti quei reati che hanno un contenuto economico e una qualche relazione con un'attività imprenditoriale o professionale, ossia reati che per i soggetti che li commettono, per il loro contenuto e per le tecniche usate sono riferiti direttamente a un'impresa economica o a un'attività professionale</t>
        </is>
      </c>
      <c r="CL763" t="inlineStr">
        <is>
          <t>asmens arba asmenų grupės įvykdyta neteisėta veika siekiant finansinio pasipelnymo ar profesinės karjeros privalumų; pagrindinis tokių nusikaltimų motyvas yra ekonominė nauda</t>
        </is>
      </c>
      <c r="CM763" t="inlineStr">
        <is>
          <t/>
        </is>
      </c>
      <c r="CN763" t="inlineStr">
        <is>
          <t>reat kontra proprjetà li jinvolvi konverżjoni illegali ta' sjieda ta' proprjetà jew ta' flus (li tappartjeni lil persuna waħda) għall-użu u l-benefiċċju personali ta' dak li jkun</t>
        </is>
      </c>
      <c r="CO763" t="inlineStr">
        <is>
          <t>begrip uit de wetenschap, niet uit de strafwetten. Er wordt wel onderscheiden naar 1)vermogenscriminaliteit (diefstal, belastingontduiking, verduistering e.a.),2)agressieve criminaliteit,3)seksuele criminaliteit en 4)verkeerscriminaliteit..</t>
        </is>
      </c>
      <c r="CP763" t="inlineStr">
        <is>
          <t>Czyny zabronione, godzące lub zagrażające ponadindywidualnym dobrom w sferze życia gospodarczego, polegające na naruszeniu zaufania związanego z pozycją sprawcy lub instytucją życia gospodarczego, grożące utratą zaufania do systemu gospodarczego lub jego podstawowych instytucji. Przestępstwa gospodarcze naruszają interesy wszystkich uczestników obrotu gospodarczego (przedsiębiorców i konsumentów), a także godzą w instytucje finansów publicznych.</t>
        </is>
      </c>
      <c r="CQ763" t="inlineStr">
        <is>
          <t>Conjunto de atos que constituem uma transgressão à lei penal praticados no âmbito da atividade económica e financeira.</t>
        </is>
      </c>
      <c r="CR763" t="inlineStr">
        <is>
          <t/>
        </is>
      </c>
      <c r="CS763" t="inlineStr">
        <is>
          <t/>
        </is>
      </c>
      <c r="CT763" t="inlineStr">
        <is>
          <t>raznolike oblike škodljivih dejavnosti, katerih psihično gibalo je praviloma ekonomsko, tj. želja po dobičku oz. osebnem gmotnem okoriščanju, in katerih žrtve so praviloma davkoplačevalci, potrošniki, delavci ali upniki</t>
        </is>
      </c>
      <c r="CU763" t="inlineStr">
        <is>
          <t>Med ekonomisk brottslighet brukar vanligen avses sådan brottslighet som har ekonomisk vinning som motiv och som begås inom ramen för näringsverksamhet som inte i sig själv är kriminaliserad. Ekobrottsmyndigheten [...] ville till denna definition dessutom lägga att ekonomisk brottslighet var sådan brottslighet som det krävdes expertkunskaper för att utreda.</t>
        </is>
      </c>
    </row>
    <row r="764">
      <c r="A764" s="1" t="str">
        <f>HYPERLINK("https://iate.europa.eu/entry/result/108538/all", "108538")</f>
        <v>108538</v>
      </c>
      <c r="B764" t="inlineStr">
        <is>
          <t>FINANCE</t>
        </is>
      </c>
      <c r="C764" t="inlineStr">
        <is>
          <t>FINANCE|financial institutions and credit|financial institution</t>
        </is>
      </c>
      <c r="D764" t="inlineStr">
        <is>
          <t/>
        </is>
      </c>
      <c r="E764" t="inlineStr">
        <is>
          <t/>
        </is>
      </c>
      <c r="F764" t="inlineStr">
        <is>
          <t/>
        </is>
      </c>
      <c r="G764" t="inlineStr">
        <is>
          <t/>
        </is>
      </c>
      <c r="H764" t="inlineStr">
        <is>
          <t/>
        </is>
      </c>
      <c r="I764" t="inlineStr">
        <is>
          <t/>
        </is>
      </c>
      <c r="J764" t="inlineStr">
        <is>
          <t>National centralbank</t>
        </is>
      </c>
      <c r="K764" t="inlineStr">
        <is>
          <t>3</t>
        </is>
      </c>
      <c r="L764" t="inlineStr">
        <is>
          <t/>
        </is>
      </c>
      <c r="M764" t="inlineStr">
        <is>
          <t>NZB|Nationale Zentralbank</t>
        </is>
      </c>
      <c r="N764" t="inlineStr">
        <is>
          <t>3|3</t>
        </is>
      </c>
      <c r="O764" t="inlineStr">
        <is>
          <t>|</t>
        </is>
      </c>
      <c r="P764" t="inlineStr">
        <is>
          <t>Εθνική κεντρική τράπεζα</t>
        </is>
      </c>
      <c r="Q764" t="inlineStr">
        <is>
          <t>3</t>
        </is>
      </c>
      <c r="R764" t="inlineStr">
        <is>
          <t/>
        </is>
      </c>
      <c r="S764" t="inlineStr">
        <is>
          <t>National Central Bank|nacional central bank|NCB|National central bank</t>
        </is>
      </c>
      <c r="T764" t="inlineStr">
        <is>
          <t>3|3|3|3</t>
        </is>
      </c>
      <c r="U764" t="inlineStr">
        <is>
          <t>|||</t>
        </is>
      </c>
      <c r="V764" t="inlineStr">
        <is>
          <t>Banco central nacional|BCN</t>
        </is>
      </c>
      <c r="W764" t="inlineStr">
        <is>
          <t>3|3</t>
        </is>
      </c>
      <c r="X764" t="inlineStr">
        <is>
          <t>|</t>
        </is>
      </c>
      <c r="Y764" t="inlineStr">
        <is>
          <t/>
        </is>
      </c>
      <c r="Z764" t="inlineStr">
        <is>
          <t/>
        </is>
      </c>
      <c r="AA764" t="inlineStr">
        <is>
          <t/>
        </is>
      </c>
      <c r="AB764" t="inlineStr">
        <is>
          <t>kansallinen keskuspankki</t>
        </is>
      </c>
      <c r="AC764" t="inlineStr">
        <is>
          <t>3</t>
        </is>
      </c>
      <c r="AD764" t="inlineStr">
        <is>
          <t/>
        </is>
      </c>
      <c r="AE764" t="inlineStr">
        <is>
          <t>BCN|Banque centrale nationale</t>
        </is>
      </c>
      <c r="AF764" t="inlineStr">
        <is>
          <t>3|3</t>
        </is>
      </c>
      <c r="AG764" t="inlineStr">
        <is>
          <t>|</t>
        </is>
      </c>
      <c r="AH764" t="inlineStr">
        <is>
          <t/>
        </is>
      </c>
      <c r="AI764" t="inlineStr">
        <is>
          <t/>
        </is>
      </c>
      <c r="AJ764" t="inlineStr">
        <is>
          <t/>
        </is>
      </c>
      <c r="AK764" t="inlineStr">
        <is>
          <t>nacionalna središnja banka</t>
        </is>
      </c>
      <c r="AL764" t="inlineStr">
        <is>
          <t>3</t>
        </is>
      </c>
      <c r="AM764" t="inlineStr">
        <is>
          <t/>
        </is>
      </c>
      <c r="AN764" t="inlineStr">
        <is>
          <t/>
        </is>
      </c>
      <c r="AO764" t="inlineStr">
        <is>
          <t/>
        </is>
      </c>
      <c r="AP764" t="inlineStr">
        <is>
          <t/>
        </is>
      </c>
      <c r="AQ764" t="inlineStr">
        <is>
          <t>BCN|Banca centrale nazionale</t>
        </is>
      </c>
      <c r="AR764" t="inlineStr">
        <is>
          <t>3|3</t>
        </is>
      </c>
      <c r="AS764" t="inlineStr">
        <is>
          <t>|</t>
        </is>
      </c>
      <c r="AT764" t="inlineStr">
        <is>
          <t/>
        </is>
      </c>
      <c r="AU764" t="inlineStr">
        <is>
          <t/>
        </is>
      </c>
      <c r="AV764" t="inlineStr">
        <is>
          <t/>
        </is>
      </c>
      <c r="AW764" t="inlineStr">
        <is>
          <t/>
        </is>
      </c>
      <c r="AX764" t="inlineStr">
        <is>
          <t/>
        </is>
      </c>
      <c r="AY764" t="inlineStr">
        <is>
          <t/>
        </is>
      </c>
      <c r="AZ764" t="inlineStr">
        <is>
          <t>Bank Ċentrali Nazzjonali</t>
        </is>
      </c>
      <c r="BA764" t="inlineStr">
        <is>
          <t>3</t>
        </is>
      </c>
      <c r="BB764" t="inlineStr">
        <is>
          <t/>
        </is>
      </c>
      <c r="BC764" t="inlineStr">
        <is>
          <t>Nationale centrale bank</t>
        </is>
      </c>
      <c r="BD764" t="inlineStr">
        <is>
          <t>3</t>
        </is>
      </c>
      <c r="BE764" t="inlineStr">
        <is>
          <t/>
        </is>
      </c>
      <c r="BF764" t="inlineStr">
        <is>
          <t/>
        </is>
      </c>
      <c r="BG764" t="inlineStr">
        <is>
          <t/>
        </is>
      </c>
      <c r="BH764" t="inlineStr">
        <is>
          <t/>
        </is>
      </c>
      <c r="BI764" t="inlineStr">
        <is>
          <t>BCN|Banco central nacional</t>
        </is>
      </c>
      <c r="BJ764" t="inlineStr">
        <is>
          <t>3|3</t>
        </is>
      </c>
      <c r="BK764" t="inlineStr">
        <is>
          <t>|</t>
        </is>
      </c>
      <c r="BL764" t="inlineStr">
        <is>
          <t/>
        </is>
      </c>
      <c r="BM764" t="inlineStr">
        <is>
          <t/>
        </is>
      </c>
      <c r="BN764" t="inlineStr">
        <is>
          <t/>
        </is>
      </c>
      <c r="BO764" t="inlineStr">
        <is>
          <t/>
        </is>
      </c>
      <c r="BP764" t="inlineStr">
        <is>
          <t/>
        </is>
      </c>
      <c r="BQ764" t="inlineStr">
        <is>
          <t/>
        </is>
      </c>
      <c r="BR764" t="inlineStr">
        <is>
          <t/>
        </is>
      </c>
      <c r="BS764" t="inlineStr">
        <is>
          <t/>
        </is>
      </c>
      <c r="BT764" t="inlineStr">
        <is>
          <t/>
        </is>
      </c>
      <c r="BU764" t="inlineStr">
        <is>
          <t>nationell centralbank|Nationell centralbank</t>
        </is>
      </c>
      <c r="BV764" t="inlineStr">
        <is>
          <t>3|3</t>
        </is>
      </c>
      <c r="BW764" t="inlineStr">
        <is>
          <t>|</t>
        </is>
      </c>
      <c r="BX764" t="inlineStr">
        <is>
          <t/>
        </is>
      </c>
      <c r="BY764" t="inlineStr">
        <is>
          <t/>
        </is>
      </c>
      <c r="BZ764" t="inlineStr">
        <is>
          <t>1.Herved forstås i dette dokument en centralbank i en EU-medlemsstat, der har indført den fælles valuta i overensstemmelse med traktaten</t>
        </is>
      </c>
      <c r="CA764" t="inlineStr">
        <is>
          <t>1.Bezieht sich in diesem Dokument auf die Zentralbank eines EU-Mitgliedstaats, der gemäß dem Vertrag die einheitliche Währung eingeführt hat.</t>
        </is>
      </c>
      <c r="CB764" t="inlineStr">
        <is>
          <t>1.στο παρόν εγχειρίδιο , με τον όρο αυτό νοείται κεντρική τράπεζα κράτους - της ΕΕ που έχει υιοθετήσει το ενιαίο νόμισμα σύμφωνα με τη Συνθήκη .</t>
        </is>
      </c>
      <c r="CC764" t="inlineStr">
        <is>
          <t>1.refers in this document to a central bank of an EU Member State which has adopted the single currency in accordance with the Treaty;2.one of central banks of the countries which form the eurozone, under the overall European Central Bank</t>
        </is>
      </c>
      <c r="CD764" t="inlineStr">
        <is>
          <t>1.en este documento se refiere al banco central de un Estado miembro de la UE que, de conformidad con el Tratado, haya adoptado la moneda única.</t>
        </is>
      </c>
      <c r="CE764" t="inlineStr">
        <is>
          <t/>
        </is>
      </c>
      <c r="CF764" t="inlineStr">
        <is>
          <t>1.Tässä asiakirjassa sellaisen EU:n jäsen-valtion keskuspankki, joka on ottanut käyttöön yhteisen rahan perustamissopimuksen mukaisesti.</t>
        </is>
      </c>
      <c r="CG764" t="inlineStr">
        <is>
          <t>1.ce terme se réfère, dans le présent document, à la banque centrale d'un État membre de l'UE ayant adopté la monnaie unique conformément au Traité.</t>
        </is>
      </c>
      <c r="CH764" t="inlineStr">
        <is>
          <t/>
        </is>
      </c>
      <c r="CI764" t="inlineStr">
        <is>
          <t>središnja banka je središnja monetarna ustanova u nekoj državi koja ima monopol emisije novca i vrijednosnih papira</t>
        </is>
      </c>
      <c r="CJ764" t="inlineStr">
        <is>
          <t/>
        </is>
      </c>
      <c r="CK764" t="inlineStr">
        <is>
          <t>1.termine utilizzato nel presente Rapporto per indicare la banca centrale di uno Stato membro della UE che, in conformità con il Trattato, ha adottato la moneta unica.</t>
        </is>
      </c>
      <c r="CL764" t="inlineStr">
        <is>
          <t/>
        </is>
      </c>
      <c r="CM764" t="inlineStr">
        <is>
          <t/>
        </is>
      </c>
      <c r="CN764" t="inlineStr">
        <is>
          <t>bank ċentrali ta' Stat Membru ta' l-UE li adotta l-munita unika skond it-Trattat</t>
        </is>
      </c>
      <c r="CO764" t="inlineStr">
        <is>
          <t>1.Refereert in dit document aan de centrale bank van een lidstaat van de Europese Unie die overeenkomstig het Verdrag is overgegaan op de gemeenschappelijke munt.</t>
        </is>
      </c>
      <c r="CP764" t="inlineStr">
        <is>
          <t/>
        </is>
      </c>
      <c r="CQ764" t="inlineStr">
        <is>
          <t>1.neste documento refere-se a um banco central de um Estado-membro da UE que tenha adoptado a moeda única em conformidade com o disposto no Tratado.</t>
        </is>
      </c>
      <c r="CR764" t="inlineStr">
        <is>
          <t/>
        </is>
      </c>
      <c r="CS764" t="inlineStr">
        <is>
          <t/>
        </is>
      </c>
      <c r="CT764" t="inlineStr">
        <is>
          <t/>
        </is>
      </c>
      <c r="CU764" t="inlineStr">
        <is>
          <t>1.avser i detta dokument centralbanken i en EU-medlemsstat som har antagit den gemensamma valutan i enlighet med fördraget.</t>
        </is>
      </c>
    </row>
    <row r="765">
      <c r="A765" s="1" t="str">
        <f>HYPERLINK("https://iate.europa.eu/entry/result/67064/all", "67064")</f>
        <v>67064</v>
      </c>
      <c r="B765" t="inlineStr">
        <is>
          <t>ENVIRONMENT;POLITICS;FINANCE</t>
        </is>
      </c>
      <c r="C765" t="inlineStr">
        <is>
          <t>ENVIRONMENT|environmental policy;POLITICS|executive power and public service|administrative law;FINANCE|financial institutions and credit|financial institution</t>
        </is>
      </c>
      <c r="D765" t="inlineStr">
        <is>
          <t/>
        </is>
      </c>
      <c r="E765" t="inlineStr">
        <is>
          <t/>
        </is>
      </c>
      <c r="F765" t="inlineStr">
        <is>
          <t/>
        </is>
      </c>
      <c r="G765" t="inlineStr">
        <is>
          <t/>
        </is>
      </c>
      <c r="H765" t="inlineStr">
        <is>
          <t/>
        </is>
      </c>
      <c r="I765" t="inlineStr">
        <is>
          <t/>
        </is>
      </c>
      <c r="J765" t="inlineStr">
        <is>
          <t>administration</t>
        </is>
      </c>
      <c r="K765" t="inlineStr">
        <is>
          <t>3</t>
        </is>
      </c>
      <c r="L765" t="inlineStr">
        <is>
          <t/>
        </is>
      </c>
      <c r="M765" t="inlineStr">
        <is>
          <t>Verwaltung</t>
        </is>
      </c>
      <c r="N765" t="inlineStr">
        <is>
          <t>3</t>
        </is>
      </c>
      <c r="O765" t="inlineStr">
        <is>
          <t/>
        </is>
      </c>
      <c r="P765" t="inlineStr">
        <is>
          <t>διοίκηση</t>
        </is>
      </c>
      <c r="Q765" t="inlineStr">
        <is>
          <t>3</t>
        </is>
      </c>
      <c r="R765" t="inlineStr">
        <is>
          <t/>
        </is>
      </c>
      <c r="S765" t="inlineStr">
        <is>
          <t>administrative services|administration</t>
        </is>
      </c>
      <c r="T765" t="inlineStr">
        <is>
          <t>3|3</t>
        </is>
      </c>
      <c r="U765" t="inlineStr">
        <is>
          <t>|</t>
        </is>
      </c>
      <c r="V765" t="inlineStr">
        <is>
          <t>administración</t>
        </is>
      </c>
      <c r="W765" t="inlineStr">
        <is>
          <t>3</t>
        </is>
      </c>
      <c r="X765" t="inlineStr">
        <is>
          <t/>
        </is>
      </c>
      <c r="Y765" t="inlineStr">
        <is>
          <t/>
        </is>
      </c>
      <c r="Z765" t="inlineStr">
        <is>
          <t/>
        </is>
      </c>
      <c r="AA765" t="inlineStr">
        <is>
          <t/>
        </is>
      </c>
      <c r="AB765" t="inlineStr">
        <is>
          <t>hallinto</t>
        </is>
      </c>
      <c r="AC765" t="inlineStr">
        <is>
          <t>3</t>
        </is>
      </c>
      <c r="AD765" t="inlineStr">
        <is>
          <t/>
        </is>
      </c>
      <c r="AE765" t="inlineStr">
        <is>
          <t>administration</t>
        </is>
      </c>
      <c r="AF765" t="inlineStr">
        <is>
          <t>3</t>
        </is>
      </c>
      <c r="AG765" t="inlineStr">
        <is>
          <t/>
        </is>
      </c>
      <c r="AH765" t="inlineStr">
        <is>
          <t/>
        </is>
      </c>
      <c r="AI765" t="inlineStr">
        <is>
          <t/>
        </is>
      </c>
      <c r="AJ765" t="inlineStr">
        <is>
          <t/>
        </is>
      </c>
      <c r="AK765" t="inlineStr">
        <is>
          <t/>
        </is>
      </c>
      <c r="AL765" t="inlineStr">
        <is>
          <t/>
        </is>
      </c>
      <c r="AM765" t="inlineStr">
        <is>
          <t/>
        </is>
      </c>
      <c r="AN765" t="inlineStr">
        <is>
          <t/>
        </is>
      </c>
      <c r="AO765" t="inlineStr">
        <is>
          <t/>
        </is>
      </c>
      <c r="AP765" t="inlineStr">
        <is>
          <t/>
        </is>
      </c>
      <c r="AQ765" t="inlineStr">
        <is>
          <t>amministrazione</t>
        </is>
      </c>
      <c r="AR765" t="inlineStr">
        <is>
          <t>3</t>
        </is>
      </c>
      <c r="AS765" t="inlineStr">
        <is>
          <t/>
        </is>
      </c>
      <c r="AT765" t="inlineStr">
        <is>
          <t/>
        </is>
      </c>
      <c r="AU765" t="inlineStr">
        <is>
          <t/>
        </is>
      </c>
      <c r="AV765" t="inlineStr">
        <is>
          <t/>
        </is>
      </c>
      <c r="AW765" t="inlineStr">
        <is>
          <t/>
        </is>
      </c>
      <c r="AX765" t="inlineStr">
        <is>
          <t/>
        </is>
      </c>
      <c r="AY765" t="inlineStr">
        <is>
          <t/>
        </is>
      </c>
      <c r="AZ765" t="inlineStr">
        <is>
          <t/>
        </is>
      </c>
      <c r="BA765" t="inlineStr">
        <is>
          <t/>
        </is>
      </c>
      <c r="BB765" t="inlineStr">
        <is>
          <t/>
        </is>
      </c>
      <c r="BC765" t="inlineStr">
        <is>
          <t>bestuur</t>
        </is>
      </c>
      <c r="BD765" t="inlineStr">
        <is>
          <t>3</t>
        </is>
      </c>
      <c r="BE765" t="inlineStr">
        <is>
          <t/>
        </is>
      </c>
      <c r="BF765" t="inlineStr">
        <is>
          <t/>
        </is>
      </c>
      <c r="BG765" t="inlineStr">
        <is>
          <t/>
        </is>
      </c>
      <c r="BH765" t="inlineStr">
        <is>
          <t/>
        </is>
      </c>
      <c r="BI765" t="inlineStr">
        <is>
          <t>administração</t>
        </is>
      </c>
      <c r="BJ765" t="inlineStr">
        <is>
          <t>3</t>
        </is>
      </c>
      <c r="BK765" t="inlineStr">
        <is>
          <t/>
        </is>
      </c>
      <c r="BL765" t="inlineStr">
        <is>
          <t/>
        </is>
      </c>
      <c r="BM765" t="inlineStr">
        <is>
          <t/>
        </is>
      </c>
      <c r="BN765" t="inlineStr">
        <is>
          <t/>
        </is>
      </c>
      <c r="BO765" t="inlineStr">
        <is>
          <t/>
        </is>
      </c>
      <c r="BP765" t="inlineStr">
        <is>
          <t/>
        </is>
      </c>
      <c r="BQ765" t="inlineStr">
        <is>
          <t/>
        </is>
      </c>
      <c r="BR765" t="inlineStr">
        <is>
          <t/>
        </is>
      </c>
      <c r="BS765" t="inlineStr">
        <is>
          <t/>
        </is>
      </c>
      <c r="BT765" t="inlineStr">
        <is>
          <t/>
        </is>
      </c>
      <c r="BU765" t="inlineStr">
        <is>
          <t>administrering|förvaltning|administration</t>
        </is>
      </c>
      <c r="BV765" t="inlineStr">
        <is>
          <t>3|3|3</t>
        </is>
      </c>
      <c r="BW765" t="inlineStr">
        <is>
          <t>||</t>
        </is>
      </c>
      <c r="BX765" t="inlineStr">
        <is>
          <t/>
        </is>
      </c>
      <c r="BY765" t="inlineStr">
        <is>
          <t/>
        </is>
      </c>
      <c r="BZ765" t="inlineStr">
        <is>
          <t/>
        </is>
      </c>
      <c r="CA765" t="inlineStr">
        <is>
          <t/>
        </is>
      </c>
      <c r="CB765" t="inlineStr">
        <is>
          <t/>
        </is>
      </c>
      <c r="CC765" t="inlineStr">
        <is>
          <t>management of the affairs of an organization such as a business or institution.</t>
        </is>
      </c>
      <c r="CD765" t="inlineStr">
        <is>
          <t/>
        </is>
      </c>
      <c r="CE765" t="inlineStr">
        <is>
          <t/>
        </is>
      </c>
      <c r="CF765" t="inlineStr">
        <is>
          <t/>
        </is>
      </c>
      <c r="CG765" t="inlineStr">
        <is>
          <t/>
        </is>
      </c>
      <c r="CH765" t="inlineStr">
        <is>
          <t/>
        </is>
      </c>
      <c r="CI765" t="inlineStr">
        <is>
          <t/>
        </is>
      </c>
      <c r="CJ765" t="inlineStr">
        <is>
          <t/>
        </is>
      </c>
      <c r="CK765" t="inlineStr">
        <is>
          <t/>
        </is>
      </c>
      <c r="CL765" t="inlineStr">
        <is>
          <t/>
        </is>
      </c>
      <c r="CM765" t="inlineStr">
        <is>
          <t/>
        </is>
      </c>
      <c r="CN765" t="inlineStr">
        <is>
          <t/>
        </is>
      </c>
      <c r="CO765" t="inlineStr">
        <is>
          <t/>
        </is>
      </c>
      <c r="CP765" t="inlineStr">
        <is>
          <t/>
        </is>
      </c>
      <c r="CQ765" t="inlineStr">
        <is>
          <t/>
        </is>
      </c>
      <c r="CR765" t="inlineStr">
        <is>
          <t/>
        </is>
      </c>
      <c r="CS765" t="inlineStr">
        <is>
          <t/>
        </is>
      </c>
      <c r="CT765" t="inlineStr">
        <is>
          <t/>
        </is>
      </c>
      <c r="CU765" t="inlineStr">
        <is>
          <t/>
        </is>
      </c>
    </row>
    <row r="766">
      <c r="A766" s="1" t="str">
        <f>HYPERLINK("https://iate.europa.eu/entry/result/29012/all", "29012")</f>
        <v>29012</v>
      </c>
      <c r="B766" t="inlineStr">
        <is>
          <t>FINANCE</t>
        </is>
      </c>
      <c r="C766" t="inlineStr">
        <is>
          <t>FINANCE|monetary relations;FINANCE</t>
        </is>
      </c>
      <c r="D766" t="inlineStr">
        <is>
          <t/>
        </is>
      </c>
      <c r="E766" t="inlineStr">
        <is>
          <t/>
        </is>
      </c>
      <c r="F766" t="inlineStr">
        <is>
          <t/>
        </is>
      </c>
      <c r="G766" t="inlineStr">
        <is>
          <t/>
        </is>
      </c>
      <c r="H766" t="inlineStr">
        <is>
          <t/>
        </is>
      </c>
      <c r="I766" t="inlineStr">
        <is>
          <t/>
        </is>
      </c>
      <c r="J766" t="inlineStr">
        <is>
          <t>pålydende</t>
        </is>
      </c>
      <c r="K766" t="inlineStr">
        <is>
          <t>3</t>
        </is>
      </c>
      <c r="L766" t="inlineStr">
        <is>
          <t/>
        </is>
      </c>
      <c r="M766" t="inlineStr">
        <is>
          <t>lautend</t>
        </is>
      </c>
      <c r="N766" t="inlineStr">
        <is>
          <t>3</t>
        </is>
      </c>
      <c r="O766" t="inlineStr">
        <is>
          <t/>
        </is>
      </c>
      <c r="P766" t="inlineStr">
        <is>
          <t/>
        </is>
      </c>
      <c r="Q766" t="inlineStr">
        <is>
          <t/>
        </is>
      </c>
      <c r="R766" t="inlineStr">
        <is>
          <t/>
        </is>
      </c>
      <c r="S766" t="inlineStr">
        <is>
          <t>denominated</t>
        </is>
      </c>
      <c r="T766" t="inlineStr">
        <is>
          <t>3</t>
        </is>
      </c>
      <c r="U766" t="inlineStr">
        <is>
          <t/>
        </is>
      </c>
      <c r="V766" t="inlineStr">
        <is>
          <t>denominado</t>
        </is>
      </c>
      <c r="W766" t="inlineStr">
        <is>
          <t>3</t>
        </is>
      </c>
      <c r="X766" t="inlineStr">
        <is>
          <t/>
        </is>
      </c>
      <c r="Y766" t="inlineStr">
        <is>
          <t/>
        </is>
      </c>
      <c r="Z766" t="inlineStr">
        <is>
          <t/>
        </is>
      </c>
      <c r="AA766" t="inlineStr">
        <is>
          <t/>
        </is>
      </c>
      <c r="AB766" t="inlineStr">
        <is>
          <t>määräinen</t>
        </is>
      </c>
      <c r="AC766" t="inlineStr">
        <is>
          <t>3</t>
        </is>
      </c>
      <c r="AD766" t="inlineStr">
        <is>
          <t/>
        </is>
      </c>
      <c r="AE766" t="inlineStr">
        <is>
          <t>libellé</t>
        </is>
      </c>
      <c r="AF766" t="inlineStr">
        <is>
          <t>3</t>
        </is>
      </c>
      <c r="AG766" t="inlineStr">
        <is>
          <t/>
        </is>
      </c>
      <c r="AH766" t="inlineStr">
        <is>
          <t/>
        </is>
      </c>
      <c r="AI766" t="inlineStr">
        <is>
          <t/>
        </is>
      </c>
      <c r="AJ766" t="inlineStr">
        <is>
          <t/>
        </is>
      </c>
      <c r="AK766" t="inlineStr">
        <is>
          <t/>
        </is>
      </c>
      <c r="AL766" t="inlineStr">
        <is>
          <t/>
        </is>
      </c>
      <c r="AM766" t="inlineStr">
        <is>
          <t/>
        </is>
      </c>
      <c r="AN766" t="inlineStr">
        <is>
          <t/>
        </is>
      </c>
      <c r="AO766" t="inlineStr">
        <is>
          <t/>
        </is>
      </c>
      <c r="AP766" t="inlineStr">
        <is>
          <t/>
        </is>
      </c>
      <c r="AQ766" t="inlineStr">
        <is>
          <t>denominato</t>
        </is>
      </c>
      <c r="AR766" t="inlineStr">
        <is>
          <t>3</t>
        </is>
      </c>
      <c r="AS766" t="inlineStr">
        <is>
          <t/>
        </is>
      </c>
      <c r="AT766" t="inlineStr">
        <is>
          <t/>
        </is>
      </c>
      <c r="AU766" t="inlineStr">
        <is>
          <t/>
        </is>
      </c>
      <c r="AV766" t="inlineStr">
        <is>
          <t/>
        </is>
      </c>
      <c r="AW766" t="inlineStr">
        <is>
          <t/>
        </is>
      </c>
      <c r="AX766" t="inlineStr">
        <is>
          <t/>
        </is>
      </c>
      <c r="AY766" t="inlineStr">
        <is>
          <t/>
        </is>
      </c>
      <c r="AZ766" t="inlineStr">
        <is>
          <t/>
        </is>
      </c>
      <c r="BA766" t="inlineStr">
        <is>
          <t/>
        </is>
      </c>
      <c r="BB766" t="inlineStr">
        <is>
          <t/>
        </is>
      </c>
      <c r="BC766" t="inlineStr">
        <is>
          <t>luidend</t>
        </is>
      </c>
      <c r="BD766" t="inlineStr">
        <is>
          <t>3</t>
        </is>
      </c>
      <c r="BE766" t="inlineStr">
        <is>
          <t/>
        </is>
      </c>
      <c r="BF766" t="inlineStr">
        <is>
          <t/>
        </is>
      </c>
      <c r="BG766" t="inlineStr">
        <is>
          <t/>
        </is>
      </c>
      <c r="BH766" t="inlineStr">
        <is>
          <t/>
        </is>
      </c>
      <c r="BI766" t="inlineStr">
        <is>
          <t>expresso|denominado</t>
        </is>
      </c>
      <c r="BJ766" t="inlineStr">
        <is>
          <t>3|3</t>
        </is>
      </c>
      <c r="BK766" t="inlineStr">
        <is>
          <t>|</t>
        </is>
      </c>
      <c r="BL766" t="inlineStr">
        <is>
          <t/>
        </is>
      </c>
      <c r="BM766" t="inlineStr">
        <is>
          <t/>
        </is>
      </c>
      <c r="BN766" t="inlineStr">
        <is>
          <t/>
        </is>
      </c>
      <c r="BO766" t="inlineStr">
        <is>
          <t/>
        </is>
      </c>
      <c r="BP766" t="inlineStr">
        <is>
          <t/>
        </is>
      </c>
      <c r="BQ766" t="inlineStr">
        <is>
          <t/>
        </is>
      </c>
      <c r="BR766" t="inlineStr">
        <is>
          <t/>
        </is>
      </c>
      <c r="BS766" t="inlineStr">
        <is>
          <t/>
        </is>
      </c>
      <c r="BT766" t="inlineStr">
        <is>
          <t/>
        </is>
      </c>
      <c r="BU766" t="inlineStr">
        <is>
          <t/>
        </is>
      </c>
      <c r="BV766" t="inlineStr">
        <is>
          <t/>
        </is>
      </c>
      <c r="BW766" t="inlineStr">
        <is>
          <t/>
        </is>
      </c>
      <c r="BX766" t="inlineStr">
        <is>
          <t/>
        </is>
      </c>
      <c r="BY766" t="inlineStr">
        <is>
          <t/>
        </is>
      </c>
      <c r="BZ766" t="inlineStr">
        <is>
          <t/>
        </is>
      </c>
      <c r="CA766" t="inlineStr">
        <is>
          <t/>
        </is>
      </c>
      <c r="CB766" t="inlineStr">
        <is>
          <t/>
        </is>
      </c>
      <c r="CC766" t="inlineStr">
        <is>
          <t/>
        </is>
      </c>
      <c r="CD766" t="inlineStr">
        <is>
          <t/>
        </is>
      </c>
      <c r="CE766" t="inlineStr">
        <is>
          <t/>
        </is>
      </c>
      <c r="CF766" t="inlineStr">
        <is>
          <t/>
        </is>
      </c>
      <c r="CG766" t="inlineStr">
        <is>
          <t/>
        </is>
      </c>
      <c r="CH766" t="inlineStr">
        <is>
          <t/>
        </is>
      </c>
      <c r="CI766" t="inlineStr">
        <is>
          <t/>
        </is>
      </c>
      <c r="CJ766" t="inlineStr">
        <is>
          <t/>
        </is>
      </c>
      <c r="CK766" t="inlineStr">
        <is>
          <t/>
        </is>
      </c>
      <c r="CL766" t="inlineStr">
        <is>
          <t/>
        </is>
      </c>
      <c r="CM766" t="inlineStr">
        <is>
          <t/>
        </is>
      </c>
      <c r="CN766" t="inlineStr">
        <is>
          <t/>
        </is>
      </c>
      <c r="CO766" t="inlineStr">
        <is>
          <t/>
        </is>
      </c>
      <c r="CP766" t="inlineStr">
        <is>
          <t/>
        </is>
      </c>
      <c r="CQ766" t="inlineStr">
        <is>
          <t/>
        </is>
      </c>
      <c r="CR766" t="inlineStr">
        <is>
          <t/>
        </is>
      </c>
      <c r="CS766" t="inlineStr">
        <is>
          <t/>
        </is>
      </c>
      <c r="CT766" t="inlineStr">
        <is>
          <t/>
        </is>
      </c>
      <c r="CU766" t="inlineStr">
        <is>
          <t/>
        </is>
      </c>
    </row>
    <row r="767">
      <c r="A767" s="1" t="str">
        <f>HYPERLINK("https://iate.europa.eu/entry/result/104451/all", "104451")</f>
        <v>104451</v>
      </c>
      <c r="B767" t="inlineStr">
        <is>
          <t>SOCIAL QUESTIONS;ENVIRONMENT;FINANCE;LAW</t>
        </is>
      </c>
      <c r="C767" t="inlineStr">
        <is>
          <t>SOCIAL QUESTIONS|health|pharmaceutical industry;ENVIRONMENT;FINANCE|financial institutions and credit|financial institution;LAW</t>
        </is>
      </c>
      <c r="D767" t="inlineStr">
        <is>
          <t/>
        </is>
      </c>
      <c r="E767" t="inlineStr">
        <is>
          <t/>
        </is>
      </c>
      <c r="F767" t="inlineStr">
        <is>
          <t/>
        </is>
      </c>
      <c r="G767" t="inlineStr">
        <is>
          <t/>
        </is>
      </c>
      <c r="H767" t="inlineStr">
        <is>
          <t/>
        </is>
      </c>
      <c r="I767" t="inlineStr">
        <is>
          <t/>
        </is>
      </c>
      <c r="J767" t="inlineStr">
        <is>
          <t>inspektion|tilsyn</t>
        </is>
      </c>
      <c r="K767" t="inlineStr">
        <is>
          <t>3|3</t>
        </is>
      </c>
      <c r="L767" t="inlineStr">
        <is>
          <t>|</t>
        </is>
      </c>
      <c r="M767" t="inlineStr">
        <is>
          <t>Inspektion</t>
        </is>
      </c>
      <c r="N767" t="inlineStr">
        <is>
          <t>3</t>
        </is>
      </c>
      <c r="O767" t="inlineStr">
        <is>
          <t/>
        </is>
      </c>
      <c r="P767" t="inlineStr">
        <is>
          <t>επιθεώρηση/εξέταση/αυτοψία/έλεγχος/εποπτεία</t>
        </is>
      </c>
      <c r="Q767" t="inlineStr">
        <is>
          <t>3</t>
        </is>
      </c>
      <c r="R767" t="inlineStr">
        <is>
          <t/>
        </is>
      </c>
      <c r="S767" t="inlineStr">
        <is>
          <t>inspection</t>
        </is>
      </c>
      <c r="T767" t="inlineStr">
        <is>
          <t>3</t>
        </is>
      </c>
      <c r="U767" t="inlineStr">
        <is>
          <t/>
        </is>
      </c>
      <c r="V767" t="inlineStr">
        <is>
          <t>inspección</t>
        </is>
      </c>
      <c r="W767" t="inlineStr">
        <is>
          <t>3</t>
        </is>
      </c>
      <c r="X767" t="inlineStr">
        <is>
          <t/>
        </is>
      </c>
      <c r="Y767" t="inlineStr">
        <is>
          <t/>
        </is>
      </c>
      <c r="Z767" t="inlineStr">
        <is>
          <t/>
        </is>
      </c>
      <c r="AA767" t="inlineStr">
        <is>
          <t/>
        </is>
      </c>
      <c r="AB767" t="inlineStr">
        <is>
          <t>tarkastus</t>
        </is>
      </c>
      <c r="AC767" t="inlineStr">
        <is>
          <t>3</t>
        </is>
      </c>
      <c r="AD767" t="inlineStr">
        <is>
          <t/>
        </is>
      </c>
      <c r="AE767" t="inlineStr">
        <is>
          <t>inspection|examen</t>
        </is>
      </c>
      <c r="AF767" t="inlineStr">
        <is>
          <t>3|3</t>
        </is>
      </c>
      <c r="AG767" t="inlineStr">
        <is>
          <t>|</t>
        </is>
      </c>
      <c r="AH767" t="inlineStr">
        <is>
          <t/>
        </is>
      </c>
      <c r="AI767" t="inlineStr">
        <is>
          <t/>
        </is>
      </c>
      <c r="AJ767" t="inlineStr">
        <is>
          <t/>
        </is>
      </c>
      <c r="AK767" t="inlineStr">
        <is>
          <t/>
        </is>
      </c>
      <c r="AL767" t="inlineStr">
        <is>
          <t/>
        </is>
      </c>
      <c r="AM767" t="inlineStr">
        <is>
          <t/>
        </is>
      </c>
      <c r="AN767" t="inlineStr">
        <is>
          <t/>
        </is>
      </c>
      <c r="AO767" t="inlineStr">
        <is>
          <t/>
        </is>
      </c>
      <c r="AP767" t="inlineStr">
        <is>
          <t/>
        </is>
      </c>
      <c r="AQ767" t="inlineStr">
        <is>
          <t>ispezione</t>
        </is>
      </c>
      <c r="AR767" t="inlineStr">
        <is>
          <t>3</t>
        </is>
      </c>
      <c r="AS767" t="inlineStr">
        <is>
          <t/>
        </is>
      </c>
      <c r="AT767" t="inlineStr">
        <is>
          <t/>
        </is>
      </c>
      <c r="AU767" t="inlineStr">
        <is>
          <t/>
        </is>
      </c>
      <c r="AV767" t="inlineStr">
        <is>
          <t/>
        </is>
      </c>
      <c r="AW767" t="inlineStr">
        <is>
          <t/>
        </is>
      </c>
      <c r="AX767" t="inlineStr">
        <is>
          <t/>
        </is>
      </c>
      <c r="AY767" t="inlineStr">
        <is>
          <t/>
        </is>
      </c>
      <c r="AZ767" t="inlineStr">
        <is>
          <t>spezzjoni</t>
        </is>
      </c>
      <c r="BA767" t="inlineStr">
        <is>
          <t>3</t>
        </is>
      </c>
      <c r="BB767" t="inlineStr">
        <is>
          <t/>
        </is>
      </c>
      <c r="BC767" t="inlineStr">
        <is>
          <t>inspectie</t>
        </is>
      </c>
      <c r="BD767" t="inlineStr">
        <is>
          <t>3</t>
        </is>
      </c>
      <c r="BE767" t="inlineStr">
        <is>
          <t/>
        </is>
      </c>
      <c r="BF767" t="inlineStr">
        <is>
          <t/>
        </is>
      </c>
      <c r="BG767" t="inlineStr">
        <is>
          <t/>
        </is>
      </c>
      <c r="BH767" t="inlineStr">
        <is>
          <t/>
        </is>
      </c>
      <c r="BI767" t="inlineStr">
        <is>
          <t>inspeção</t>
        </is>
      </c>
      <c r="BJ767" t="inlineStr">
        <is>
          <t>3</t>
        </is>
      </c>
      <c r="BK767" t="inlineStr">
        <is>
          <t/>
        </is>
      </c>
      <c r="BL767" t="inlineStr">
        <is>
          <t/>
        </is>
      </c>
      <c r="BM767" t="inlineStr">
        <is>
          <t/>
        </is>
      </c>
      <c r="BN767" t="inlineStr">
        <is>
          <t/>
        </is>
      </c>
      <c r="BO767" t="inlineStr">
        <is>
          <t/>
        </is>
      </c>
      <c r="BP767" t="inlineStr">
        <is>
          <t/>
        </is>
      </c>
      <c r="BQ767" t="inlineStr">
        <is>
          <t/>
        </is>
      </c>
      <c r="BR767" t="inlineStr">
        <is>
          <t/>
        </is>
      </c>
      <c r="BS767" t="inlineStr">
        <is>
          <t/>
        </is>
      </c>
      <c r="BT767" t="inlineStr">
        <is>
          <t/>
        </is>
      </c>
      <c r="BU767" t="inlineStr">
        <is>
          <t>kontroll|besiktning|inspektion</t>
        </is>
      </c>
      <c r="BV767" t="inlineStr">
        <is>
          <t>3|3|3</t>
        </is>
      </c>
      <c r="BW767" t="inlineStr">
        <is>
          <t>||</t>
        </is>
      </c>
      <c r="BX767" t="inlineStr">
        <is>
          <t/>
        </is>
      </c>
      <c r="BY767" t="inlineStr">
        <is>
          <t/>
        </is>
      </c>
      <c r="BZ767" t="inlineStr">
        <is>
          <t/>
        </is>
      </c>
      <c r="CA767" t="inlineStr">
        <is>
          <t/>
        </is>
      </c>
      <c r="CB767" t="inlineStr">
        <is>
          <t/>
        </is>
      </c>
      <c r="CC767" t="inlineStr">
        <is>
          <t>1.close examination of something.;2.To examine carefully or critically, investigate and test officially, especially a critical investigation or scrutiny.</t>
        </is>
      </c>
      <c r="CD767" t="inlineStr">
        <is>
          <t/>
        </is>
      </c>
      <c r="CE767" t="inlineStr">
        <is>
          <t/>
        </is>
      </c>
      <c r="CF767" t="inlineStr">
        <is>
          <t/>
        </is>
      </c>
      <c r="CG767" t="inlineStr">
        <is>
          <t/>
        </is>
      </c>
      <c r="CH767" t="inlineStr">
        <is>
          <t/>
        </is>
      </c>
      <c r="CI767" t="inlineStr">
        <is>
          <t/>
        </is>
      </c>
      <c r="CJ767" t="inlineStr">
        <is>
          <t/>
        </is>
      </c>
      <c r="CK767" t="inlineStr">
        <is>
          <t/>
        </is>
      </c>
      <c r="CL767" t="inlineStr">
        <is>
          <t/>
        </is>
      </c>
      <c r="CM767" t="inlineStr">
        <is>
          <t/>
        </is>
      </c>
      <c r="CN767" t="inlineStr">
        <is>
          <t>Rigward inkarigi li jkunu tlestew, proċeduri maħsuba li jipprovdu evidenza tal-konformità mal-politiki u l-proċeduri tad-ditta għall-kontroll tal-kwalità minn timijiet tal-inkarigu.</t>
        </is>
      </c>
      <c r="CO767" t="inlineStr">
        <is>
          <t/>
        </is>
      </c>
      <c r="CP767" t="inlineStr">
        <is>
          <t/>
        </is>
      </c>
      <c r="CQ767" t="inlineStr">
        <is>
          <t/>
        </is>
      </c>
      <c r="CR767" t="inlineStr">
        <is>
          <t/>
        </is>
      </c>
      <c r="CS767" t="inlineStr">
        <is>
          <t/>
        </is>
      </c>
      <c r="CT767" t="inlineStr">
        <is>
          <t/>
        </is>
      </c>
      <c r="CU767" t="inlineStr">
        <is>
          <t/>
        </is>
      </c>
    </row>
    <row r="768">
      <c r="A768" s="1" t="str">
        <f>HYPERLINK("https://iate.europa.eu/entry/result/28969/all", "28969")</f>
        <v>28969</v>
      </c>
      <c r="B768" t="inlineStr">
        <is>
          <t>FINANCE</t>
        </is>
      </c>
      <c r="C768" t="inlineStr">
        <is>
          <t>FINANCE|monetary relations|European Monetary System</t>
        </is>
      </c>
      <c r="D768" t="inlineStr">
        <is>
          <t/>
        </is>
      </c>
      <c r="E768" t="inlineStr">
        <is>
          <t/>
        </is>
      </c>
      <c r="F768" t="inlineStr">
        <is>
          <t/>
        </is>
      </c>
      <c r="G768" t="inlineStr">
        <is>
          <t/>
        </is>
      </c>
      <c r="H768" t="inlineStr">
        <is>
          <t/>
        </is>
      </c>
      <c r="I768" t="inlineStr">
        <is>
          <t/>
        </is>
      </c>
      <c r="J768" t="inlineStr">
        <is>
          <t>materiale</t>
        </is>
      </c>
      <c r="K768" t="inlineStr">
        <is>
          <t>3</t>
        </is>
      </c>
      <c r="L768" t="inlineStr">
        <is>
          <t/>
        </is>
      </c>
      <c r="M768" t="inlineStr">
        <is>
          <t>Material</t>
        </is>
      </c>
      <c r="N768" t="inlineStr">
        <is>
          <t>3</t>
        </is>
      </c>
      <c r="O768" t="inlineStr">
        <is>
          <t/>
        </is>
      </c>
      <c r="P768" t="inlineStr">
        <is>
          <t>υλικό</t>
        </is>
      </c>
      <c r="Q768" t="inlineStr">
        <is>
          <t>3</t>
        </is>
      </c>
      <c r="R768" t="inlineStr">
        <is>
          <t/>
        </is>
      </c>
      <c r="S768" t="inlineStr">
        <is>
          <t>material</t>
        </is>
      </c>
      <c r="T768" t="inlineStr">
        <is>
          <t>3</t>
        </is>
      </c>
      <c r="U768" t="inlineStr">
        <is>
          <t/>
        </is>
      </c>
      <c r="V768" t="inlineStr">
        <is>
          <t>composición</t>
        </is>
      </c>
      <c r="W768" t="inlineStr">
        <is>
          <t>3</t>
        </is>
      </c>
      <c r="X768" t="inlineStr">
        <is>
          <t/>
        </is>
      </c>
      <c r="Y768" t="inlineStr">
        <is>
          <t/>
        </is>
      </c>
      <c r="Z768" t="inlineStr">
        <is>
          <t/>
        </is>
      </c>
      <c r="AA768" t="inlineStr">
        <is>
          <t/>
        </is>
      </c>
      <c r="AB768" t="inlineStr">
        <is>
          <t>materiaali</t>
        </is>
      </c>
      <c r="AC768" t="inlineStr">
        <is>
          <t>3</t>
        </is>
      </c>
      <c r="AD768" t="inlineStr">
        <is>
          <t/>
        </is>
      </c>
      <c r="AE768" t="inlineStr">
        <is>
          <t>matériau</t>
        </is>
      </c>
      <c r="AF768" t="inlineStr">
        <is>
          <t>3</t>
        </is>
      </c>
      <c r="AG768" t="inlineStr">
        <is>
          <t/>
        </is>
      </c>
      <c r="AH768" t="inlineStr">
        <is>
          <t/>
        </is>
      </c>
      <c r="AI768" t="inlineStr">
        <is>
          <t/>
        </is>
      </c>
      <c r="AJ768" t="inlineStr">
        <is>
          <t/>
        </is>
      </c>
      <c r="AK768" t="inlineStr">
        <is>
          <t/>
        </is>
      </c>
      <c r="AL768" t="inlineStr">
        <is>
          <t/>
        </is>
      </c>
      <c r="AM768" t="inlineStr">
        <is>
          <t/>
        </is>
      </c>
      <c r="AN768" t="inlineStr">
        <is>
          <t/>
        </is>
      </c>
      <c r="AO768" t="inlineStr">
        <is>
          <t/>
        </is>
      </c>
      <c r="AP768" t="inlineStr">
        <is>
          <t/>
        </is>
      </c>
      <c r="AQ768" t="inlineStr">
        <is>
          <t>materiale</t>
        </is>
      </c>
      <c r="AR768" t="inlineStr">
        <is>
          <t>3</t>
        </is>
      </c>
      <c r="AS768" t="inlineStr">
        <is>
          <t/>
        </is>
      </c>
      <c r="AT768" t="inlineStr">
        <is>
          <t/>
        </is>
      </c>
      <c r="AU768" t="inlineStr">
        <is>
          <t/>
        </is>
      </c>
      <c r="AV768" t="inlineStr">
        <is>
          <t/>
        </is>
      </c>
      <c r="AW768" t="inlineStr">
        <is>
          <t/>
        </is>
      </c>
      <c r="AX768" t="inlineStr">
        <is>
          <t/>
        </is>
      </c>
      <c r="AY768" t="inlineStr">
        <is>
          <t/>
        </is>
      </c>
      <c r="AZ768" t="inlineStr">
        <is>
          <t/>
        </is>
      </c>
      <c r="BA768" t="inlineStr">
        <is>
          <t/>
        </is>
      </c>
      <c r="BB768" t="inlineStr">
        <is>
          <t/>
        </is>
      </c>
      <c r="BC768" t="inlineStr">
        <is>
          <t/>
        </is>
      </c>
      <c r="BD768" t="inlineStr">
        <is>
          <t/>
        </is>
      </c>
      <c r="BE768" t="inlineStr">
        <is>
          <t/>
        </is>
      </c>
      <c r="BF768" t="inlineStr">
        <is>
          <t/>
        </is>
      </c>
      <c r="BG768" t="inlineStr">
        <is>
          <t/>
        </is>
      </c>
      <c r="BH768" t="inlineStr">
        <is>
          <t/>
        </is>
      </c>
      <c r="BI768" t="inlineStr">
        <is>
          <t>composição</t>
        </is>
      </c>
      <c r="BJ768" t="inlineStr">
        <is>
          <t>3</t>
        </is>
      </c>
      <c r="BK768" t="inlineStr">
        <is>
          <t/>
        </is>
      </c>
      <c r="BL768" t="inlineStr">
        <is>
          <t/>
        </is>
      </c>
      <c r="BM768" t="inlineStr">
        <is>
          <t/>
        </is>
      </c>
      <c r="BN768" t="inlineStr">
        <is>
          <t/>
        </is>
      </c>
      <c r="BO768" t="inlineStr">
        <is>
          <t/>
        </is>
      </c>
      <c r="BP768" t="inlineStr">
        <is>
          <t/>
        </is>
      </c>
      <c r="BQ768" t="inlineStr">
        <is>
          <t/>
        </is>
      </c>
      <c r="BR768" t="inlineStr">
        <is>
          <t/>
        </is>
      </c>
      <c r="BS768" t="inlineStr">
        <is>
          <t/>
        </is>
      </c>
      <c r="BT768" t="inlineStr">
        <is>
          <t/>
        </is>
      </c>
      <c r="BU768" t="inlineStr">
        <is>
          <t>material</t>
        </is>
      </c>
      <c r="BV768" t="inlineStr">
        <is>
          <t>3</t>
        </is>
      </c>
      <c r="BW768" t="inlineStr">
        <is>
          <t/>
        </is>
      </c>
      <c r="BX768" t="inlineStr">
        <is>
          <t/>
        </is>
      </c>
      <c r="BY768" t="inlineStr">
        <is>
          <t/>
        </is>
      </c>
      <c r="BZ768" t="inlineStr">
        <is>
          <t/>
        </is>
      </c>
      <c r="CA768" t="inlineStr">
        <is>
          <t/>
        </is>
      </c>
      <c r="CB768" t="inlineStr">
        <is>
          <t/>
        </is>
      </c>
      <c r="CC768" t="inlineStr">
        <is>
          <t/>
        </is>
      </c>
      <c r="CD768" t="inlineStr">
        <is>
          <t/>
        </is>
      </c>
      <c r="CE768" t="inlineStr">
        <is>
          <t/>
        </is>
      </c>
      <c r="CF768" t="inlineStr">
        <is>
          <t/>
        </is>
      </c>
      <c r="CG768" t="inlineStr">
        <is>
          <t/>
        </is>
      </c>
      <c r="CH768" t="inlineStr">
        <is>
          <t/>
        </is>
      </c>
      <c r="CI768" t="inlineStr">
        <is>
          <t/>
        </is>
      </c>
      <c r="CJ768" t="inlineStr">
        <is>
          <t/>
        </is>
      </c>
      <c r="CK768" t="inlineStr">
        <is>
          <t/>
        </is>
      </c>
      <c r="CL768" t="inlineStr">
        <is>
          <t/>
        </is>
      </c>
      <c r="CM768" t="inlineStr">
        <is>
          <t/>
        </is>
      </c>
      <c r="CN768" t="inlineStr">
        <is>
          <t/>
        </is>
      </c>
      <c r="CO768" t="inlineStr">
        <is>
          <t/>
        </is>
      </c>
      <c r="CP768" t="inlineStr">
        <is>
          <t/>
        </is>
      </c>
      <c r="CQ768" t="inlineStr">
        <is>
          <t/>
        </is>
      </c>
      <c r="CR768" t="inlineStr">
        <is>
          <t/>
        </is>
      </c>
      <c r="CS768" t="inlineStr">
        <is>
          <t/>
        </is>
      </c>
      <c r="CT768" t="inlineStr">
        <is>
          <t/>
        </is>
      </c>
      <c r="CU768" t="inlineStr">
        <is>
          <t/>
        </is>
      </c>
    </row>
    <row r="769">
      <c r="A769" s="1" t="str">
        <f>HYPERLINK("https://iate.europa.eu/entry/result/104883/all", "104883")</f>
        <v>104883</v>
      </c>
      <c r="B769" t="inlineStr">
        <is>
          <t>FINANCE</t>
        </is>
      </c>
      <c r="C769" t="inlineStr">
        <is>
          <t>FINANCE|budget;FINANCE|financial institutions and credit|financial institution</t>
        </is>
      </c>
      <c r="D769" t="inlineStr">
        <is>
          <t/>
        </is>
      </c>
      <c r="E769" t="inlineStr">
        <is>
          <t/>
        </is>
      </c>
      <c r="F769" t="inlineStr">
        <is>
          <t/>
        </is>
      </c>
      <c r="G769" t="inlineStr">
        <is>
          <t/>
        </is>
      </c>
      <c r="H769" t="inlineStr">
        <is>
          <t/>
        </is>
      </c>
      <c r="I769" t="inlineStr">
        <is>
          <t/>
        </is>
      </c>
      <c r="J769" t="inlineStr">
        <is>
          <t/>
        </is>
      </c>
      <c r="K769" t="inlineStr">
        <is>
          <t/>
        </is>
      </c>
      <c r="L769" t="inlineStr">
        <is>
          <t/>
        </is>
      </c>
      <c r="M769" t="inlineStr">
        <is>
          <t/>
        </is>
      </c>
      <c r="N769" t="inlineStr">
        <is>
          <t/>
        </is>
      </c>
      <c r="O769" t="inlineStr">
        <is>
          <t/>
        </is>
      </c>
      <c r="P769" t="inlineStr">
        <is>
          <t/>
        </is>
      </c>
      <c r="Q769" t="inlineStr">
        <is>
          <t/>
        </is>
      </c>
      <c r="R769" t="inlineStr">
        <is>
          <t/>
        </is>
      </c>
      <c r="S769" t="inlineStr">
        <is>
          <t>No.|number</t>
        </is>
      </c>
      <c r="T769" t="inlineStr">
        <is>
          <t>3|3</t>
        </is>
      </c>
      <c r="U769" t="inlineStr">
        <is>
          <t>|</t>
        </is>
      </c>
      <c r="V769" t="inlineStr">
        <is>
          <t/>
        </is>
      </c>
      <c r="W769" t="inlineStr">
        <is>
          <t/>
        </is>
      </c>
      <c r="X769" t="inlineStr">
        <is>
          <t/>
        </is>
      </c>
      <c r="Y769" t="inlineStr">
        <is>
          <t/>
        </is>
      </c>
      <c r="Z769" t="inlineStr">
        <is>
          <t/>
        </is>
      </c>
      <c r="AA769" t="inlineStr">
        <is>
          <t/>
        </is>
      </c>
      <c r="AB769" t="inlineStr">
        <is>
          <t>Nro</t>
        </is>
      </c>
      <c r="AC769" t="inlineStr">
        <is>
          <t>3</t>
        </is>
      </c>
      <c r="AD769" t="inlineStr">
        <is>
          <t/>
        </is>
      </c>
      <c r="AE769" t="inlineStr">
        <is>
          <t/>
        </is>
      </c>
      <c r="AF769" t="inlineStr">
        <is>
          <t/>
        </is>
      </c>
      <c r="AG769" t="inlineStr">
        <is>
          <t/>
        </is>
      </c>
      <c r="AH769" t="inlineStr">
        <is>
          <t/>
        </is>
      </c>
      <c r="AI769" t="inlineStr">
        <is>
          <t/>
        </is>
      </c>
      <c r="AJ769" t="inlineStr">
        <is>
          <t/>
        </is>
      </c>
      <c r="AK769" t="inlineStr">
        <is>
          <t/>
        </is>
      </c>
      <c r="AL769" t="inlineStr">
        <is>
          <t/>
        </is>
      </c>
      <c r="AM769" t="inlineStr">
        <is>
          <t/>
        </is>
      </c>
      <c r="AN769" t="inlineStr">
        <is>
          <t/>
        </is>
      </c>
      <c r="AO769" t="inlineStr">
        <is>
          <t/>
        </is>
      </c>
      <c r="AP769" t="inlineStr">
        <is>
          <t/>
        </is>
      </c>
      <c r="AQ769" t="inlineStr">
        <is>
          <t/>
        </is>
      </c>
      <c r="AR769" t="inlineStr">
        <is>
          <t/>
        </is>
      </c>
      <c r="AS769" t="inlineStr">
        <is>
          <t/>
        </is>
      </c>
      <c r="AT769" t="inlineStr">
        <is>
          <t/>
        </is>
      </c>
      <c r="AU769" t="inlineStr">
        <is>
          <t/>
        </is>
      </c>
      <c r="AV769" t="inlineStr">
        <is>
          <t/>
        </is>
      </c>
      <c r="AW769" t="inlineStr">
        <is>
          <t/>
        </is>
      </c>
      <c r="AX769" t="inlineStr">
        <is>
          <t/>
        </is>
      </c>
      <c r="AY769" t="inlineStr">
        <is>
          <t/>
        </is>
      </c>
      <c r="AZ769" t="inlineStr">
        <is>
          <t>Nru|numru</t>
        </is>
      </c>
      <c r="BA769" t="inlineStr">
        <is>
          <t>3|3</t>
        </is>
      </c>
      <c r="BB769" t="inlineStr">
        <is>
          <t>|</t>
        </is>
      </c>
      <c r="BC769" t="inlineStr">
        <is>
          <t/>
        </is>
      </c>
      <c r="BD769" t="inlineStr">
        <is>
          <t/>
        </is>
      </c>
      <c r="BE769" t="inlineStr">
        <is>
          <t/>
        </is>
      </c>
      <c r="BF769" t="inlineStr">
        <is>
          <t/>
        </is>
      </c>
      <c r="BG769" t="inlineStr">
        <is>
          <t/>
        </is>
      </c>
      <c r="BH769" t="inlineStr">
        <is>
          <t/>
        </is>
      </c>
      <c r="BI769" t="inlineStr">
        <is>
          <t/>
        </is>
      </c>
      <c r="BJ769" t="inlineStr">
        <is>
          <t/>
        </is>
      </c>
      <c r="BK769" t="inlineStr">
        <is>
          <t/>
        </is>
      </c>
      <c r="BL769" t="inlineStr">
        <is>
          <t/>
        </is>
      </c>
      <c r="BM769" t="inlineStr">
        <is>
          <t/>
        </is>
      </c>
      <c r="BN769" t="inlineStr">
        <is>
          <t/>
        </is>
      </c>
      <c r="BO769" t="inlineStr">
        <is>
          <t/>
        </is>
      </c>
      <c r="BP769" t="inlineStr">
        <is>
          <t/>
        </is>
      </c>
      <c r="BQ769" t="inlineStr">
        <is>
          <t/>
        </is>
      </c>
      <c r="BR769" t="inlineStr">
        <is>
          <t/>
        </is>
      </c>
      <c r="BS769" t="inlineStr">
        <is>
          <t/>
        </is>
      </c>
      <c r="BT769" t="inlineStr">
        <is>
          <t/>
        </is>
      </c>
      <c r="BU769" t="inlineStr">
        <is>
          <t/>
        </is>
      </c>
      <c r="BV769" t="inlineStr">
        <is>
          <t/>
        </is>
      </c>
      <c r="BW769" t="inlineStr">
        <is>
          <t/>
        </is>
      </c>
      <c r="BX769" t="inlineStr">
        <is>
          <t/>
        </is>
      </c>
      <c r="BY769" t="inlineStr">
        <is>
          <t/>
        </is>
      </c>
      <c r="BZ769" t="inlineStr">
        <is>
          <t/>
        </is>
      </c>
      <c r="CA769" t="inlineStr">
        <is>
          <t/>
        </is>
      </c>
      <c r="CB769" t="inlineStr">
        <is>
          <t/>
        </is>
      </c>
      <c r="CC769" t="inlineStr">
        <is>
          <t>1. quantity of things or people; the number of persons on the payroll has increased over the last year; the number of days lost through strikes has fallen; the number of shares sold. 2. written figure; batch number; cheque number; invoice number; order number; page number. 3. amount in figures. 4. to put a figure on a document; to number an order; I refer to your invoice numbered 1234</t>
        </is>
      </c>
      <c r="CD769" t="inlineStr">
        <is>
          <t/>
        </is>
      </c>
      <c r="CE769" t="inlineStr">
        <is>
          <t/>
        </is>
      </c>
      <c r="CF769" t="inlineStr">
        <is>
          <t/>
        </is>
      </c>
      <c r="CG769" t="inlineStr">
        <is>
          <t/>
        </is>
      </c>
      <c r="CH769" t="inlineStr">
        <is>
          <t/>
        </is>
      </c>
      <c r="CI769" t="inlineStr">
        <is>
          <t/>
        </is>
      </c>
      <c r="CJ769" t="inlineStr">
        <is>
          <t/>
        </is>
      </c>
      <c r="CK769" t="inlineStr">
        <is>
          <t/>
        </is>
      </c>
      <c r="CL769" t="inlineStr">
        <is>
          <t/>
        </is>
      </c>
      <c r="CM769" t="inlineStr">
        <is>
          <t/>
        </is>
      </c>
      <c r="CN769" t="inlineStr">
        <is>
          <t/>
        </is>
      </c>
      <c r="CO769" t="inlineStr">
        <is>
          <t/>
        </is>
      </c>
      <c r="CP769" t="inlineStr">
        <is>
          <t/>
        </is>
      </c>
      <c r="CQ769" t="inlineStr">
        <is>
          <t/>
        </is>
      </c>
      <c r="CR769" t="inlineStr">
        <is>
          <t/>
        </is>
      </c>
      <c r="CS769" t="inlineStr">
        <is>
          <t/>
        </is>
      </c>
      <c r="CT769" t="inlineStr">
        <is>
          <t/>
        </is>
      </c>
      <c r="CU769" t="inlineStr">
        <is>
          <t/>
        </is>
      </c>
    </row>
    <row r="770">
      <c r="A770" s="1" t="str">
        <f>HYPERLINK("https://iate.europa.eu/entry/result/45110/all", "45110")</f>
        <v>45110</v>
      </c>
      <c r="B770" t="inlineStr">
        <is>
          <t>FINANCE;ENVIRONMENT</t>
        </is>
      </c>
      <c r="C770" t="inlineStr">
        <is>
          <t>FINANCE|budget;ENVIRONMENT</t>
        </is>
      </c>
      <c r="D770" t="inlineStr">
        <is>
          <t/>
        </is>
      </c>
      <c r="E770" t="inlineStr">
        <is>
          <t/>
        </is>
      </c>
      <c r="F770" t="inlineStr">
        <is>
          <t/>
        </is>
      </c>
      <c r="G770" t="inlineStr">
        <is>
          <t/>
        </is>
      </c>
      <c r="H770" t="inlineStr">
        <is>
          <t/>
        </is>
      </c>
      <c r="I770" t="inlineStr">
        <is>
          <t/>
        </is>
      </c>
      <c r="J770" t="inlineStr">
        <is>
          <t>tilskud|tildeling|allokering|tillæg</t>
        </is>
      </c>
      <c r="K770" t="inlineStr">
        <is>
          <t>3|3|3|3</t>
        </is>
      </c>
      <c r="L770" t="inlineStr">
        <is>
          <t>|||</t>
        </is>
      </c>
      <c r="M770" t="inlineStr">
        <is>
          <t>Allokation</t>
        </is>
      </c>
      <c r="N770" t="inlineStr">
        <is>
          <t>3</t>
        </is>
      </c>
      <c r="O770" t="inlineStr">
        <is>
          <t/>
        </is>
      </c>
      <c r="P770" t="inlineStr">
        <is>
          <t>κατανομή/διανομή/εκχώρηση/καταλογισμός/επίδομα</t>
        </is>
      </c>
      <c r="Q770" t="inlineStr">
        <is>
          <t>3</t>
        </is>
      </c>
      <c r="R770" t="inlineStr">
        <is>
          <t/>
        </is>
      </c>
      <c r="S770" t="inlineStr">
        <is>
          <t>allocation</t>
        </is>
      </c>
      <c r="T770" t="inlineStr">
        <is>
          <t>3</t>
        </is>
      </c>
      <c r="U770" t="inlineStr">
        <is>
          <t/>
        </is>
      </c>
      <c r="V770" t="inlineStr">
        <is>
          <t>adjudicación, asignación</t>
        </is>
      </c>
      <c r="W770" t="inlineStr">
        <is>
          <t>3</t>
        </is>
      </c>
      <c r="X770" t="inlineStr">
        <is>
          <t/>
        </is>
      </c>
      <c r="Y770" t="inlineStr">
        <is>
          <t/>
        </is>
      </c>
      <c r="Z770" t="inlineStr">
        <is>
          <t/>
        </is>
      </c>
      <c r="AA770" t="inlineStr">
        <is>
          <t/>
        </is>
      </c>
      <c r="AB770" t="inlineStr">
        <is>
          <t>kohdentaminen; määräraha</t>
        </is>
      </c>
      <c r="AC770" t="inlineStr">
        <is>
          <t>3</t>
        </is>
      </c>
      <c r="AD770" t="inlineStr">
        <is>
          <t/>
        </is>
      </c>
      <c r="AE770" t="inlineStr">
        <is>
          <t>affectation</t>
        </is>
      </c>
      <c r="AF770" t="inlineStr">
        <is>
          <t>3</t>
        </is>
      </c>
      <c r="AG770" t="inlineStr">
        <is>
          <t/>
        </is>
      </c>
      <c r="AH770" t="inlineStr">
        <is>
          <t/>
        </is>
      </c>
      <c r="AI770" t="inlineStr">
        <is>
          <t/>
        </is>
      </c>
      <c r="AJ770" t="inlineStr">
        <is>
          <t/>
        </is>
      </c>
      <c r="AK770" t="inlineStr">
        <is>
          <t/>
        </is>
      </c>
      <c r="AL770" t="inlineStr">
        <is>
          <t/>
        </is>
      </c>
      <c r="AM770" t="inlineStr">
        <is>
          <t/>
        </is>
      </c>
      <c r="AN770" t="inlineStr">
        <is>
          <t>hozzárendelés</t>
        </is>
      </c>
      <c r="AO770" t="inlineStr">
        <is>
          <t>2</t>
        </is>
      </c>
      <c r="AP770" t="inlineStr">
        <is>
          <t/>
        </is>
      </c>
      <c r="AQ770" t="inlineStr">
        <is>
          <t>allocazione</t>
        </is>
      </c>
      <c r="AR770" t="inlineStr">
        <is>
          <t>3</t>
        </is>
      </c>
      <c r="AS770" t="inlineStr">
        <is>
          <t/>
        </is>
      </c>
      <c r="AT770" t="inlineStr">
        <is>
          <t/>
        </is>
      </c>
      <c r="AU770" t="inlineStr">
        <is>
          <t/>
        </is>
      </c>
      <c r="AV770" t="inlineStr">
        <is>
          <t/>
        </is>
      </c>
      <c r="AW770" t="inlineStr">
        <is>
          <t/>
        </is>
      </c>
      <c r="AX770" t="inlineStr">
        <is>
          <t/>
        </is>
      </c>
      <c r="AY770" t="inlineStr">
        <is>
          <t/>
        </is>
      </c>
      <c r="AZ770" t="inlineStr">
        <is>
          <t/>
        </is>
      </c>
      <c r="BA770" t="inlineStr">
        <is>
          <t/>
        </is>
      </c>
      <c r="BB770" t="inlineStr">
        <is>
          <t/>
        </is>
      </c>
      <c r="BC770" t="inlineStr">
        <is>
          <t>toewijzing|bestemming</t>
        </is>
      </c>
      <c r="BD770" t="inlineStr">
        <is>
          <t>3|3</t>
        </is>
      </c>
      <c r="BE770" t="inlineStr">
        <is>
          <t>|</t>
        </is>
      </c>
      <c r="BF770" t="inlineStr">
        <is>
          <t/>
        </is>
      </c>
      <c r="BG770" t="inlineStr">
        <is>
          <t/>
        </is>
      </c>
      <c r="BH770" t="inlineStr">
        <is>
          <t/>
        </is>
      </c>
      <c r="BI770" t="inlineStr">
        <is>
          <t>atribuição</t>
        </is>
      </c>
      <c r="BJ770" t="inlineStr">
        <is>
          <t>3</t>
        </is>
      </c>
      <c r="BK770" t="inlineStr">
        <is>
          <t/>
        </is>
      </c>
      <c r="BL770" t="inlineStr">
        <is>
          <t/>
        </is>
      </c>
      <c r="BM770" t="inlineStr">
        <is>
          <t/>
        </is>
      </c>
      <c r="BN770" t="inlineStr">
        <is>
          <t/>
        </is>
      </c>
      <c r="BO770" t="inlineStr">
        <is>
          <t/>
        </is>
      </c>
      <c r="BP770" t="inlineStr">
        <is>
          <t/>
        </is>
      </c>
      <c r="BQ770" t="inlineStr">
        <is>
          <t/>
        </is>
      </c>
      <c r="BR770" t="inlineStr">
        <is>
          <t/>
        </is>
      </c>
      <c r="BS770" t="inlineStr">
        <is>
          <t/>
        </is>
      </c>
      <c r="BT770" t="inlineStr">
        <is>
          <t/>
        </is>
      </c>
      <c r="BU770" t="inlineStr">
        <is>
          <t>tilldelning</t>
        </is>
      </c>
      <c r="BV770" t="inlineStr">
        <is>
          <t>3</t>
        </is>
      </c>
      <c r="BW770" t="inlineStr">
        <is>
          <t/>
        </is>
      </c>
      <c r="BX770" t="inlineStr">
        <is>
          <t/>
        </is>
      </c>
      <c r="BY770" t="inlineStr">
        <is>
          <t/>
        </is>
      </c>
      <c r="BZ770" t="inlineStr">
        <is>
          <t/>
        </is>
      </c>
      <c r="CA770" t="inlineStr">
        <is>
          <t/>
        </is>
      </c>
      <c r="CB770" t="inlineStr">
        <is>
          <t/>
        </is>
      </c>
      <c r="CC770" t="inlineStr">
        <is>
          <t>1.Assignment or allotment.</t>
        </is>
      </c>
      <c r="CD770" t="inlineStr">
        <is>
          <t/>
        </is>
      </c>
      <c r="CE770" t="inlineStr">
        <is>
          <t/>
        </is>
      </c>
      <c r="CF770" t="inlineStr">
        <is>
          <t/>
        </is>
      </c>
      <c r="CG770" t="inlineStr">
        <is>
          <t/>
        </is>
      </c>
      <c r="CH770" t="inlineStr">
        <is>
          <t/>
        </is>
      </c>
      <c r="CI770" t="inlineStr">
        <is>
          <t/>
        </is>
      </c>
      <c r="CJ770" t="inlineStr">
        <is>
          <t>multifunkcionalitás problémájának megoldására szolgáló megközelítés; „egy folyamat vagy egy termékrendszer bemenő és kimenő áramainak a vizsgált termékrendszer és egy vagy több másik termékrendszer közötti megosztása” (ISO 14040:2006 szabvány)</t>
        </is>
      </c>
      <c r="CK770" t="inlineStr">
        <is>
          <t/>
        </is>
      </c>
      <c r="CL770" t="inlineStr">
        <is>
          <t/>
        </is>
      </c>
      <c r="CM770" t="inlineStr">
        <is>
          <t/>
        </is>
      </c>
      <c r="CN770" t="inlineStr">
        <is>
          <t/>
        </is>
      </c>
      <c r="CO770" t="inlineStr">
        <is>
          <t/>
        </is>
      </c>
      <c r="CP770" t="inlineStr">
        <is>
          <t/>
        </is>
      </c>
      <c r="CQ770" t="inlineStr">
        <is>
          <t/>
        </is>
      </c>
      <c r="CR770" t="inlineStr">
        <is>
          <t/>
        </is>
      </c>
      <c r="CS770" t="inlineStr">
        <is>
          <t/>
        </is>
      </c>
      <c r="CT770" t="inlineStr">
        <is>
          <t/>
        </is>
      </c>
      <c r="CU770" t="inlineStr">
        <is>
          <t/>
        </is>
      </c>
    </row>
    <row r="771">
      <c r="A771" s="1" t="str">
        <f>HYPERLINK("https://iate.europa.eu/entry/result/111462/all", "111462")</f>
        <v>111462</v>
      </c>
      <c r="B771" t="inlineStr">
        <is>
          <t>FINANCE</t>
        </is>
      </c>
      <c r="C771" t="inlineStr">
        <is>
          <t>FINANCE|financial institutions and credit|financial institution</t>
        </is>
      </c>
      <c r="D771" t="inlineStr">
        <is>
          <t/>
        </is>
      </c>
      <c r="E771" t="inlineStr">
        <is>
          <t/>
        </is>
      </c>
      <c r="F771" t="inlineStr">
        <is>
          <t/>
        </is>
      </c>
      <c r="G771" t="inlineStr">
        <is>
          <t/>
        </is>
      </c>
      <c r="H771" t="inlineStr">
        <is>
          <t/>
        </is>
      </c>
      <c r="I771" t="inlineStr">
        <is>
          <t/>
        </is>
      </c>
      <c r="J771" t="inlineStr">
        <is>
          <t>Traktaten</t>
        </is>
      </c>
      <c r="K771" t="inlineStr">
        <is>
          <t>3</t>
        </is>
      </c>
      <c r="L771" t="inlineStr">
        <is>
          <t/>
        </is>
      </c>
      <c r="M771" t="inlineStr">
        <is>
          <t>Vertrag</t>
        </is>
      </c>
      <c r="N771" t="inlineStr">
        <is>
          <t>3</t>
        </is>
      </c>
      <c r="O771" t="inlineStr">
        <is>
          <t/>
        </is>
      </c>
      <c r="P771" t="inlineStr">
        <is>
          <t>Συνθήκη</t>
        </is>
      </c>
      <c r="Q771" t="inlineStr">
        <is>
          <t>3</t>
        </is>
      </c>
      <c r="R771" t="inlineStr">
        <is>
          <t/>
        </is>
      </c>
      <c r="S771" t="inlineStr">
        <is>
          <t>Treaty</t>
        </is>
      </c>
      <c r="T771" t="inlineStr">
        <is>
          <t>3</t>
        </is>
      </c>
      <c r="U771" t="inlineStr">
        <is>
          <t/>
        </is>
      </c>
      <c r="V771" t="inlineStr">
        <is>
          <t>Tratado</t>
        </is>
      </c>
      <c r="W771" t="inlineStr">
        <is>
          <t>3</t>
        </is>
      </c>
      <c r="X771" t="inlineStr">
        <is>
          <t/>
        </is>
      </c>
      <c r="Y771" t="inlineStr">
        <is>
          <t/>
        </is>
      </c>
      <c r="Z771" t="inlineStr">
        <is>
          <t/>
        </is>
      </c>
      <c r="AA771" t="inlineStr">
        <is>
          <t/>
        </is>
      </c>
      <c r="AB771" t="inlineStr">
        <is>
          <t>perussopimus|perustamissopimus</t>
        </is>
      </c>
      <c r="AC771" t="inlineStr">
        <is>
          <t>3|3</t>
        </is>
      </c>
      <c r="AD771" t="inlineStr">
        <is>
          <t>|</t>
        </is>
      </c>
      <c r="AE771" t="inlineStr">
        <is>
          <t>Traité</t>
        </is>
      </c>
      <c r="AF771" t="inlineStr">
        <is>
          <t>3</t>
        </is>
      </c>
      <c r="AG771" t="inlineStr">
        <is>
          <t/>
        </is>
      </c>
      <c r="AH771" t="inlineStr">
        <is>
          <t/>
        </is>
      </c>
      <c r="AI771" t="inlineStr">
        <is>
          <t/>
        </is>
      </c>
      <c r="AJ771" t="inlineStr">
        <is>
          <t/>
        </is>
      </c>
      <c r="AK771" t="inlineStr">
        <is>
          <t/>
        </is>
      </c>
      <c r="AL771" t="inlineStr">
        <is>
          <t/>
        </is>
      </c>
      <c r="AM771" t="inlineStr">
        <is>
          <t/>
        </is>
      </c>
      <c r="AN771" t="inlineStr">
        <is>
          <t/>
        </is>
      </c>
      <c r="AO771" t="inlineStr">
        <is>
          <t/>
        </is>
      </c>
      <c r="AP771" t="inlineStr">
        <is>
          <t/>
        </is>
      </c>
      <c r="AQ771" t="inlineStr">
        <is>
          <t>Trattato</t>
        </is>
      </c>
      <c r="AR771" t="inlineStr">
        <is>
          <t>3</t>
        </is>
      </c>
      <c r="AS771" t="inlineStr">
        <is>
          <t/>
        </is>
      </c>
      <c r="AT771" t="inlineStr">
        <is>
          <t/>
        </is>
      </c>
      <c r="AU771" t="inlineStr">
        <is>
          <t/>
        </is>
      </c>
      <c r="AV771" t="inlineStr">
        <is>
          <t/>
        </is>
      </c>
      <c r="AW771" t="inlineStr">
        <is>
          <t/>
        </is>
      </c>
      <c r="AX771" t="inlineStr">
        <is>
          <t/>
        </is>
      </c>
      <c r="AY771" t="inlineStr">
        <is>
          <t/>
        </is>
      </c>
      <c r="AZ771" t="inlineStr">
        <is>
          <t/>
        </is>
      </c>
      <c r="BA771" t="inlineStr">
        <is>
          <t/>
        </is>
      </c>
      <c r="BB771" t="inlineStr">
        <is>
          <t/>
        </is>
      </c>
      <c r="BC771" t="inlineStr">
        <is>
          <t>Verdrag</t>
        </is>
      </c>
      <c r="BD771" t="inlineStr">
        <is>
          <t>3</t>
        </is>
      </c>
      <c r="BE771" t="inlineStr">
        <is>
          <t/>
        </is>
      </c>
      <c r="BF771" t="inlineStr">
        <is>
          <t/>
        </is>
      </c>
      <c r="BG771" t="inlineStr">
        <is>
          <t/>
        </is>
      </c>
      <c r="BH771" t="inlineStr">
        <is>
          <t/>
        </is>
      </c>
      <c r="BI771" t="inlineStr">
        <is>
          <t>tratado</t>
        </is>
      </c>
      <c r="BJ771" t="inlineStr">
        <is>
          <t>3</t>
        </is>
      </c>
      <c r="BK771" t="inlineStr">
        <is>
          <t/>
        </is>
      </c>
      <c r="BL771" t="inlineStr">
        <is>
          <t/>
        </is>
      </c>
      <c r="BM771" t="inlineStr">
        <is>
          <t/>
        </is>
      </c>
      <c r="BN771" t="inlineStr">
        <is>
          <t/>
        </is>
      </c>
      <c r="BO771" t="inlineStr">
        <is>
          <t>zmluva</t>
        </is>
      </c>
      <c r="BP771" t="inlineStr">
        <is>
          <t>3</t>
        </is>
      </c>
      <c r="BQ771" t="inlineStr">
        <is>
          <t/>
        </is>
      </c>
      <c r="BR771" t="inlineStr">
        <is>
          <t/>
        </is>
      </c>
      <c r="BS771" t="inlineStr">
        <is>
          <t/>
        </is>
      </c>
      <c r="BT771" t="inlineStr">
        <is>
          <t/>
        </is>
      </c>
      <c r="BU771" t="inlineStr">
        <is>
          <t>fördraget</t>
        </is>
      </c>
      <c r="BV771" t="inlineStr">
        <is>
          <t>3</t>
        </is>
      </c>
      <c r="BW771" t="inlineStr">
        <is>
          <t/>
        </is>
      </c>
      <c r="BX771" t="inlineStr">
        <is>
          <t/>
        </is>
      </c>
      <c r="BY771" t="inlineStr">
        <is>
          <t/>
        </is>
      </c>
      <c r="BZ771" t="inlineStr">
        <is>
          <t>1.Traktaten om oprettelse af Det Europæiske Fællesskab (eller EF-traktaten). Den omfatter den oprindelige EØF-traktat (Rom-traktaten) med ændringer</t>
        </is>
      </c>
      <c r="CA771" t="inlineStr">
        <is>
          <t>1.Vertrag zur Gründung der Europäischen Gemeinschaft (oder EG-Vertrag), d. h. der ursprüngliche EWG-Vertrag (Römische Verträge) in der jeweils gültigen Fassung.</t>
        </is>
      </c>
      <c r="CB771" t="inlineStr">
        <is>
          <t>1.η Συνθήκη ίδρυσης της Ευρωπαϊκής Κοινότητας ( Συνθήκη της Ευρωπαϊκής Κοινότητας ). Αποτελείται από την αρχική Συνθήκη της ΕΟΚ ( της Ρώμης ) και από τις μεταγενέστερες τροποποιήσεις της .</t>
        </is>
      </c>
      <c r="CC771" t="inlineStr">
        <is>
          <t>1.the Treaty establishing the European Community (or EC Treaty). It comprises the original EEC Treaty (Treaties of Rome) as amended</t>
        </is>
      </c>
      <c r="CD771" t="inlineStr">
        <is>
          <t>1.Tratado constitutivo de la Comunidad Europea (o Tratado de la CE). Incluye el Tratado original de la CEE (Tratado de Roma) y sus enmiendas.</t>
        </is>
      </c>
      <c r="CE771" t="inlineStr">
        <is>
          <t/>
        </is>
      </c>
      <c r="CF771" t="inlineStr">
        <is>
          <t>1.Euroopan yhteisön perustamissopimus (EY:n perustamissopimus). Sopimuksella tarkoitetaan alkuperäistä Euroopan talousyhteisön perustamissopimusta (Rooman sopimukset) sellaisena kuin se on muutettuna.</t>
        </is>
      </c>
      <c r="CG771" t="inlineStr">
        <is>
          <t>1.traité instituant la Communauté européenne : traité d'origine sur la CEE (traité de Rome) modifié.</t>
        </is>
      </c>
      <c r="CH771" t="inlineStr">
        <is>
          <t/>
        </is>
      </c>
      <c r="CI771" t="inlineStr">
        <is>
          <t/>
        </is>
      </c>
      <c r="CJ771" t="inlineStr">
        <is>
          <t/>
        </is>
      </c>
      <c r="CK771" t="inlineStr">
        <is>
          <t>1.Trattato istitutivo della Comunità europea (Trattato CE). Esso è costituito dall'originario Trattato della Comunità economica europea (Trattato di Roma) e dalle successive modifiche.</t>
        </is>
      </c>
      <c r="CL771" t="inlineStr">
        <is>
          <t/>
        </is>
      </c>
      <c r="CM771" t="inlineStr">
        <is>
          <t/>
        </is>
      </c>
      <c r="CN771" t="inlineStr">
        <is>
          <t/>
        </is>
      </c>
      <c r="CO771" t="inlineStr">
        <is>
          <t>1.Het Verdrag tot oprichting van de Europese Gemeenschap (EG-Verdrag). Het bestaat uit het oorspronkelijke EEG-Verdrag (Verdragen van Rome), zoals sindsdien gewijzigd.</t>
        </is>
      </c>
      <c r="CP771" t="inlineStr">
        <is>
          <t/>
        </is>
      </c>
      <c r="CQ771" t="inlineStr">
        <is>
          <t>1.Tratado que institui a Comunidade Europeia (ou Tratado da CE). Compreende o Tratado da CEE original (Tratados de Roma) modificado.</t>
        </is>
      </c>
      <c r="CR771" t="inlineStr">
        <is>
          <t/>
        </is>
      </c>
      <c r="CS771" t="inlineStr">
        <is>
          <t/>
        </is>
      </c>
      <c r="CT771" t="inlineStr">
        <is>
          <t/>
        </is>
      </c>
      <c r="CU771" t="inlineStr">
        <is>
          <t>1.Fördraget om upprättandet av Europeiska gemenskapen (EG-fördraget). Det omfattar det ursprungliga EEG-fördraget (Romfördraget), i dess ändrade lydelse.</t>
        </is>
      </c>
    </row>
    <row r="772">
      <c r="A772" s="1" t="str">
        <f>HYPERLINK("https://iate.europa.eu/entry/result/3590965/all", "3590965")</f>
        <v>3590965</v>
      </c>
      <c r="B772" t="inlineStr">
        <is>
          <t>FINANCE</t>
        </is>
      </c>
      <c r="C772" t="inlineStr">
        <is>
          <t>FINANCE|financial institutions and credit|financial services;FINANCE|free movement of capital|financial market</t>
        </is>
      </c>
      <c r="D772" t="inlineStr">
        <is>
          <t>лаборатория на ЕС за финансови технологии</t>
        </is>
      </c>
      <c r="E772" t="inlineStr">
        <is>
          <t>3</t>
        </is>
      </c>
      <c r="F772" t="inlineStr">
        <is>
          <t/>
        </is>
      </c>
      <c r="G772" t="inlineStr">
        <is>
          <t>laboratoř EU pro finanční technologie</t>
        </is>
      </c>
      <c r="H772" t="inlineStr">
        <is>
          <t>3</t>
        </is>
      </c>
      <c r="I772" t="inlineStr">
        <is>
          <t/>
        </is>
      </c>
      <c r="J772" t="inlineStr">
        <is>
          <t>EU-laboratorium for fintech</t>
        </is>
      </c>
      <c r="K772" t="inlineStr">
        <is>
          <t>3</t>
        </is>
      </c>
      <c r="L772" t="inlineStr">
        <is>
          <t/>
        </is>
      </c>
      <c r="M772" t="inlineStr">
        <is>
          <t>EU-FinTech-Labor</t>
        </is>
      </c>
      <c r="N772" t="inlineStr">
        <is>
          <t>3</t>
        </is>
      </c>
      <c r="O772" t="inlineStr">
        <is>
          <t/>
        </is>
      </c>
      <c r="P772" t="inlineStr">
        <is>
          <t>εργαστήριο για την τεχνολογία FinTech στην ΕΕ</t>
        </is>
      </c>
      <c r="Q772" t="inlineStr">
        <is>
          <t>3</t>
        </is>
      </c>
      <c r="R772" t="inlineStr">
        <is>
          <t/>
        </is>
      </c>
      <c r="S772" t="inlineStr">
        <is>
          <t>EU FinTech Lab|EU FinTech Laboratory</t>
        </is>
      </c>
      <c r="T772" t="inlineStr">
        <is>
          <t>3|3</t>
        </is>
      </c>
      <c r="U772" t="inlineStr">
        <is>
          <t>|</t>
        </is>
      </c>
      <c r="V772" t="inlineStr">
        <is>
          <t>Laboratorio de Tecnología Financiera de la UE</t>
        </is>
      </c>
      <c r="W772" t="inlineStr">
        <is>
          <t>3</t>
        </is>
      </c>
      <c r="X772" t="inlineStr">
        <is>
          <t/>
        </is>
      </c>
      <c r="Y772" t="inlineStr">
        <is>
          <t>ELi finantstehnoloogia labor</t>
        </is>
      </c>
      <c r="Z772" t="inlineStr">
        <is>
          <t>3</t>
        </is>
      </c>
      <c r="AA772" t="inlineStr">
        <is>
          <t/>
        </is>
      </c>
      <c r="AB772" t="inlineStr">
        <is>
          <t>EU:n FinTech-laboratorio</t>
        </is>
      </c>
      <c r="AC772" t="inlineStr">
        <is>
          <t>3</t>
        </is>
      </c>
      <c r="AD772" t="inlineStr">
        <is>
          <t/>
        </is>
      </c>
      <c r="AE772" t="inlineStr">
        <is>
          <t>laboratoire européen des technologies financières</t>
        </is>
      </c>
      <c r="AF772" t="inlineStr">
        <is>
          <t>3</t>
        </is>
      </c>
      <c r="AG772" t="inlineStr">
        <is>
          <t/>
        </is>
      </c>
      <c r="AH772" t="inlineStr">
        <is>
          <t>Saotharlann Teicneolaíochta Airgeadais an Aontais</t>
        </is>
      </c>
      <c r="AI772" t="inlineStr">
        <is>
          <t>3</t>
        </is>
      </c>
      <c r="AJ772" t="inlineStr">
        <is>
          <t/>
        </is>
      </c>
      <c r="AK772" t="inlineStr">
        <is>
          <t>laboratorij EU-a za financijsku tehnologiju</t>
        </is>
      </c>
      <c r="AL772" t="inlineStr">
        <is>
          <t>3</t>
        </is>
      </c>
      <c r="AM772" t="inlineStr">
        <is>
          <t/>
        </is>
      </c>
      <c r="AN772" t="inlineStr">
        <is>
          <t>az EU pénzügyi technológiai laboratóriuma</t>
        </is>
      </c>
      <c r="AO772" t="inlineStr">
        <is>
          <t>3</t>
        </is>
      </c>
      <c r="AP772" t="inlineStr">
        <is>
          <t/>
        </is>
      </c>
      <c r="AQ772" t="inlineStr">
        <is>
          <t>FinTech Lab dell'UE|laboratorio dell'UE per le tecnologie finanziarie</t>
        </is>
      </c>
      <c r="AR772" t="inlineStr">
        <is>
          <t>3|3</t>
        </is>
      </c>
      <c r="AS772" t="inlineStr">
        <is>
          <t>|</t>
        </is>
      </c>
      <c r="AT772" t="inlineStr">
        <is>
          <t>ES finansinių technologijų laboratorija|ES &lt;i&gt;FinTech&lt;/i&gt; laboratorija</t>
        </is>
      </c>
      <c r="AU772" t="inlineStr">
        <is>
          <t>3|2</t>
        </is>
      </c>
      <c r="AV772" t="inlineStr">
        <is>
          <t>preferred|</t>
        </is>
      </c>
      <c r="AW772" t="inlineStr">
        <is>
          <t>ES Finanšu tehnoloģiju laboratorija</t>
        </is>
      </c>
      <c r="AX772" t="inlineStr">
        <is>
          <t>3</t>
        </is>
      </c>
      <c r="AY772" t="inlineStr">
        <is>
          <t/>
        </is>
      </c>
      <c r="AZ772" t="inlineStr">
        <is>
          <t>Laboratorju tal-UE FinTech</t>
        </is>
      </c>
      <c r="BA772" t="inlineStr">
        <is>
          <t>3</t>
        </is>
      </c>
      <c r="BB772" t="inlineStr">
        <is>
          <t/>
        </is>
      </c>
      <c r="BC772" t="inlineStr">
        <is>
          <t>EU-fintechlab|EU-fintechlaboratium</t>
        </is>
      </c>
      <c r="BD772" t="inlineStr">
        <is>
          <t>3|3</t>
        </is>
      </c>
      <c r="BE772" t="inlineStr">
        <is>
          <t>|</t>
        </is>
      </c>
      <c r="BF772" t="inlineStr">
        <is>
          <t>unijne laboratorium FinTech</t>
        </is>
      </c>
      <c r="BG772" t="inlineStr">
        <is>
          <t>3</t>
        </is>
      </c>
      <c r="BH772" t="inlineStr">
        <is>
          <t/>
        </is>
      </c>
      <c r="BI772" t="inlineStr">
        <is>
          <t>laboratório da UE para as tecnologias financeiras</t>
        </is>
      </c>
      <c r="BJ772" t="inlineStr">
        <is>
          <t>3</t>
        </is>
      </c>
      <c r="BK772" t="inlineStr">
        <is>
          <t/>
        </is>
      </c>
      <c r="BL772" t="inlineStr">
        <is>
          <t>laboratorul FinTech al UE</t>
        </is>
      </c>
      <c r="BM772" t="inlineStr">
        <is>
          <t>3</t>
        </is>
      </c>
      <c r="BN772" t="inlineStr">
        <is>
          <t/>
        </is>
      </c>
      <c r="BO772" t="inlineStr">
        <is>
          <t>laboratórium EÚ pre finančné technológie</t>
        </is>
      </c>
      <c r="BP772" t="inlineStr">
        <is>
          <t>3</t>
        </is>
      </c>
      <c r="BQ772" t="inlineStr">
        <is>
          <t/>
        </is>
      </c>
      <c r="BR772" t="inlineStr">
        <is>
          <t>laboratorij EU za finančno tehnologijo</t>
        </is>
      </c>
      <c r="BS772" t="inlineStr">
        <is>
          <t>3</t>
        </is>
      </c>
      <c r="BT772" t="inlineStr">
        <is>
          <t/>
        </is>
      </c>
      <c r="BU772" t="inlineStr">
        <is>
          <t>EU:s fintech-labb|EU:s fintech laboratorium</t>
        </is>
      </c>
      <c r="BV772" t="inlineStr">
        <is>
          <t>2|2</t>
        </is>
      </c>
      <c r="BW772" t="inlineStr">
        <is>
          <t>|</t>
        </is>
      </c>
      <c r="BX772" t="inlineStr">
        <is>
          <t/>
        </is>
      </c>
      <c r="BY772" t="inlineStr">
        <is>
          <t>nekomeční platforma pro finanční technologie zřízená Evropskou komisí v roce 2018</t>
        </is>
      </c>
      <c r="BZ772" t="inlineStr">
        <is>
          <t/>
        </is>
      </c>
      <c r="CA772" t="inlineStr">
        <is>
          <t/>
        </is>
      </c>
      <c r="CB772" t="inlineStr">
        <is>
          <t>πλατφόρμα που δημιουργήθηκε από την Ευρωπαϊκή Επιτροπή το 2018, η οποία συγκεντρώνει τις ρυθμιστικές αρχές και τις εποπτικές αρχές του χρηματοπιστωτικού τομέα και τους συμμετέχοντες στην αγορά με σκοπό την αύξηση του επιπέδου γνώσης των ρυθμιστικών και εποπτικών αρχών σχετικά με τις καινοτομίες της χρηματοοικονομικής τεχνολογίας (FinTech)</t>
        </is>
      </c>
      <c r="CC772" t="inlineStr">
        <is>
          <t>platform
 set up by the European Commission in 2018, gathering financial regulators and
 supervisors and market participants to raise the level of knowledge
of the regulators and supervisors on FinTech innovations</t>
        </is>
      </c>
      <c r="CD772" t="inlineStr">
        <is>
          <t>Plataforma creada por la Comisión, como parte del plan de acción de la UE en materia de tecnología financiera, para poner en contacto a las autoridades europeas y nacionales con los proveedores de tecnología, en un espacio neutral y no comercial, con el fin de aumentar las capacidades normativas y de supervisión y el nivel de conocimiento sobre las nuevas tecnologías.</t>
        </is>
      </c>
      <c r="CE772" t="inlineStr">
        <is>
          <t/>
        </is>
      </c>
      <c r="CF772" t="inlineStr">
        <is>
          <t>Euroopan komission vuonna 2018 perustama alusta, joka kokoaa yhteen finanssialan sääntely- ja valvonta&lt;br&gt;viranomaiset sekä markkinatoimijat tarkoituksena parantaa kyseisten viranomaisten tietämystä finanssiteknologia-alan innovaatioista</t>
        </is>
      </c>
      <c r="CG772" t="inlineStr">
        <is>
          <t>lieu d'échange créé par la Commission européenne en 2018 au sein duquel les autorités de réglementation et de surveillance et les fournisseurs de solutions technologiques peuvent dialoguer dans un environnement neutre et non commercial</t>
        </is>
      </c>
      <c r="CH772" t="inlineStr">
        <is>
          <t/>
        </is>
      </c>
      <c r="CI772" t="inlineStr">
        <is>
          <t/>
        </is>
      </c>
      <c r="CJ772" t="inlineStr">
        <is>
          <t>az Európai Bizottság által 2018-ban létrehozott, a pénzügyi szabályozókat, felügyeleteket és piaci résztvevőket tömörítő platform, amelynek célja a pénzügyi technológiai innovációk népszerűsítése</t>
        </is>
      </c>
      <c r="CK772" t="inlineStr">
        <is>
          <t>laboratorio costituito
per il miglioramento delle competenze tecniche delle autorità di vigilanza
chiamate ad operare sulla finanza digitale e che riunisce fornitori di servizi,
istituti finanziari e autorità di vigilanza, dando loro la possibilità di
approfondire tecnologie o applicazioni specifiche</t>
        </is>
      </c>
      <c r="CL772" t="inlineStr">
        <is>
          <t/>
        </is>
      </c>
      <c r="CM772" t="inlineStr">
        <is>
          <t/>
        </is>
      </c>
      <c r="CN772" t="inlineStr">
        <is>
          <t>pjattaforma mwaqqfa mill-Kummissjoni Ewropea fl-2018, li tiġbor flimkien lir-regolaturi u lis-superviżuri finanzjarji u parteċipanti fis-suq bl-għan li tgħolli l-livell tal-għarfien tar-regolaturi u tas-superviżuri dwar l-innovazzjonijiet FinTech</t>
        </is>
      </c>
      <c r="CO772" t="inlineStr">
        <is>
          <t>door de Europese Commissie in 2018 opgericht platform waar financiële regelgevers en toezichthouders en marktdeelnemers samenkomen om de kennis van de regelgevers en toezichthouders op het gebied van fintechinnovaties naar een hoger niveau te brengen</t>
        </is>
      </c>
      <c r="CP772" t="inlineStr">
        <is>
          <t>utworzona przez Komisję Europejską platforma będąca miejscem spotkania dostawców technologii, w szczególności z UE, z organami regulacyjnymi i organami nadzoru, co pozwoli im zgłaszać i omawiać istotne z ich punktu widzenia kwestie regulacyjne i nadzorcze</t>
        </is>
      </c>
      <c r="CQ772" t="inlineStr">
        <is>
          <t>Plataforma criada pela Comissão Europeia em 2018 que reúne reguladores financeiros e supervisores e participantes no mercado com o objetivo de aumentar o nível de conhecimento dos reguladores e das autoridades de supervisão em matéria de inovações no domínio da tecnologia financeira.</t>
        </is>
      </c>
      <c r="CR772" t="inlineStr">
        <is>
          <t/>
        </is>
      </c>
      <c r="CS772" t="inlineStr">
        <is>
          <t>nekomerčná platforma zriadená Európskou komisiou a združujúca regulačné orgány, orgány dohľadu a účastníkov trhu s cieľom zvýšiť úroveň znalostí uvedených orgánov o inováciách v oblasti finančných technológií</t>
        </is>
      </c>
      <c r="CT772" t="inlineStr">
        <is>
          <t/>
        </is>
      </c>
      <c r="CU772" t="inlineStr">
        <is>
          <t/>
        </is>
      </c>
    </row>
    <row r="773">
      <c r="A773" s="1" t="str">
        <f>HYPERLINK("https://iate.europa.eu/entry/result/3590963/all", "3590963")</f>
        <v>3590963</v>
      </c>
      <c r="B773" t="inlineStr">
        <is>
          <t>FINANCE</t>
        </is>
      </c>
      <c r="C773" t="inlineStr">
        <is>
          <t>FINANCE|financial institutions and credit|financial services;FINANCE|free movement of capital|financial market</t>
        </is>
      </c>
      <c r="D773" t="inlineStr">
        <is>
          <t>принцип „еднаква дейност, еднакъв риск, еднакви правила“</t>
        </is>
      </c>
      <c r="E773" t="inlineStr">
        <is>
          <t>3</t>
        </is>
      </c>
      <c r="F773" t="inlineStr">
        <is>
          <t/>
        </is>
      </c>
      <c r="G773" t="inlineStr">
        <is>
          <t>zásada „stejná činnost, stejné riziko, stejná pravidla“</t>
        </is>
      </c>
      <c r="H773" t="inlineStr">
        <is>
          <t>3</t>
        </is>
      </c>
      <c r="I773" t="inlineStr">
        <is>
          <t/>
        </is>
      </c>
      <c r="J773" t="inlineStr">
        <is>
          <t>princippet om "samme aktivitet, samme risici, samme regler"|princippet "samme aktivitet, samme risiko, samme regler"</t>
        </is>
      </c>
      <c r="K773" t="inlineStr">
        <is>
          <t>3|3</t>
        </is>
      </c>
      <c r="L773" t="inlineStr">
        <is>
          <t>|</t>
        </is>
      </c>
      <c r="M773" t="inlineStr">
        <is>
          <t>Grundsatz „gleiche Tätigkeit, gleiches Risiko, gleiche Regeln“|Prinzip „Gleiches Geschäft, gleiche Risiken, gleiche Regeln“</t>
        </is>
      </c>
      <c r="N773" t="inlineStr">
        <is>
          <t>3|3</t>
        </is>
      </c>
      <c r="O773" t="inlineStr">
        <is>
          <t>|</t>
        </is>
      </c>
      <c r="P773" t="inlineStr">
        <is>
          <t>αρχή «ίδια δραστηριότητα, ίδιοι κίνδυνοι, ίδιοι κανόνες»</t>
        </is>
      </c>
      <c r="Q773" t="inlineStr">
        <is>
          <t>3</t>
        </is>
      </c>
      <c r="R773" t="inlineStr">
        <is>
          <t/>
        </is>
      </c>
      <c r="S773" t="inlineStr">
        <is>
          <t>principle ‘same business, same risks, same rules’|“same activity, same risk, same rules” principle|“same business, same risks, same rules” principle|“same business, same risks, same rules” principle|'same business, same risks, same rules' principle|'same activity, same risk, same rules' principle</t>
        </is>
      </c>
      <c r="T773" t="inlineStr">
        <is>
          <t>1|1|1|1|3|3</t>
        </is>
      </c>
      <c r="U773" t="inlineStr">
        <is>
          <t>|||||</t>
        </is>
      </c>
      <c r="V773" t="inlineStr">
        <is>
          <t>principio de «misma actividad, mismos riesgos, mismas normas»</t>
        </is>
      </c>
      <c r="W773" t="inlineStr">
        <is>
          <t>3</t>
        </is>
      </c>
      <c r="X773" t="inlineStr">
        <is>
          <t/>
        </is>
      </c>
      <c r="Y773" t="inlineStr">
        <is>
          <t>põhimõte "sama tegevus, sama riski, samad reeglid"|põhimõte „sama äri, samad riskid, samad reeglid”</t>
        </is>
      </c>
      <c r="Z773" t="inlineStr">
        <is>
          <t>3|3</t>
        </is>
      </c>
      <c r="AA773" t="inlineStr">
        <is>
          <t>|</t>
        </is>
      </c>
      <c r="AB773" t="inlineStr">
        <is>
          <t>”sama toiminta, samat riskit, samat säännöt” -periaate|"sama liiketoiminta, samat riskit, samat säännöt" -periaate|periaate, jonka mukaan samanlaiseen ja riskeiltään samankaltaiseen toimintaan sovelletaan samoja sääntöjä</t>
        </is>
      </c>
      <c r="AC773" t="inlineStr">
        <is>
          <t>3|3|3</t>
        </is>
      </c>
      <c r="AD773" t="inlineStr">
        <is>
          <t>||</t>
        </is>
      </c>
      <c r="AE773" t="inlineStr">
        <is>
          <t>principe «même activité, mêmes risques, mêmes règles»</t>
        </is>
      </c>
      <c r="AF773" t="inlineStr">
        <is>
          <t>3</t>
        </is>
      </c>
      <c r="AG773" t="inlineStr">
        <is>
          <t/>
        </is>
      </c>
      <c r="AH773" t="inlineStr">
        <is>
          <t>prionsabal "gnó céanna, rioscaí céanna, rialacha céanna"|prionsabal "gníomh céanna, riosca céanna, rialacha céanna"</t>
        </is>
      </c>
      <c r="AI773" t="inlineStr">
        <is>
          <t>3|3</t>
        </is>
      </c>
      <c r="AJ773" t="inlineStr">
        <is>
          <t>|</t>
        </is>
      </c>
      <c r="AK773" t="inlineStr">
        <is>
          <t>načelo „ista aktivnost, isti rizik, ista pravila”</t>
        </is>
      </c>
      <c r="AL773" t="inlineStr">
        <is>
          <t>3</t>
        </is>
      </c>
      <c r="AM773" t="inlineStr">
        <is>
          <t/>
        </is>
      </c>
      <c r="AN773" t="inlineStr">
        <is>
          <t>„azonos tevékenység, azonos kockázat, azonos szabályok” elv</t>
        </is>
      </c>
      <c r="AO773" t="inlineStr">
        <is>
          <t>3</t>
        </is>
      </c>
      <c r="AP773" t="inlineStr">
        <is>
          <t/>
        </is>
      </c>
      <c r="AQ773" t="inlineStr">
        <is>
          <t>principio "stessa attività, stesso rischio, stesse norme"</t>
        </is>
      </c>
      <c r="AR773" t="inlineStr">
        <is>
          <t>3</t>
        </is>
      </c>
      <c r="AS773" t="inlineStr">
        <is>
          <t/>
        </is>
      </c>
      <c r="AT773" t="inlineStr">
        <is>
          <t>vienodų taisyklių taikymo vienodos rizikos veiklai principas|principas „vienoda veikla, vienoda rizika, vienodos taisyklės“</t>
        </is>
      </c>
      <c r="AU773" t="inlineStr">
        <is>
          <t>3|3</t>
        </is>
      </c>
      <c r="AV773" t="inlineStr">
        <is>
          <t>|</t>
        </is>
      </c>
      <c r="AW773" t="inlineStr">
        <is>
          <t>princips "vienāda darbība, vienāds risks, vienādi noteikumi"</t>
        </is>
      </c>
      <c r="AX773" t="inlineStr">
        <is>
          <t>2</t>
        </is>
      </c>
      <c r="AY773" t="inlineStr">
        <is>
          <t/>
        </is>
      </c>
      <c r="AZ773" t="inlineStr">
        <is>
          <t>prinċipju "l-istess attività, l-istess riskju, l-istess regoli"</t>
        </is>
      </c>
      <c r="BA773" t="inlineStr">
        <is>
          <t>3</t>
        </is>
      </c>
      <c r="BB773" t="inlineStr">
        <is>
          <t/>
        </is>
      </c>
      <c r="BC773" t="inlineStr">
        <is>
          <t>beginsel "dezelfde zakelijk activiteit, dezelfde risico’s, dezelfde regels"|dezelfde activiteit, dezelfde risico’s, dezelfde regels|beginsel "dezelfde activiteit, dezelfde risico’s, dezelfde regels"</t>
        </is>
      </c>
      <c r="BD773" t="inlineStr">
        <is>
          <t>3|3|3</t>
        </is>
      </c>
      <c r="BE773" t="inlineStr">
        <is>
          <t>||</t>
        </is>
      </c>
      <c r="BF773" t="inlineStr">
        <is>
          <t>zasada „taka sama działalność, takie samo ryzyko, takie same przepisy"</t>
        </is>
      </c>
      <c r="BG773" t="inlineStr">
        <is>
          <t>3</t>
        </is>
      </c>
      <c r="BH773" t="inlineStr">
        <is>
          <t/>
        </is>
      </c>
      <c r="BI773" t="inlineStr">
        <is>
          <t>princípio «mesma atividade, mesmo risco, mesmas regras»|princípio «mesma atividade, mesmos riscos, mesmas regras»</t>
        </is>
      </c>
      <c r="BJ773" t="inlineStr">
        <is>
          <t>3|3</t>
        </is>
      </c>
      <c r="BK773" t="inlineStr">
        <is>
          <t>|</t>
        </is>
      </c>
      <c r="BL773" t="inlineStr">
        <is>
          <t>principiul „aceeași activitate, aceleași riscuri, aceleași norme”</t>
        </is>
      </c>
      <c r="BM773" t="inlineStr">
        <is>
          <t>3</t>
        </is>
      </c>
      <c r="BN773" t="inlineStr">
        <is>
          <t/>
        </is>
      </c>
      <c r="BO773" t="inlineStr">
        <is>
          <t>princíp „rovnaká činnosť, rovnaké riziko, rovnaké pravidlá“|zásada „rovnaké podnikanie, rovnaké riziká, rovnaké pravidlá“</t>
        </is>
      </c>
      <c r="BP773" t="inlineStr">
        <is>
          <t>3|3</t>
        </is>
      </c>
      <c r="BQ773" t="inlineStr">
        <is>
          <t>|</t>
        </is>
      </c>
      <c r="BR773" t="inlineStr">
        <is>
          <t>načelo „enaka dejavnost, enako tveganje, enaka pravila“</t>
        </is>
      </c>
      <c r="BS773" t="inlineStr">
        <is>
          <t>3</t>
        </is>
      </c>
      <c r="BT773" t="inlineStr">
        <is>
          <t/>
        </is>
      </c>
      <c r="BU773" t="inlineStr">
        <is>
          <t>principen ”samma verksamhet, samma risker, samma regler”|principen "samma tjänster, samma risk, samma regler"</t>
        </is>
      </c>
      <c r="BV773" t="inlineStr">
        <is>
          <t>2|3</t>
        </is>
      </c>
      <c r="BW773" t="inlineStr">
        <is>
          <t>|</t>
        </is>
      </c>
      <c r="BX773" t="inlineStr">
        <is>
          <t/>
        </is>
      </c>
      <c r="BY773" t="inlineStr">
        <is>
          <t/>
        </is>
      </c>
      <c r="BZ773" t="inlineStr">
        <is>
          <t/>
        </is>
      </c>
      <c r="CA773" t="inlineStr">
        <is>
          <t/>
        </is>
      </c>
      <c r="CB773" t="inlineStr">
        <is>
          <t>αρχή που πρέπει να εφαρμόζουν οι ρυθμιστικές και εποπτικές αρχές του χρηματοπιστωτικού τομέα σύμφωνα με την οποία οι δραστηριότητες που δημιουργούν τους ίδιους κινδύνους πρέπει να διέπονται από τους ίδιους κανόνες</t>
        </is>
      </c>
      <c r="CC773" t="inlineStr">
        <is>
          <t>regulatory
 and supervisory principle applied in the financial sector according to which
 activities that create the same risks should be governed by the same rules</t>
        </is>
      </c>
      <c r="CD773" t="inlineStr">
        <is>
          <t>Principio regulador de igualación de las condiciones para los nuevos participantes en el mercado, aplicado en el sector financiero, según el cual las actividades similares que presenten los mismos riesgos deben estar sujetas a las mismas normas.</t>
        </is>
      </c>
      <c r="CE773" t="inlineStr">
        <is>
          <t/>
        </is>
      </c>
      <c r="CF773" t="inlineStr">
        <is>
          <t>finanssialalla sääntelyyn ja valvontaan sovellettava periaate, jonka mukaan toimintoja, joista aiheutuu samanlaiset riskit, olisi säänneltävä ja hallinnoitava samoja sääntöjä noudattaen</t>
        </is>
      </c>
      <c r="CG773" t="inlineStr">
        <is>
          <t>principe selon lequel il convient d'appliquer, dans le secteur financier, les
mêmes règles aux activités qui présentent les mêmes risques afin de garantir des conditions de concurrence équitables</t>
        </is>
      </c>
      <c r="CH773" t="inlineStr">
        <is>
          <t/>
        </is>
      </c>
      <c r="CI773" t="inlineStr">
        <is>
          <t/>
        </is>
      </c>
      <c r="CJ773" t="inlineStr">
        <is>
          <t>a pénzügyi szektorban alkalmazott szabályozási és felügyeleti alapelv, amely szerint az ugyanolyan kockázattal járó tevékenységre ugyanazokat a szabályokat kell alkalmazni</t>
        </is>
      </c>
      <c r="CK773" t="inlineStr">
        <is>
          <t/>
        </is>
      </c>
      <c r="CL773" t="inlineStr">
        <is>
          <t/>
        </is>
      </c>
      <c r="CM773" t="inlineStr">
        <is>
          <t/>
        </is>
      </c>
      <c r="CN773" t="inlineStr">
        <is>
          <t>prinċipju regolatorju u superviżorju applikat fis-settur finanzjarju li skontu attivitajiet li joħolqu l-istess riskji għandhom ikunu rregolati bl-istess regoli</t>
        </is>
      </c>
      <c r="CO773" t="inlineStr">
        <is>
          <t>regelgevings- en toezichtprincipe dat in de financiële sector wordt toegepast waarbij dezelfde regels gelden voor activiteiten die dezelfde risico's creëren, om zo te zorgen voor gelijke concurrentievoorwaarden tussen alle aanbieders van financiële diensten</t>
        </is>
      </c>
      <c r="CP773" t="inlineStr">
        <is>
          <t/>
        </is>
      </c>
      <c r="CQ773" t="inlineStr">
        <is>
          <t>Princípio regulamentar e de supervisão aplicado no setor financeiro segundo o qual as atividades que criam os mesmos riscos devem ser regidas pelas mesmas regras.</t>
        </is>
      </c>
      <c r="CR773" t="inlineStr">
        <is>
          <t/>
        </is>
      </c>
      <c r="CS773" t="inlineStr">
        <is>
          <t>zásada v regulačnej oblasti a v oblasti dohľadu uplatňovaná vo finančnom sektore, podľa ktorej by pre činnosti, z ktorých plynú rovnaké riziká, mali platiť rovnaké pravidlá</t>
        </is>
      </c>
      <c r="CT773" t="inlineStr">
        <is>
          <t/>
        </is>
      </c>
      <c r="CU773" t="inlineStr">
        <is>
          <t/>
        </is>
      </c>
    </row>
    <row r="774">
      <c r="A774" s="1" t="str">
        <f>HYPERLINK("https://iate.europa.eu/entry/result/3590961/all", "3590961")</f>
        <v>3590961</v>
      </c>
      <c r="B774" t="inlineStr">
        <is>
          <t>FINANCE</t>
        </is>
      </c>
      <c r="C774" t="inlineStr">
        <is>
          <t>FINANCE|monetary relations</t>
        </is>
      </c>
      <c r="D774" t="inlineStr">
        <is>
          <t>цифрова валута на централната банка за плащания на дребно|ЦВЦБ за плащания на дребно</t>
        </is>
      </c>
      <c r="E774" t="inlineStr">
        <is>
          <t>3|3</t>
        </is>
      </c>
      <c r="F774" t="inlineStr">
        <is>
          <t>|</t>
        </is>
      </c>
      <c r="G774" t="inlineStr">
        <is>
          <t>retailová digitální měna centrální banky</t>
        </is>
      </c>
      <c r="H774" t="inlineStr">
        <is>
          <t>3</t>
        </is>
      </c>
      <c r="I774" t="inlineStr">
        <is>
          <t/>
        </is>
      </c>
      <c r="J774" t="inlineStr">
        <is>
          <t>digitale centralbankpenge</t>
        </is>
      </c>
      <c r="K774" t="inlineStr">
        <is>
          <t>3</t>
        </is>
      </c>
      <c r="L774" t="inlineStr">
        <is>
          <t/>
        </is>
      </c>
      <c r="M774" t="inlineStr">
        <is>
          <t>für den Massenzahlungsverkehr bestimmte digitale Zentralbankwährung|Retail CBDC</t>
        </is>
      </c>
      <c r="N774" t="inlineStr">
        <is>
          <t>3|2</t>
        </is>
      </c>
      <c r="O774" t="inlineStr">
        <is>
          <t>|</t>
        </is>
      </c>
      <c r="P774" t="inlineStr">
        <is>
          <t>ψηφιακό νόμισμα κεντρικής τράπεζας λιανικής</t>
        </is>
      </c>
      <c r="Q774" t="inlineStr">
        <is>
          <t>3</t>
        </is>
      </c>
      <c r="R774" t="inlineStr">
        <is>
          <t/>
        </is>
      </c>
      <c r="S774" t="inlineStr">
        <is>
          <t>retail CBDC|retail central bank digital currency</t>
        </is>
      </c>
      <c r="T774" t="inlineStr">
        <is>
          <t>3|3</t>
        </is>
      </c>
      <c r="U774" t="inlineStr">
        <is>
          <t>|</t>
        </is>
      </c>
      <c r="V774" t="inlineStr">
        <is>
          <t>CBDC minorista|moneda digital de banco central minorista</t>
        </is>
      </c>
      <c r="W774" t="inlineStr">
        <is>
          <t>3|3</t>
        </is>
      </c>
      <c r="X774" t="inlineStr">
        <is>
          <t>|</t>
        </is>
      </c>
      <c r="Y774" t="inlineStr">
        <is>
          <t>keskpanga jaedigivääring</t>
        </is>
      </c>
      <c r="Z774" t="inlineStr">
        <is>
          <t>3</t>
        </is>
      </c>
      <c r="AA774" t="inlineStr">
        <is>
          <t/>
        </is>
      </c>
      <c r="AB774" t="inlineStr">
        <is>
          <t>vähittäismaksamiseen tarkoitettu digitaalinen keskuspankkiraha</t>
        </is>
      </c>
      <c r="AC774" t="inlineStr">
        <is>
          <t>3</t>
        </is>
      </c>
      <c r="AD774" t="inlineStr">
        <is>
          <t/>
        </is>
      </c>
      <c r="AE774" t="inlineStr">
        <is>
          <t>monnaie numérique de banque centrale de détail|MNBC de détail</t>
        </is>
      </c>
      <c r="AF774" t="inlineStr">
        <is>
          <t>3|3</t>
        </is>
      </c>
      <c r="AG774" t="inlineStr">
        <is>
          <t>|</t>
        </is>
      </c>
      <c r="AH774" t="inlineStr">
        <is>
          <t>CBDC miondíola|airgeadra digiteach bainc ceannais miondíola</t>
        </is>
      </c>
      <c r="AI774" t="inlineStr">
        <is>
          <t>3|3</t>
        </is>
      </c>
      <c r="AJ774" t="inlineStr">
        <is>
          <t>|</t>
        </is>
      </c>
      <c r="AK774" t="inlineStr">
        <is>
          <t>digitalna valuta središnje banke za plaćanja malih vrijednosti</t>
        </is>
      </c>
      <c r="AL774" t="inlineStr">
        <is>
          <t>3</t>
        </is>
      </c>
      <c r="AM774" t="inlineStr">
        <is>
          <t/>
        </is>
      </c>
      <c r="AN774" t="inlineStr">
        <is>
          <t>lakossági CBDC|központi banki lakossági digitális fizetőeszköz</t>
        </is>
      </c>
      <c r="AO774" t="inlineStr">
        <is>
          <t>3|3</t>
        </is>
      </c>
      <c r="AP774" t="inlineStr">
        <is>
          <t>|</t>
        </is>
      </c>
      <c r="AQ774" t="inlineStr">
        <is>
          <t>CBDC al dettaglio|valuta digitale della banca centrale per l'uso al dettaglio</t>
        </is>
      </c>
      <c r="AR774" t="inlineStr">
        <is>
          <t>3|3</t>
        </is>
      </c>
      <c r="AS774" t="inlineStr">
        <is>
          <t>|</t>
        </is>
      </c>
      <c r="AT774" t="inlineStr">
        <is>
          <t>mažmeninė centrinio banko skaitmeninė valiuta</t>
        </is>
      </c>
      <c r="AU774" t="inlineStr">
        <is>
          <t>2</t>
        </is>
      </c>
      <c r="AV774" t="inlineStr">
        <is>
          <t/>
        </is>
      </c>
      <c r="AW774" t="inlineStr">
        <is>
          <t>neliela apjoma maksājumiem izmantojama centrālās bankas digitālā valūta</t>
        </is>
      </c>
      <c r="AX774" t="inlineStr">
        <is>
          <t>2</t>
        </is>
      </c>
      <c r="AY774" t="inlineStr">
        <is>
          <t/>
        </is>
      </c>
      <c r="AZ774" t="inlineStr">
        <is>
          <t>munita diġitali tal-bank ċentrali bl-imnut|CBDC bl-imnut</t>
        </is>
      </c>
      <c r="BA774" t="inlineStr">
        <is>
          <t>2|2</t>
        </is>
      </c>
      <c r="BB774" t="inlineStr">
        <is>
          <t>|</t>
        </is>
      </c>
      <c r="BC774" t="inlineStr">
        <is>
          <t>retail-CBDC</t>
        </is>
      </c>
      <c r="BD774" t="inlineStr">
        <is>
          <t>3</t>
        </is>
      </c>
      <c r="BE774" t="inlineStr">
        <is>
          <t/>
        </is>
      </c>
      <c r="BF774" t="inlineStr">
        <is>
          <t>detaliczna cyfrowa waluta banku centralnego|detaliczna CBDC</t>
        </is>
      </c>
      <c r="BG774" t="inlineStr">
        <is>
          <t>3|3</t>
        </is>
      </c>
      <c r="BH774" t="inlineStr">
        <is>
          <t>|</t>
        </is>
      </c>
      <c r="BI774" t="inlineStr">
        <is>
          <t>moeda digital em pequenos montantes do banco central|moeda digital de retalho do banco central</t>
        </is>
      </c>
      <c r="BJ774" t="inlineStr">
        <is>
          <t>3|3</t>
        </is>
      </c>
      <c r="BK774" t="inlineStr">
        <is>
          <t>|</t>
        </is>
      </c>
      <c r="BL774" t="inlineStr">
        <is>
          <t>monedă digitală de retail emisă de banca centrală|CBDC de retail</t>
        </is>
      </c>
      <c r="BM774" t="inlineStr">
        <is>
          <t>3|3</t>
        </is>
      </c>
      <c r="BN774" t="inlineStr">
        <is>
          <t>|</t>
        </is>
      </c>
      <c r="BO774" t="inlineStr">
        <is>
          <t>retailová digitálna mena centrálnych bánk|retailová CBDC</t>
        </is>
      </c>
      <c r="BP774" t="inlineStr">
        <is>
          <t>3|3</t>
        </is>
      </c>
      <c r="BQ774" t="inlineStr">
        <is>
          <t>|</t>
        </is>
      </c>
      <c r="BR774" t="inlineStr">
        <is>
          <t>centralnobančna digitalna valuta za mala plačila</t>
        </is>
      </c>
      <c r="BS774" t="inlineStr">
        <is>
          <t>3</t>
        </is>
      </c>
      <c r="BT774" t="inlineStr">
        <is>
          <t/>
        </is>
      </c>
      <c r="BU774" t="inlineStr">
        <is>
          <t>digital centralbankspeng</t>
        </is>
      </c>
      <c r="BV774" t="inlineStr">
        <is>
          <t>3</t>
        </is>
      </c>
      <c r="BW774" t="inlineStr">
        <is>
          <t/>
        </is>
      </c>
      <c r="BX774" t="inlineStr">
        <is>
          <t/>
        </is>
      </c>
      <c r="BY774" t="inlineStr">
        <is>
          <t/>
        </is>
      </c>
      <c r="BZ774" t="inlineStr">
        <is>
          <t>digital centralbankvaluta til brug for husholdninger og virksomheder</t>
        </is>
      </c>
      <c r="CA774" t="inlineStr">
        <is>
          <t/>
        </is>
      </c>
      <c r="CB774" t="inlineStr">
        <is>
          <t>ψηφιακή μορφή εικονικού χρήματος (&lt;a href="https://iate.europa.eu/entry/result/3588778/en-el" target="_blank"&gt;ψηφιακού νομίσματος κεντρικής τράπεζας&lt;/a&gt;) ευρέως προσβάσιμου στο ευρύ κοινό και χρησιμοποιούμενου από αυτό</t>
        </is>
      </c>
      <c r="CC774" t="inlineStr">
        <is>
          <t>digital
 form of fiat money (&lt;a href="http://iate.europa.eu/entry/result/3588778/en" target="_blank"&gt;central bank digital currency&lt;/a&gt;) widely accessible to and used by the general public</t>
        </is>
      </c>
      <c r="CD774" t="inlineStr">
        <is>
          <t>&lt;a href="https://iate.europa.eu/entry/slideshow/1611054692646/3588778/es" target="_blank"&gt;Moneda digital de banco central &lt;/a&gt;puesta a disposición del público en general.</t>
        </is>
      </c>
      <c r="CE774" t="inlineStr">
        <is>
          <t/>
        </is>
      </c>
      <c r="CF774" t="inlineStr">
        <is>
          <t>digitaalinen fiat-valuutta, joka on yleisesti saatavilla ja jota käytetään laajasti</t>
        </is>
      </c>
      <c r="CG774" t="inlineStr">
        <is>
          <t>monnaie émise sous format numérique par une banque centrale (&lt;a href="https://iate.europa.eu/entry/result/3588778/fr" target="_blank"&gt;monnaie numérique de banque centrale&lt;time datetime="22.9.2020"&gt; (22.9.2020)&lt;/time&gt;&lt;/a&gt;) pour être utilisée par des particuliers et des entreprises</t>
        </is>
      </c>
      <c r="CH774" t="inlineStr">
        <is>
          <t/>
        </is>
      </c>
      <c r="CI774" t="inlineStr">
        <is>
          <t/>
        </is>
      </c>
      <c r="CJ774" t="inlineStr">
        <is>
          <t/>
        </is>
      </c>
      <c r="CK774" t="inlineStr">
        <is>
          <t>valuta
digitale emessa dalla banca centrale che, gestita e regolata in modo
peer-to-peer e decentralizzato (nessun intermediario), ampiamente disponibile
per l'uso da parte dei consumatori, serve come complemento o sostituto del
denaro fisico o come alternativa ai depositi bancari tradizionali</t>
        </is>
      </c>
      <c r="CL774" t="inlineStr">
        <is>
          <t/>
        </is>
      </c>
      <c r="CM774" t="inlineStr">
        <is>
          <t/>
        </is>
      </c>
      <c r="CN774" t="inlineStr">
        <is>
          <t>forma diġitali ta' munita ta' kors legali (&lt;a href="http://iate.europa.eu/entry/result/3588778/en" target="_blank"&gt;munita diġitali tal-bank ċentrali&lt;/a&gt;) aċċessibbli b'mod wiesa' għall-pubbliku ġenerali u li tintuża mill-pubbliku ġenerali</t>
        </is>
      </c>
      <c r="CO774" t="inlineStr">
        <is>
          <t>systeem waarbij digitaal centralebankgeld toegankelijk is voor en gebruikt wordt door burgers</t>
        </is>
      </c>
      <c r="CP774" t="inlineStr">
        <is>
          <t/>
        </is>
      </c>
      <c r="CQ774" t="inlineStr">
        <is>
          <t>Forma digital de moeda fiduciária (moeda digital do banco central) amplamente acessível e utilizado pelo público em geral.</t>
        </is>
      </c>
      <c r="CR774" t="inlineStr">
        <is>
          <t/>
        </is>
      </c>
      <c r="CS774" t="inlineStr">
        <is>
          <t>digitálna forma fyzickej meny (&lt;a href="https://iate.europa.eu/entry/result/3588778/sk" target="_blank"&gt;digitálna mena centrálnych bánk&lt;/a&gt;), ktorá je všeobecne dostupná a používaná širokou verejnosťou</t>
        </is>
      </c>
      <c r="CT774" t="inlineStr">
        <is>
          <t/>
        </is>
      </c>
      <c r="CU774" t="inlineStr">
        <is>
          <t/>
        </is>
      </c>
    </row>
    <row r="775">
      <c r="A775" s="1" t="str">
        <f>HYPERLINK("https://iate.europa.eu/entry/result/3590959/all", "3590959")</f>
        <v>3590959</v>
      </c>
      <c r="B775" t="inlineStr">
        <is>
          <t>FINANCE;POLITICS</t>
        </is>
      </c>
      <c r="C775" t="inlineStr">
        <is>
          <t>FINANCE;POLITICS|executive power and public service|public administration|citizen-authority relations|administrative transparency</t>
        </is>
      </c>
      <c r="D775" t="inlineStr">
        <is>
          <t>набор от данни с висока стойност</t>
        </is>
      </c>
      <c r="E775" t="inlineStr">
        <is>
          <t>3</t>
        </is>
      </c>
      <c r="F775" t="inlineStr">
        <is>
          <t/>
        </is>
      </c>
      <c r="G775" t="inlineStr">
        <is>
          <t>datový soubor s vysokou hodnotou</t>
        </is>
      </c>
      <c r="H775" t="inlineStr">
        <is>
          <t>3</t>
        </is>
      </c>
      <c r="I775" t="inlineStr">
        <is>
          <t/>
        </is>
      </c>
      <c r="J775" t="inlineStr">
        <is>
          <t>datasæt af høj værdi</t>
        </is>
      </c>
      <c r="K775" t="inlineStr">
        <is>
          <t>3</t>
        </is>
      </c>
      <c r="L775" t="inlineStr">
        <is>
          <t/>
        </is>
      </c>
      <c r="M775" t="inlineStr">
        <is>
          <t>hochwertiger Datensatz</t>
        </is>
      </c>
      <c r="N775" t="inlineStr">
        <is>
          <t>3</t>
        </is>
      </c>
      <c r="O775" t="inlineStr">
        <is>
          <t/>
        </is>
      </c>
      <c r="P775" t="inlineStr">
        <is>
          <t>σύνολo δεδομένων υψηλής αξίας</t>
        </is>
      </c>
      <c r="Q775" t="inlineStr">
        <is>
          <t>3</t>
        </is>
      </c>
      <c r="R775" t="inlineStr">
        <is>
          <t/>
        </is>
      </c>
      <c r="S775" t="inlineStr">
        <is>
          <t>HVD|high-value dataset</t>
        </is>
      </c>
      <c r="T775" t="inlineStr">
        <is>
          <t>3|3</t>
        </is>
      </c>
      <c r="U775" t="inlineStr">
        <is>
          <t>|</t>
        </is>
      </c>
      <c r="V775" t="inlineStr">
        <is>
          <t>conjunto de datos de alto valor</t>
        </is>
      </c>
      <c r="W775" t="inlineStr">
        <is>
          <t>3</t>
        </is>
      </c>
      <c r="X775" t="inlineStr">
        <is>
          <t/>
        </is>
      </c>
      <c r="Y775" t="inlineStr">
        <is>
          <t>väärtuslik andmestik</t>
        </is>
      </c>
      <c r="Z775" t="inlineStr">
        <is>
          <t>3</t>
        </is>
      </c>
      <c r="AA775" t="inlineStr">
        <is>
          <t/>
        </is>
      </c>
      <c r="AB775" t="inlineStr">
        <is>
          <t>arvokas tietoaineisto</t>
        </is>
      </c>
      <c r="AC775" t="inlineStr">
        <is>
          <t>3</t>
        </is>
      </c>
      <c r="AD775" t="inlineStr">
        <is>
          <t/>
        </is>
      </c>
      <c r="AE775" t="inlineStr">
        <is>
          <t>ensemble de données de forte valeur</t>
        </is>
      </c>
      <c r="AF775" t="inlineStr">
        <is>
          <t>3</t>
        </is>
      </c>
      <c r="AG775" t="inlineStr">
        <is>
          <t/>
        </is>
      </c>
      <c r="AH775" t="inlineStr">
        <is>
          <t>tacar sonraí ardluacha</t>
        </is>
      </c>
      <c r="AI775" t="inlineStr">
        <is>
          <t>3</t>
        </is>
      </c>
      <c r="AJ775" t="inlineStr">
        <is>
          <t/>
        </is>
      </c>
      <c r="AK775" t="inlineStr">
        <is>
          <t>visokovrijedni skup podataka</t>
        </is>
      </c>
      <c r="AL775" t="inlineStr">
        <is>
          <t>3</t>
        </is>
      </c>
      <c r="AM775" t="inlineStr">
        <is>
          <t/>
        </is>
      </c>
      <c r="AN775" t="inlineStr">
        <is>
          <t>nagy értékű adatkészletek</t>
        </is>
      </c>
      <c r="AO775" t="inlineStr">
        <is>
          <t>3</t>
        </is>
      </c>
      <c r="AP775" t="inlineStr">
        <is>
          <t/>
        </is>
      </c>
      <c r="AQ775" t="inlineStr">
        <is>
          <t>insieme di dati di alto valore|serie di dati di elevato valore</t>
        </is>
      </c>
      <c r="AR775" t="inlineStr">
        <is>
          <t>2|3</t>
        </is>
      </c>
      <c r="AS775" t="inlineStr">
        <is>
          <t>|</t>
        </is>
      </c>
      <c r="AT775" t="inlineStr">
        <is>
          <t>didelės vertės duomenų rinkinys</t>
        </is>
      </c>
      <c r="AU775" t="inlineStr">
        <is>
          <t>3</t>
        </is>
      </c>
      <c r="AV775" t="inlineStr">
        <is>
          <t/>
        </is>
      </c>
      <c r="AW775" t="inlineStr">
        <is>
          <t>augstvērtīga datu kopa</t>
        </is>
      </c>
      <c r="AX775" t="inlineStr">
        <is>
          <t>3</t>
        </is>
      </c>
      <c r="AY775" t="inlineStr">
        <is>
          <t/>
        </is>
      </c>
      <c r="AZ775" t="inlineStr">
        <is>
          <t>sett tad-&lt;i&gt;data &lt;/i&gt;ta' valur għoli|HVD</t>
        </is>
      </c>
      <c r="BA775" t="inlineStr">
        <is>
          <t>3|3</t>
        </is>
      </c>
      <c r="BB775" t="inlineStr">
        <is>
          <t>|</t>
        </is>
      </c>
      <c r="BC775" t="inlineStr">
        <is>
          <t>hoogwaardige dataset</t>
        </is>
      </c>
      <c r="BD775" t="inlineStr">
        <is>
          <t>3</t>
        </is>
      </c>
      <c r="BE775" t="inlineStr">
        <is>
          <t/>
        </is>
      </c>
      <c r="BF775" t="inlineStr">
        <is>
          <t>zbiór danych o wysokiej wartości</t>
        </is>
      </c>
      <c r="BG775" t="inlineStr">
        <is>
          <t>3</t>
        </is>
      </c>
      <c r="BH775" t="inlineStr">
        <is>
          <t/>
        </is>
      </c>
      <c r="BI775" t="inlineStr">
        <is>
          <t>conjunto de dados de elevado valor</t>
        </is>
      </c>
      <c r="BJ775" t="inlineStr">
        <is>
          <t>3</t>
        </is>
      </c>
      <c r="BK775" t="inlineStr">
        <is>
          <t/>
        </is>
      </c>
      <c r="BL775" t="inlineStr">
        <is>
          <t>set de date cu valoare ridicată</t>
        </is>
      </c>
      <c r="BM775" t="inlineStr">
        <is>
          <t>3</t>
        </is>
      </c>
      <c r="BN775" t="inlineStr">
        <is>
          <t/>
        </is>
      </c>
      <c r="BO775" t="inlineStr">
        <is>
          <t>súbor údajov s vysokou hodnotou</t>
        </is>
      </c>
      <c r="BP775" t="inlineStr">
        <is>
          <t>3</t>
        </is>
      </c>
      <c r="BQ775" t="inlineStr">
        <is>
          <t/>
        </is>
      </c>
      <c r="BR775" t="inlineStr">
        <is>
          <t>nabor podatkov velike vrednosti</t>
        </is>
      </c>
      <c r="BS775" t="inlineStr">
        <is>
          <t>3</t>
        </is>
      </c>
      <c r="BT775" t="inlineStr">
        <is>
          <t/>
        </is>
      </c>
      <c r="BU775" t="inlineStr">
        <is>
          <t>värdefulla dataset</t>
        </is>
      </c>
      <c r="BV775" t="inlineStr">
        <is>
          <t>3</t>
        </is>
      </c>
      <c r="BW775" t="inlineStr">
        <is>
          <t/>
        </is>
      </c>
      <c r="BX775" t="inlineStr">
        <is>
          <t>документ, чието повторно използване се свързва със значителни ползи за обществото, околната среда и икономиката, по-специално поради неговата пригодност за създаване на услуги с добавена стойност, приложения и нови, висококачествени и достойни работни места, както и поради броя на потенциалните ползватели на услуги с добавена стойност и на приложенията, създадени въз основа на този набор от данни</t>
        </is>
      </c>
      <c r="BY775" t="inlineStr">
        <is>
          <t>dokument, jehož opakované použití je spojeno s významnými přínosy pro společnost, životní prostředí a hospodářství</t>
        </is>
      </c>
      <c r="BZ775" t="inlineStr">
        <is>
          <t>dokument, hvis videreanvendelse er forbundet med betydelige samfundsmæssige, miljømæssige og økonomiske fordele</t>
        </is>
      </c>
      <c r="CA775" t="inlineStr">
        <is>
          <t>Dokumente, deren Weiterverwendung mit wichtigen Vorteilen für die Gesellschaft, die Umwelt und die Wirtschaft verbunden ist, insbesondere aufgrund ihrer Eignung für die Schaffung von Mehrwertdiensten, Anwendungen und neuer, hochwertiger und menschenwürdiger Arbeitsplätze sowie aufgrund der Zahl der potenziellen Nutznießer der Mehrwertdienste und -anwendungen auf der Grundlage dieser Datensätze</t>
        </is>
      </c>
      <c r="CB775" t="inlineStr">
        <is>
          <t>έγγραφο η περαιτέρω χρήση του οποίου συνδέεται με σημαντικά οφέλη για την κοινωνία, το περιβάλλον και την οικονομία</t>
        </is>
      </c>
      <c r="CC775" t="inlineStr">
        <is>
          <t>document the re-use of which is associated with important benefits for society, the
 environment and the economy</t>
        </is>
      </c>
      <c r="CD775" t="inlineStr">
        <is>
          <t>Documentos cuya reutilización está asociada a considerables beneficios para la sociedad, el medio ambiente y la economía, en particular debido a su idoneidad para la creación de servicios de valor añadido, aplicaciones y puestos de trabajo nuevos, dignos y de calidad, y del número de beneficiarios potenciales de los servicios de valor añadido y aplicaciones basados en tales conjuntos de datos.</t>
        </is>
      </c>
      <c r="CE775" t="inlineStr">
        <is>
          <t>dokumendid, mille taaskasutamist seostatakse ühiskonnale, keskkonnale ja majandusele oluliste hüvedega eelkõige tänu nende sobivusele lisaväärtusteenuste ja -rakenduste ning uute kõrge kvaliteediga ja inimväärsete töökohtade loomiseks ja tänu nende inimeste arvule, kes võiksid saada kasu sellistel andmestikel põhinevatest lisaväärtusteenustest ja -rakendustest</t>
        </is>
      </c>
      <c r="CF775" t="inlineStr">
        <is>
          <t>asiakirjat, joiden uudelleenkäyttöön liittyy merkittäviä 
yhteiskunnallisia tai ympäristöön tai talouteen liittyviä hyötyjä</t>
        </is>
      </c>
      <c r="CG775" t="inlineStr">
        <is>
          <t>documents dont la réutilisation est associée à d'importantes retombées positives au niveau de la société, de l'environnement et de l'économie</t>
        </is>
      </c>
      <c r="CH775" t="inlineStr">
        <is>
          <t/>
        </is>
      </c>
      <c r="CI775" t="inlineStr">
        <is>
          <t>dokument čija je ponovna uporaba povezana s važnim koristima za društvo, okoliš i gospodarstvo, osobito zbog njegove prikladnosti za stvaranje usluga s dodanom vrijednošću, aplikacija i novih, kvalitetnih te pristojnih radnih mjesta, te zbog brojnih mogućih korisnika usluga s dodanom vrijednošću i aplikacija koje se temelje na tim skupovima podataka</t>
        </is>
      </c>
      <c r="CJ775" t="inlineStr">
        <is>
          <t>olyan dokumentumok, amelyek további felhasználása fontos előnyökkel jár a
 társadalomra, a környezetre és a gazdaságra nézve</t>
        </is>
      </c>
      <c r="CK775" t="inlineStr">
        <is>
          <t>documenti il cui riutilizzo è associato a importanti benefici per la società, l'ambiente e l'economia, in particolare in considerazione della loro idoneità per la creazione di servizi, applicazioni a valore aggiunto e nuovi posti di lavoro dignitosi e di alta qualità, nonché del numero dei potenziali beneficiari dei servizi e delle applicazioni a valore aggiunto basati su tali serie di dati</t>
        </is>
      </c>
      <c r="CL775" t="inlineStr">
        <is>
          <t>dokumentai, kurių pakartotinis naudojimas siejamas su reikšminga nauda visuomenei, aplinkai ir ekonomikai, visų pirma dėl jų tinkamumo pridėtinę vertę turinčioms paslaugoms, taikomosioms programoms ir naujoms, aukštos kokybės bei deramoms darbo vietoms kurti ir dėl potencialių tais duomenų rinkiniais grindžiamų pridėtinę vertę turinčių paslaugų ir taikomųjų programų naudotojų skaičiaus</t>
        </is>
      </c>
      <c r="CM775" t="inlineStr">
        <is>
          <t>dokuments, kura atkalizmantošana ir saistīta ar svarīgiem ieguvumiem sabiedrībai, videi un ekonomikai</t>
        </is>
      </c>
      <c r="CN775" t="inlineStr">
        <is>
          <t>dokument li l-użu mill-ġdid tiegħu jkun assoċjat ma' benefiċċji importanti għas-soċjetà, l-ambjent u l-ekonomija</t>
        </is>
      </c>
      <c r="CO775" t="inlineStr">
        <is>
          <t>document waarvan
het hergebruik belangrijke voordelen biedt voor de samenleving, het milieu en
de economie</t>
        </is>
      </c>
      <c r="CP775" t="inlineStr">
        <is>
          <t>dokumenty, których ponowne wykorzystywanie wiąże się z istotnymi korzyściami dla społeczeństwa, środowiska i gospodarki, w szczególności ze względu na ich przydatność do tworzenia usług i zastosowań o wartości dodanej oraz nowych godziwych miejsc pracy wysokiej jakości, a także ze względu na liczbę potencjalnych beneficjentów usług i zastosowań o wartości dodanej opartych na tych zbiorach danych</t>
        </is>
      </c>
      <c r="CQ775" t="inlineStr">
        <is>
          <t>Documento cuja reutilização está associada a importantes benefícios 
para a sociedade, o ambiente e a economia, nomeadamente devido à sua 
adequação para a criação de serviços, aplicações e novos empregos dignos
 e de alta qualidade com valor acrescentado e ao número de potenciais 
beneficiários desses serviços e aplicações nele baseado.</t>
        </is>
      </c>
      <c r="CR775" t="inlineStr">
        <is>
          <t/>
        </is>
      </c>
      <c r="CS775" t="inlineStr">
        <is>
          <t>dokument, ktorého opakované použitie sa spája s významnými prínosmi pre spoločnosť, životné prostredie a hospodárstvo (je vhodný na tvorbu služieb s pridanou hodnotou, aplikácií a nových, vysoko kvalitných a dôstojných pracovných miest)</t>
        </is>
      </c>
      <c r="CT775" t="inlineStr">
        <is>
          <t>dokument, katerega ponovna uporaba je povezana s pomembnimi koristmi za družbo, okolje in gospodarstvo, zlasti zaradi njihove primernosti za ustvarjanje storitev in aplikacij z dodano vrednostjo ter novih, visokokakovostnih in dostojnih delovnih mest ter zaradi števila potencialnih prejemnikov storitev in aplikacij z dodano vrednostjo, ki temeljijo na teh naborih podatkov</t>
        </is>
      </c>
      <c r="CU775" t="inlineStr">
        <is>
          <t>handlingar vars vidareutnyttjande är förknippat med stora fördelar för samhället, miljön och ekonomin</t>
        </is>
      </c>
    </row>
    <row r="776">
      <c r="A776" s="1" t="str">
        <f>HYPERLINK("https://iate.europa.eu/entry/result/3591986/all", "3591986")</f>
        <v>3591986</v>
      </c>
      <c r="B776" t="inlineStr">
        <is>
          <t>FINANCE</t>
        </is>
      </c>
      <c r="C776" t="inlineStr">
        <is>
          <t>FINANCE|financial institutions and credit|financial services;FINANCE|free movement of capital|financial market</t>
        </is>
      </c>
      <c r="D776" t="inlineStr">
        <is>
          <t/>
        </is>
      </c>
      <c r="E776" t="inlineStr">
        <is>
          <t/>
        </is>
      </c>
      <c r="F776" t="inlineStr">
        <is>
          <t/>
        </is>
      </c>
      <c r="G776" t="inlineStr">
        <is>
          <t/>
        </is>
      </c>
      <c r="H776" t="inlineStr">
        <is>
          <t/>
        </is>
      </c>
      <c r="I776" t="inlineStr">
        <is>
          <t/>
        </is>
      </c>
      <c r="J776" t="inlineStr">
        <is>
          <t/>
        </is>
      </c>
      <c r="K776" t="inlineStr">
        <is>
          <t/>
        </is>
      </c>
      <c r="L776" t="inlineStr">
        <is>
          <t/>
        </is>
      </c>
      <c r="M776" t="inlineStr">
        <is>
          <t/>
        </is>
      </c>
      <c r="N776" t="inlineStr">
        <is>
          <t/>
        </is>
      </c>
      <c r="O776" t="inlineStr">
        <is>
          <t/>
        </is>
      </c>
      <c r="P776" t="inlineStr">
        <is>
          <t/>
        </is>
      </c>
      <c r="Q776" t="inlineStr">
        <is>
          <t/>
        </is>
      </c>
      <c r="R776" t="inlineStr">
        <is>
          <t/>
        </is>
      </c>
      <c r="S776" t="inlineStr">
        <is>
          <t>claim on an issuer of tokens</t>
        </is>
      </c>
      <c r="T776" t="inlineStr">
        <is>
          <t>3</t>
        </is>
      </c>
      <c r="U776" t="inlineStr">
        <is>
          <t/>
        </is>
      </c>
      <c r="V776" t="inlineStr">
        <is>
          <t/>
        </is>
      </c>
      <c r="W776" t="inlineStr">
        <is>
          <t/>
        </is>
      </c>
      <c r="X776" t="inlineStr">
        <is>
          <t/>
        </is>
      </c>
      <c r="Y776" t="inlineStr">
        <is>
          <t/>
        </is>
      </c>
      <c r="Z776" t="inlineStr">
        <is>
          <t/>
        </is>
      </c>
      <c r="AA776" t="inlineStr">
        <is>
          <t/>
        </is>
      </c>
      <c r="AB776" t="inlineStr">
        <is>
          <t>tokenien liikkeeseenlaskijaan kohdistuva saatava|vaadeoikeus suhteessa tokenien liikkeeseenlaskijaan|saatava suhteessa tokenien liikkeeseenlaskijaan|tokenien liikkeeseenlaskijaan kohdistuva vaadeoikeus</t>
        </is>
      </c>
      <c r="AC776" t="inlineStr">
        <is>
          <t>3|3|3|3</t>
        </is>
      </c>
      <c r="AD776" t="inlineStr">
        <is>
          <t>|||</t>
        </is>
      </c>
      <c r="AE776" t="inlineStr">
        <is>
          <t/>
        </is>
      </c>
      <c r="AF776" t="inlineStr">
        <is>
          <t/>
        </is>
      </c>
      <c r="AG776" t="inlineStr">
        <is>
          <t/>
        </is>
      </c>
      <c r="AH776" t="inlineStr">
        <is>
          <t/>
        </is>
      </c>
      <c r="AI776" t="inlineStr">
        <is>
          <t/>
        </is>
      </c>
      <c r="AJ776" t="inlineStr">
        <is>
          <t/>
        </is>
      </c>
      <c r="AK776" t="inlineStr">
        <is>
          <t/>
        </is>
      </c>
      <c r="AL776" t="inlineStr">
        <is>
          <t/>
        </is>
      </c>
      <c r="AM776" t="inlineStr">
        <is>
          <t/>
        </is>
      </c>
      <c r="AN776" t="inlineStr">
        <is>
          <t/>
        </is>
      </c>
      <c r="AO776" t="inlineStr">
        <is>
          <t/>
        </is>
      </c>
      <c r="AP776" t="inlineStr">
        <is>
          <t/>
        </is>
      </c>
      <c r="AQ776" t="inlineStr">
        <is>
          <t/>
        </is>
      </c>
      <c r="AR776" t="inlineStr">
        <is>
          <t/>
        </is>
      </c>
      <c r="AS776" t="inlineStr">
        <is>
          <t/>
        </is>
      </c>
      <c r="AT776" t="inlineStr">
        <is>
          <t/>
        </is>
      </c>
      <c r="AU776" t="inlineStr">
        <is>
          <t/>
        </is>
      </c>
      <c r="AV776" t="inlineStr">
        <is>
          <t/>
        </is>
      </c>
      <c r="AW776" t="inlineStr">
        <is>
          <t/>
        </is>
      </c>
      <c r="AX776" t="inlineStr">
        <is>
          <t/>
        </is>
      </c>
      <c r="AY776" t="inlineStr">
        <is>
          <t/>
        </is>
      </c>
      <c r="AZ776" t="inlineStr">
        <is>
          <t/>
        </is>
      </c>
      <c r="BA776" t="inlineStr">
        <is>
          <t/>
        </is>
      </c>
      <c r="BB776" t="inlineStr">
        <is>
          <t/>
        </is>
      </c>
      <c r="BC776" t="inlineStr">
        <is>
          <t/>
        </is>
      </c>
      <c r="BD776" t="inlineStr">
        <is>
          <t/>
        </is>
      </c>
      <c r="BE776" t="inlineStr">
        <is>
          <t/>
        </is>
      </c>
      <c r="BF776" t="inlineStr">
        <is>
          <t/>
        </is>
      </c>
      <c r="BG776" t="inlineStr">
        <is>
          <t/>
        </is>
      </c>
      <c r="BH776" t="inlineStr">
        <is>
          <t/>
        </is>
      </c>
      <c r="BI776" t="inlineStr">
        <is>
          <t/>
        </is>
      </c>
      <c r="BJ776" t="inlineStr">
        <is>
          <t/>
        </is>
      </c>
      <c r="BK776" t="inlineStr">
        <is>
          <t/>
        </is>
      </c>
      <c r="BL776" t="inlineStr">
        <is>
          <t/>
        </is>
      </c>
      <c r="BM776" t="inlineStr">
        <is>
          <t/>
        </is>
      </c>
      <c r="BN776" t="inlineStr">
        <is>
          <t/>
        </is>
      </c>
      <c r="BO776" t="inlineStr">
        <is>
          <t/>
        </is>
      </c>
      <c r="BP776" t="inlineStr">
        <is>
          <t/>
        </is>
      </c>
      <c r="BQ776" t="inlineStr">
        <is>
          <t/>
        </is>
      </c>
      <c r="BR776" t="inlineStr">
        <is>
          <t/>
        </is>
      </c>
      <c r="BS776" t="inlineStr">
        <is>
          <t/>
        </is>
      </c>
      <c r="BT776" t="inlineStr">
        <is>
          <t/>
        </is>
      </c>
      <c r="BU776" t="inlineStr">
        <is>
          <t/>
        </is>
      </c>
      <c r="BV776" t="inlineStr">
        <is>
          <t/>
        </is>
      </c>
      <c r="BW776" t="inlineStr">
        <is>
          <t/>
        </is>
      </c>
      <c r="BX776" t="inlineStr">
        <is>
          <t/>
        </is>
      </c>
      <c r="BY776" t="inlineStr">
        <is>
          <t/>
        </is>
      </c>
      <c r="BZ776" t="inlineStr">
        <is>
          <t/>
        </is>
      </c>
      <c r="CA776" t="inlineStr">
        <is>
          <t/>
        </is>
      </c>
      <c r="CB776" t="inlineStr">
        <is>
          <t/>
        </is>
      </c>
      <c r="CC776" t="inlineStr">
        <is>
          <t>assertion of a right towards a legal person that issued tokens</t>
        </is>
      </c>
      <c r="CD776" t="inlineStr">
        <is>
          <t/>
        </is>
      </c>
      <c r="CE776" t="inlineStr">
        <is>
          <t/>
        </is>
      </c>
      <c r="CF776" t="inlineStr">
        <is>
          <t>vahvistettu oikeus, joka kohdistuu tokenit liikkeeseen laskeneeseen oikeudelliseen henkilöön</t>
        </is>
      </c>
      <c r="CG776" t="inlineStr">
        <is>
          <t/>
        </is>
      </c>
      <c r="CH776" t="inlineStr">
        <is>
          <t/>
        </is>
      </c>
      <c r="CI776" t="inlineStr">
        <is>
          <t/>
        </is>
      </c>
      <c r="CJ776" t="inlineStr">
        <is>
          <t/>
        </is>
      </c>
      <c r="CK776" t="inlineStr">
        <is>
          <t/>
        </is>
      </c>
      <c r="CL776" t="inlineStr">
        <is>
          <t/>
        </is>
      </c>
      <c r="CM776" t="inlineStr">
        <is>
          <t/>
        </is>
      </c>
      <c r="CN776" t="inlineStr">
        <is>
          <t/>
        </is>
      </c>
      <c r="CO776" t="inlineStr">
        <is>
          <t/>
        </is>
      </c>
      <c r="CP776" t="inlineStr">
        <is>
          <t/>
        </is>
      </c>
      <c r="CQ776" t="inlineStr">
        <is>
          <t/>
        </is>
      </c>
      <c r="CR776" t="inlineStr">
        <is>
          <t/>
        </is>
      </c>
      <c r="CS776" t="inlineStr">
        <is>
          <t/>
        </is>
      </c>
      <c r="CT776" t="inlineStr">
        <is>
          <t/>
        </is>
      </c>
      <c r="CU776" t="inlineStr">
        <is>
          <t/>
        </is>
      </c>
    </row>
    <row r="777">
      <c r="A777" s="1" t="str">
        <f>HYPERLINK("https://iate.europa.eu/entry/result/3575940/all", "3575940")</f>
        <v>3575940</v>
      </c>
      <c r="B777" t="inlineStr">
        <is>
          <t>FINANCE;EDUCATION AND COMMUNICATIONS</t>
        </is>
      </c>
      <c r="C777" t="inlineStr">
        <is>
          <t>FINANCE|financial institutions and credit|financial services;EDUCATION AND COMMUNICATIONS|information technology and data processing|information technology industry</t>
        </is>
      </c>
      <c r="D777" t="inlineStr">
        <is>
          <t>финансово-технологично дружество</t>
        </is>
      </c>
      <c r="E777" t="inlineStr">
        <is>
          <t>3</t>
        </is>
      </c>
      <c r="F777" t="inlineStr">
        <is>
          <t/>
        </is>
      </c>
      <c r="G777" t="inlineStr">
        <is>
          <t>společnost poskytující finanční technologie|fintech společnost</t>
        </is>
      </c>
      <c r="H777" t="inlineStr">
        <is>
          <t>3|3</t>
        </is>
      </c>
      <c r="I777" t="inlineStr">
        <is>
          <t>|</t>
        </is>
      </c>
      <c r="J777" t="inlineStr">
        <is>
          <t>fintechvirksomhed|finansteknologisk virksomhed|finansiel teknologivirksomhed</t>
        </is>
      </c>
      <c r="K777" t="inlineStr">
        <is>
          <t>3|3|3</t>
        </is>
      </c>
      <c r="L777" t="inlineStr">
        <is>
          <t>||</t>
        </is>
      </c>
      <c r="M777" t="inlineStr">
        <is>
          <t>FinTech|FinTech-Unternehmen</t>
        </is>
      </c>
      <c r="N777" t="inlineStr">
        <is>
          <t>3|3</t>
        </is>
      </c>
      <c r="O777" t="inlineStr">
        <is>
          <t>|</t>
        </is>
      </c>
      <c r="P777" t="inlineStr">
        <is>
          <t>εταιρεία χρηματοπιστωτικής τεχνολογίας</t>
        </is>
      </c>
      <c r="Q777" t="inlineStr">
        <is>
          <t>3</t>
        </is>
      </c>
      <c r="R777" t="inlineStr">
        <is>
          <t/>
        </is>
      </c>
      <c r="S777" t="inlineStr">
        <is>
          <t>financial technology company|FinTech company|FinTech</t>
        </is>
      </c>
      <c r="T777" t="inlineStr">
        <is>
          <t>3|3|2</t>
        </is>
      </c>
      <c r="U777" t="inlineStr">
        <is>
          <t>||</t>
        </is>
      </c>
      <c r="V777" t="inlineStr">
        <is>
          <t>empresa de tecnofinanzas|empresa de tecnología financiera|empresa tecnofinanciera</t>
        </is>
      </c>
      <c r="W777" t="inlineStr">
        <is>
          <t>3|3|3</t>
        </is>
      </c>
      <c r="X777" t="inlineStr">
        <is>
          <t>||</t>
        </is>
      </c>
      <c r="Y777" t="inlineStr">
        <is>
          <t>finantstehnoloogia ettevõte|FT-ettevõte</t>
        </is>
      </c>
      <c r="Z777" t="inlineStr">
        <is>
          <t>3|2</t>
        </is>
      </c>
      <c r="AA777" t="inlineStr">
        <is>
          <t>|</t>
        </is>
      </c>
      <c r="AB777" t="inlineStr">
        <is>
          <t>rahoitusteknologia-alan yritys|fintech-yritys|finanssiteknologiayritys</t>
        </is>
      </c>
      <c r="AC777" t="inlineStr">
        <is>
          <t>3|3|3</t>
        </is>
      </c>
      <c r="AD777" t="inlineStr">
        <is>
          <t>||</t>
        </is>
      </c>
      <c r="AE777" t="inlineStr">
        <is>
          <t>entreprise de technologie financière|société de technologie financière</t>
        </is>
      </c>
      <c r="AF777" t="inlineStr">
        <is>
          <t>3|3</t>
        </is>
      </c>
      <c r="AG777" t="inlineStr">
        <is>
          <t>|</t>
        </is>
      </c>
      <c r="AH777" t="inlineStr">
        <is>
          <t>cuideachta teicneolaíochta airgeadais</t>
        </is>
      </c>
      <c r="AI777" t="inlineStr">
        <is>
          <t>2</t>
        </is>
      </c>
      <c r="AJ777" t="inlineStr">
        <is>
          <t/>
        </is>
      </c>
      <c r="AK777" t="inlineStr">
        <is>
          <t>financijskotehnološko poduzeće</t>
        </is>
      </c>
      <c r="AL777" t="inlineStr">
        <is>
          <t>3</t>
        </is>
      </c>
      <c r="AM777" t="inlineStr">
        <is>
          <t/>
        </is>
      </c>
      <c r="AN777" t="inlineStr">
        <is>
          <t>pénzügyi technológiai vállalkozás|FinTech cég|FinTech vállalkozás</t>
        </is>
      </c>
      <c r="AO777" t="inlineStr">
        <is>
          <t>3|3|3</t>
        </is>
      </c>
      <c r="AP777" t="inlineStr">
        <is>
          <t>preferred||</t>
        </is>
      </c>
      <c r="AQ777" t="inlineStr">
        <is>
          <t>tecno-finanza|impresa FinTech|impresa tecnofinanziaria</t>
        </is>
      </c>
      <c r="AR777" t="inlineStr">
        <is>
          <t>2|3|2</t>
        </is>
      </c>
      <c r="AS777" t="inlineStr">
        <is>
          <t>||</t>
        </is>
      </c>
      <c r="AT777" t="inlineStr">
        <is>
          <t>finansinių technologijų bendrovė|&lt;em&gt;FinTech&lt;/em&gt; bendrovė</t>
        </is>
      </c>
      <c r="AU777" t="inlineStr">
        <is>
          <t>3|3</t>
        </is>
      </c>
      <c r="AV777" t="inlineStr">
        <is>
          <t>|</t>
        </is>
      </c>
      <c r="AW777" t="inlineStr">
        <is>
          <t>finanšu tehnoloģiju uzņēmums</t>
        </is>
      </c>
      <c r="AX777" t="inlineStr">
        <is>
          <t>3</t>
        </is>
      </c>
      <c r="AY777" t="inlineStr">
        <is>
          <t/>
        </is>
      </c>
      <c r="AZ777" t="inlineStr">
        <is>
          <t>kumpanija FinTech|kumpanija ta' teknoloġija finanzjarja</t>
        </is>
      </c>
      <c r="BA777" t="inlineStr">
        <is>
          <t>3|3</t>
        </is>
      </c>
      <c r="BB777" t="inlineStr">
        <is>
          <t>|</t>
        </is>
      </c>
      <c r="BC777" t="inlineStr">
        <is>
          <t>financieeltechnologisch bedrijf|fintech|fintechbedrijf</t>
        </is>
      </c>
      <c r="BD777" t="inlineStr">
        <is>
          <t>2|2|2</t>
        </is>
      </c>
      <c r="BE777" t="inlineStr">
        <is>
          <t>||</t>
        </is>
      </c>
      <c r="BF777" t="inlineStr">
        <is>
          <t>spółka fintechowa|spółka z branży technologii finansowych</t>
        </is>
      </c>
      <c r="BG777" t="inlineStr">
        <is>
          <t>2|3</t>
        </is>
      </c>
      <c r="BH777" t="inlineStr">
        <is>
          <t>admitted|</t>
        </is>
      </c>
      <c r="BI777" t="inlineStr">
        <is>
          <t>empresa tecnofinanceira|empresa de tecnologia financeira</t>
        </is>
      </c>
      <c r="BJ777" t="inlineStr">
        <is>
          <t>3|3</t>
        </is>
      </c>
      <c r="BK777" t="inlineStr">
        <is>
          <t>|</t>
        </is>
      </c>
      <c r="BL777" t="inlineStr">
        <is>
          <t>societate de tehnologie financiară</t>
        </is>
      </c>
      <c r="BM777" t="inlineStr">
        <is>
          <t>3</t>
        </is>
      </c>
      <c r="BN777" t="inlineStr">
        <is>
          <t/>
        </is>
      </c>
      <c r="BO777" t="inlineStr">
        <is>
          <t>fintech spoločnosť|fintechová spoločnosť|finančnotechnologická spoločnosť</t>
        </is>
      </c>
      <c r="BP777" t="inlineStr">
        <is>
          <t>2|2|3</t>
        </is>
      </c>
      <c r="BQ777" t="inlineStr">
        <is>
          <t>||preferred</t>
        </is>
      </c>
      <c r="BR777" t="inlineStr">
        <is>
          <t>podjetje na področju finančne tehnologije|finančnotehnološko podjetje|finteh podjetje</t>
        </is>
      </c>
      <c r="BS777" t="inlineStr">
        <is>
          <t>3|3|3</t>
        </is>
      </c>
      <c r="BT777" t="inlineStr">
        <is>
          <t>|preferred|</t>
        </is>
      </c>
      <c r="BU777" t="inlineStr">
        <is>
          <t>fintechbolag|finansteknikföretag</t>
        </is>
      </c>
      <c r="BV777" t="inlineStr">
        <is>
          <t>3|3</t>
        </is>
      </c>
      <c r="BW777" t="inlineStr">
        <is>
          <t>|</t>
        </is>
      </c>
      <c r="BX777" t="inlineStr">
        <is>
          <t>дружество, чийто предмет на дейност е използването на технологии в подкрепа на финансови или банкови услуги и за повишаване на тяхната ефективност</t>
        </is>
      </c>
      <c r="BY777" t="inlineStr">
        <is>
          <t>společnost, jejíž
činnost se zaměřuje na využívání technologie na podporu finančních nebo
bankovních služeb a zvýšení jejich účinnosti</t>
        </is>
      </c>
      <c r="BZ777" t="inlineStr">
        <is>
          <t>virksomhed, der benytter moderne teknologi og innovation til at konkurrere i markedet for traditionelle finansielle institutioner og mellemled indenfor finansielle services</t>
        </is>
      </c>
      <c r="CA777" t="inlineStr">
        <is>
          <t>Unternehmen, die mithilfe moderner Technologie spezialisierte Finanzdienstleistungen anbieten</t>
        </is>
      </c>
      <c r="CB777" t="inlineStr">
        <is>
          <t/>
        </is>
      </c>
      <c r="CC777" t="inlineStr">
        <is>
          <t>company whose business centres on using technology to support financial or banking services and make them more efficient</t>
        </is>
      </c>
      <c r="CD777" t="inlineStr">
        <is>
          <t>Empresa cuyo modelo de negocio se basa en la utilización de las nuevas tecnologías para ofrecer productos y servicios financieros innovadores, alternativos a los que ofrecen las empresas financieras tradicionales.</t>
        </is>
      </c>
      <c r="CE777" t="inlineStr">
        <is>
          <t>ettevõte, mille ärimudel seisneb tehnoloogiapõhiste finants- või pangandusteenuste pakkumises</t>
        </is>
      </c>
      <c r="CF777" t="inlineStr">
        <is>
          <t>kasvuyritys,
joka kehittää uutta &lt;a href="https://iate.europa.eu/entry/result/3566568/fi" target="_blank"&gt;finanssiteknologiaa&lt;/a&gt; tai uusia finanssiteknologiaa
hyödyntäviä palveluja</t>
        </is>
      </c>
      <c r="CG777" t="inlineStr">
        <is>
          <t>société qui commercialise des technologies numériques destinées aux services financiers</t>
        </is>
      </c>
      <c r="CH777" t="inlineStr">
        <is>
          <t/>
        </is>
      </c>
      <c r="CI777" t="inlineStr">
        <is>
          <t/>
        </is>
      </c>
      <c r="CJ777" t="inlineStr">
        <is>
          <t>olyan vállalkozás, amely a technológia segítségével innovatív pénzügyi vagy banki szolgáltatásokat kínál, illetve ezek hatékonyságát javítja</t>
        </is>
      </c>
      <c r="CK777" t="inlineStr">
        <is>
          <t>operatori che svolgono attività di tecno-finanza volte al perseguimento, mediante nuove tecnologie,
dell’innovazione di servizi e di prodotti nei settori finanziario, creditizio, assicurativo</t>
        </is>
      </c>
      <c r="CL777" t="inlineStr">
        <is>
          <t>bendrovė, naudojanti technologijas finansinių ar bankininkystės paslaugų teikimui ir jų efektyvumo didinimui</t>
        </is>
      </c>
      <c r="CM777" t="inlineStr">
        <is>
          <t>uzņēmums, kura darbības centrā ir tehnoloģiju - jo īpaši &lt;a href="https://iate.europa.eu/entry/result/3566568/lv" target="_blank"&gt;finanšu tehnoloģiju&lt;/a&gt; - izmantošana, lai atbalstītu finanšu vai banku pakalpojumus un lai padarītu šos pakalpojumus efektīvākus</t>
        </is>
      </c>
      <c r="CN777" t="inlineStr">
        <is>
          <t>kumpanija li tuża t-teknoloġija biex ittejjeb u tappoġġa s-servizzi finanzjarji jew bankarji tagħha u tagħmilhom aktar effiċjenti</t>
        </is>
      </c>
      <c r="CO777" t="inlineStr">
        <is>
          <t>bedrijf dat in in hoge mate diensten verleent gefocust op één segment of oplossing, ondersteund door moderne technologieën, en daarom snel en eenvoudig kan inspelen op de veranderende eisen van de klant</t>
        </is>
      </c>
      <c r="CP777" t="inlineStr">
        <is>
          <t>spółka działająca w branży technologii finansowych</t>
        </is>
      </c>
      <c r="CQ777" t="inlineStr">
        <is>
          <t>Empresa cuja atividade se centra na utilização da tecnologia para melhorar e automatizar a prestação de serviços financeiros.</t>
        </is>
      </c>
      <c r="CR777" t="inlineStr">
        <is>
          <t>societate care își propune să furnizeze servicii financiare prin utilizarea de software și tehnologii moderne</t>
        </is>
      </c>
      <c r="CS777" t="inlineStr">
        <is>
          <t>spoločnosť, ktorá využíva nové technológie a inovácie s dostupnými zdrojmi, aby mohla konkurovať trhu tradičných finančných inštitúcií a sprostredkovateľov pri poskytovaní finančných služieb</t>
        </is>
      </c>
      <c r="CT777" t="inlineStr">
        <is>
          <t>podjetje, ki z uporabo digitalnih tehnologij razvija lastne inovativne rešitve na področju finančnih in bančnih storitev ter s tem prispeva k izboljševanju poslovnega okolja</t>
        </is>
      </c>
      <c r="CU777" t="inlineStr">
        <is>
          <t/>
        </is>
      </c>
    </row>
    <row r="778">
      <c r="A778" s="1" t="str">
        <f>HYPERLINK("https://iate.europa.eu/entry/result/3582414/all", "3582414")</f>
        <v>3582414</v>
      </c>
      <c r="B778" t="inlineStr">
        <is>
          <t>EDUCATION AND COMMUNICATIONS;FINANCE</t>
        </is>
      </c>
      <c r="C778" t="inlineStr">
        <is>
          <t>EDUCATION AND COMMUNICATIONS|information technology and data processing;FINANCE</t>
        </is>
      </c>
      <c r="D778" t="inlineStr">
        <is>
          <t>Европейски портал за финансова прозрачност</t>
        </is>
      </c>
      <c r="E778" t="inlineStr">
        <is>
          <t>3</t>
        </is>
      </c>
      <c r="F778" t="inlineStr">
        <is>
          <t/>
        </is>
      </c>
      <c r="G778" t="inlineStr">
        <is>
          <t>Evropská brána finanční transparentnosti|EFTG</t>
        </is>
      </c>
      <c r="H778" t="inlineStr">
        <is>
          <t>3|3</t>
        </is>
      </c>
      <c r="I778" t="inlineStr">
        <is>
          <t>|</t>
        </is>
      </c>
      <c r="J778" t="inlineStr">
        <is>
          <t>europæisk portal for finansiel gennemsigtighed</t>
        </is>
      </c>
      <c r="K778" t="inlineStr">
        <is>
          <t>3</t>
        </is>
      </c>
      <c r="L778" t="inlineStr">
        <is>
          <t/>
        </is>
      </c>
      <c r="M778" t="inlineStr">
        <is>
          <t>Europäisches Finanztransparenzportal|EFTG</t>
        </is>
      </c>
      <c r="N778" t="inlineStr">
        <is>
          <t>3|3</t>
        </is>
      </c>
      <c r="O778" t="inlineStr">
        <is>
          <t>|</t>
        </is>
      </c>
      <c r="P778" t="inlineStr">
        <is>
          <t>Ευρωπαϊκή Πύλη Χρηματοπιστωτικής Διαφάνειας|EFTG</t>
        </is>
      </c>
      <c r="Q778" t="inlineStr">
        <is>
          <t>3|3</t>
        </is>
      </c>
      <c r="R778" t="inlineStr">
        <is>
          <t>|</t>
        </is>
      </c>
      <c r="S778" t="inlineStr">
        <is>
          <t>European Financial Transparency Gateway|EFTG</t>
        </is>
      </c>
      <c r="T778" t="inlineStr">
        <is>
          <t>3|3</t>
        </is>
      </c>
      <c r="U778" t="inlineStr">
        <is>
          <t>|</t>
        </is>
      </c>
      <c r="V778" t="inlineStr">
        <is>
          <t>Portal Europeo de Transparencia Financiera</t>
        </is>
      </c>
      <c r="W778" t="inlineStr">
        <is>
          <t>3</t>
        </is>
      </c>
      <c r="X778" t="inlineStr">
        <is>
          <t/>
        </is>
      </c>
      <c r="Y778" t="inlineStr">
        <is>
          <t>Euroopa finantsläbipaistvuse portaal</t>
        </is>
      </c>
      <c r="Z778" t="inlineStr">
        <is>
          <t>3</t>
        </is>
      </c>
      <c r="AA778" t="inlineStr">
        <is>
          <t/>
        </is>
      </c>
      <c r="AB778" t="inlineStr">
        <is>
          <t>EFTG|rahoituksen läpinäkyvyyttä käsittelevä Eurooppa-portaali</t>
        </is>
      </c>
      <c r="AC778" t="inlineStr">
        <is>
          <t>2|2</t>
        </is>
      </c>
      <c r="AD778" t="inlineStr">
        <is>
          <t>|</t>
        </is>
      </c>
      <c r="AE778" t="inlineStr">
        <is>
          <t>EFTG|portail européen de transparence financière</t>
        </is>
      </c>
      <c r="AF778" t="inlineStr">
        <is>
          <t>3|3</t>
        </is>
      </c>
      <c r="AG778" t="inlineStr">
        <is>
          <t>|</t>
        </is>
      </c>
      <c r="AH778" t="inlineStr">
        <is>
          <t>Tairseach Eorpach Trédhearcachta Airgeadais</t>
        </is>
      </c>
      <c r="AI778" t="inlineStr">
        <is>
          <t>3</t>
        </is>
      </c>
      <c r="AJ778" t="inlineStr">
        <is>
          <t/>
        </is>
      </c>
      <c r="AK778" t="inlineStr">
        <is>
          <t>europski portal za financijsku transparentnost</t>
        </is>
      </c>
      <c r="AL778" t="inlineStr">
        <is>
          <t>3</t>
        </is>
      </c>
      <c r="AM778" t="inlineStr">
        <is>
          <t/>
        </is>
      </c>
      <c r="AN778" t="inlineStr">
        <is>
          <t>európai pénzügyi átláthatósági átjáró</t>
        </is>
      </c>
      <c r="AO778" t="inlineStr">
        <is>
          <t>3</t>
        </is>
      </c>
      <c r="AP778" t="inlineStr">
        <is>
          <t/>
        </is>
      </c>
      <c r="AQ778" t="inlineStr">
        <is>
          <t>EFTG|portale europeo per la trasparenza finanziaria</t>
        </is>
      </c>
      <c r="AR778" t="inlineStr">
        <is>
          <t>3|3</t>
        </is>
      </c>
      <c r="AS778" t="inlineStr">
        <is>
          <t>|</t>
        </is>
      </c>
      <c r="AT778" t="inlineStr">
        <is>
          <t>Europos finansinio skaidrumo vartai</t>
        </is>
      </c>
      <c r="AU778" t="inlineStr">
        <is>
          <t>3</t>
        </is>
      </c>
      <c r="AV778" t="inlineStr">
        <is>
          <t/>
        </is>
      </c>
      <c r="AW778" t="inlineStr">
        <is>
          <t>Eiropas Finanšu pārredzamības vārteja</t>
        </is>
      </c>
      <c r="AX778" t="inlineStr">
        <is>
          <t>3</t>
        </is>
      </c>
      <c r="AY778" t="inlineStr">
        <is>
          <t/>
        </is>
      </c>
      <c r="AZ778" t="inlineStr">
        <is>
          <t>EFTG|Portal ta’ Trasparenza Finanzjarja Ewropew</t>
        </is>
      </c>
      <c r="BA778" t="inlineStr">
        <is>
          <t>3|3</t>
        </is>
      </c>
      <c r="BB778" t="inlineStr">
        <is>
          <t>|</t>
        </is>
      </c>
      <c r="BC778" t="inlineStr">
        <is>
          <t>European Financial Transparency Gateway|EFTG</t>
        </is>
      </c>
      <c r="BD778" t="inlineStr">
        <is>
          <t>3|3</t>
        </is>
      </c>
      <c r="BE778" t="inlineStr">
        <is>
          <t>|</t>
        </is>
      </c>
      <c r="BF778" t="inlineStr">
        <is>
          <t>EFTG|europejska brama przejrzystości finansowej</t>
        </is>
      </c>
      <c r="BG778" t="inlineStr">
        <is>
          <t>3|2</t>
        </is>
      </c>
      <c r="BH778" t="inlineStr">
        <is>
          <t>|</t>
        </is>
      </c>
      <c r="BI778" t="inlineStr">
        <is>
          <t>portal europeu de transparência financeira</t>
        </is>
      </c>
      <c r="BJ778" t="inlineStr">
        <is>
          <t>3</t>
        </is>
      </c>
      <c r="BK778" t="inlineStr">
        <is>
          <t/>
        </is>
      </c>
      <c r="BL778" t="inlineStr">
        <is>
          <t>Portalul european pentru transparență financiară|EFTG</t>
        </is>
      </c>
      <c r="BM778" t="inlineStr">
        <is>
          <t>3|3</t>
        </is>
      </c>
      <c r="BN778" t="inlineStr">
        <is>
          <t>|</t>
        </is>
      </c>
      <c r="BO778" t="inlineStr">
        <is>
          <t>EFTG|európska brána finančnej transparentnosti</t>
        </is>
      </c>
      <c r="BP778" t="inlineStr">
        <is>
          <t>3|3</t>
        </is>
      </c>
      <c r="BQ778" t="inlineStr">
        <is>
          <t>|</t>
        </is>
      </c>
      <c r="BR778" t="inlineStr">
        <is>
          <t>evropski portal za finančno preglednost|EFTG</t>
        </is>
      </c>
      <c r="BS778" t="inlineStr">
        <is>
          <t>3|3</t>
        </is>
      </c>
      <c r="BT778" t="inlineStr">
        <is>
          <t>|</t>
        </is>
      </c>
      <c r="BU778" t="inlineStr">
        <is>
          <t>europeiskt instrument för finansiell tillsyn</t>
        </is>
      </c>
      <c r="BV778" t="inlineStr">
        <is>
          <t>3</t>
        </is>
      </c>
      <c r="BW778" t="inlineStr">
        <is>
          <t/>
        </is>
      </c>
      <c r="BX778" t="inlineStr">
        <is>
          <t>&lt;i&gt;портал на основата на блокчейн техонологии, който свързва националните бази данни с финансова информация за дружествата, чиито акции се продават на регулираните пазари в ЕС&lt;/i&gt;</t>
        </is>
      </c>
      <c r="BY778" t="inlineStr">
        <is>
          <t>brána založená na technologii &lt;i&gt;blockchain&lt;/i&gt; [ &lt;a href="/entry/result/3571878/all" id="ENTRY_TO_ENTRY_CONVERTER" target="_blank"&gt;IATE:3571878&lt;/a&gt; ], která propojuje vnitrostátní databáze obsahující finanční informace o společnostech kotovaných na regulovaných trzích EU</t>
        </is>
      </c>
      <c r="BZ778" t="inlineStr">
        <is>
          <t>blockchainbaseret portal, der forbinder de nationale portaler, hvor virksomheder, der er noteret på et reguleret marked i EU, skal offentliggøre finansielle oplysninger som f.eks. årsregnskaber</t>
        </is>
      </c>
      <c r="CA778" t="inlineStr">
        <is>
          <t>Blockchain-basiertes Portal, das nationale
Datenbanken durch Distributed-Ledger-Technologie &lt;a href="/entry/result/3571877/all" id="ENTRY_TO_ENTRY_CONVERTER" target="_blank"&gt;IATE:3571877&lt;/a&gt; verknüpft, um Informationen
über börsennotierte Unternehmen auszutauschen</t>
        </is>
      </c>
      <c r="CB778" t="inlineStr">
        <is>
          <t/>
        </is>
      </c>
      <c r="CC778" t="inlineStr">
        <is>
          <t>&lt;a href="https://iate.europa.eu/entry/result/3567231" target="_blank"&gt;blockchain&lt;/a&gt;-based gateway that links national databases containing financial information about companies listed on EU regulated markets</t>
        </is>
      </c>
      <c r="CD778" t="inlineStr">
        <is>
          <t>&lt;p&gt; Portal basado en la tecnología de cadena de bloques [&lt;a href="https://iate.europa.eu/entry/result/3567231/es" target="_blank"&gt;3567231&lt;/a&gt;] cuya finalidad es conectar entre sí las bases de datos nacionales sobre todas las empresas cotizadas en los mercados de valores regulados de la UE, de modo que los inversores de toda la UE puedan acceder sin dificultad a la información necesaria para evaluar sus decisiones de inversión transfronteriza.&lt;/p&gt;</t>
        </is>
      </c>
      <c r="CE778" t="inlineStr">
        <is>
          <t>katseprojekt, milles kasutatakse &lt;i&gt;hajusraamatu tehnoloogiat &lt;/i&gt;&lt;a href="/entry/result/3571877/all" id="ENTRY_TO_ENTRY_CONVERTER" target="_blank"&gt;IATE:3571877&lt;/a&gt;, et lihtsustada ELi reguleeritud väärtpaberiturgudel läbipaistvusdirektiivi kontekstis juurdepääsu teabele kõigi börsil noteeritud äriühingute kohta</t>
        </is>
      </c>
      <c r="CF778" t="inlineStr">
        <is>
          <t>hajautetun tilikirjan teknologiaa käyttävä pilottihanke, jolla helpotetaan tiedon saatavuutta kaikista EU:n säännellyillä arvopaperimarkkinoilla listatuista yhtiöistä avoimuusdirektiivin yhteydessä</t>
        </is>
      </c>
      <c r="CG778" t="inlineStr">
        <is>
          <t>portail fondé sur la &lt;a href="https://iate.europa.eu/entry/result/3567231/fr" target="_blank"&gt;chaîne de blocs&lt;/a&gt; qui relie des bases de données nationales contenant des informations financières relatives à des entreprises cotées sur les marchés réglementés de l'Union</t>
        </is>
      </c>
      <c r="CH778" t="inlineStr">
        <is>
          <t/>
        </is>
      </c>
      <c r="CI778" t="inlineStr">
        <is>
          <t/>
        </is>
      </c>
      <c r="CJ778" t="inlineStr">
        <is>
          <t>olyan blokkláncalapú [&lt;a href="/entry/result/3567231/all" id="ENTRY_TO_ENTRY_CONVERTER" target="_blank"&gt;IATE:3567231&lt;/a&gt;] átjáró, amely megosztott könyvelési technológia [&lt;a href="/entry/result/3571877/all" id="ENTRY_TO_ENTRY_CONVERTER" target="_blank"&gt;IATE:3571877&lt;/a&gt;] segítségével összeköti azokat a nemzeti adatbázisokat, amelyek az uniós szabályozott piacokon jegyzett vállalkozásokra vonatkozó pénzügyi információkat tartalmazzák</t>
        </is>
      </c>
      <c r="CK778" t="inlineStr">
        <is>
          <t>portale che usa la catena di blocchi per collegare le banche dati nazionali e condividere informazioni sulle imprese quotate, grazie alla tecnologia dei &lt;a href="https://iate.europa.eu/entry/result/3571876/it" target="_blank"&gt;registri distribuiti&lt;time datetime="18.3.2020"&gt; (18.3.2020)&lt;/time&gt;&lt;/a&gt;</t>
        </is>
      </c>
      <c r="CL778" t="inlineStr">
        <is>
          <t>blokų grandinės technologija grindžiama platforma, sujungianti nacionalines duomenų bazes, kuriose kaupiama finansinė informacija apie biržines bendroves reguliuojamose ES vertybinių popierių rinkose</t>
        </is>
      </c>
      <c r="CM778" t="inlineStr">
        <is>
          <t>uz &lt;a href="https://iate.europa.eu/entry/result/3567231/lv" target="_blank"&gt;blokķēdes &lt;/a&gt;tehnoloģiju pamata veidota &lt;a href="https://iate.europa.eu/entry/result/1692885/lv" target="_blank"&gt;vārteja&lt;/a&gt;, kas savieno valstu datubāzes, kurās atrodama informācija par regulēto tirgu &lt;a href="https://iate.europa.eu/entry/result/1121397/lv" target="_blank"&gt;biržās kotētiem uzņēmumiem&lt;/a&gt;</t>
        </is>
      </c>
      <c r="CN778" t="inlineStr">
        <is>
          <t>portal ibbażat fuq &lt;a href="https://iate.europa.eu/entry/result/3567231" target="_blank"&gt;blockchain&lt;/a&gt; li jorbot flimkien bażijiet tad-data nazzjonali
li fihom informazzjoni finanzjarja dwar kumpaniji elenkati fis-swieq regolati tal-UE</t>
        </is>
      </c>
      <c r="CO778" t="inlineStr">
        <is>
          <t>"proefproject rond het gebruik van distributed ledger-technologie om de toegang tot informatie over alle ondernemingen die genoteerd staan aan gereglementeerde effectenmarkten van de EU in het kader van de transparantierichtlijn te vergemakkelijken"</t>
        </is>
      </c>
      <c r="CP778" t="inlineStr">
        <is>
          <t>pilotażowy projekt oparty na &lt;a href="https://iate.europa.eu/entry/result/3571877/pl" target="_blank"&gt;technologii rozproszonego rejestru&lt;/a&gt;, którego celem w kontekście dyrektywy w sprawie przejrzystości jest ułatwienie dostępu do informacji na temat wszystkich przedsiębiorstw notowanych na unijnych regulowanych rynkach papierów wartościowych</t>
        </is>
      </c>
      <c r="CQ778" t="inlineStr">
        <is>
          <t>Portal baseado na &lt;b&gt;tecnologia de registo distribuído&lt;/b&gt; [ &lt;a href="/entry/result/3571877/all" id="ENTRY_TO_ENTRY_CONVERTER" target="_blank"&gt;IATE:3571877&lt;/a&gt; ] que liga bases de dados nacionais que contêm informações financeiras sobre empresas cotadas nos mercados regulamentados da UE, no intuito de promover a operacionalidade dos seus mercados de capitais.</t>
        </is>
      </c>
      <c r="CR778" t="inlineStr">
        <is>
          <t>portal bazat pe &lt;a href="https://iate.europa.eu/entry/result/3567231/ro" target="_blank"&gt;lanțuri de blocuri&lt;/a&gt; care corelează baze de date naționale ce conțin informații financiare despre societățile cotate pe piețele reglementate ale Uniunii</t>
        </is>
      </c>
      <c r="CS778" t="inlineStr">
        <is>
          <t>pilotný projekt umožňujúci využitie technológie distribuovanej databázy transakcií na uľahčenie prístupu k informáciám o všetkých kótovaných spoločnostiach na regulovaných trhoch EÚ s cennými papiermi prostredníctvom prepojenia vnútroštátnych databáz</t>
        </is>
      </c>
      <c r="CT778" t="inlineStr">
        <is>
          <t>pilotni projekt, pri katerem se tehnologija distribuirane knjige transakcij uporablja za olajšanje dostopa do informacij o vseh podjetjih, ki kotirajo na borzi, na reguliranih trgih EU z vrednostnimi papirji v okviru direktive o preglednosti</t>
        </is>
      </c>
      <c r="CU778" t="inlineStr">
        <is>
          <t/>
        </is>
      </c>
    </row>
    <row r="779">
      <c r="A779" s="1" t="str">
        <f>HYPERLINK("https://iate.europa.eu/entry/result/3589076/all", "3589076")</f>
        <v>3589076</v>
      </c>
      <c r="B779" t="inlineStr">
        <is>
          <t>FINANCE;EUROPEAN UNION</t>
        </is>
      </c>
      <c r="C779" t="inlineStr">
        <is>
          <t>FINANCE|monetary relations|European currency|euro;EUROPEAN UNION|EU institutions and European civil service|EU office or agency|committee (EU)</t>
        </is>
      </c>
      <c r="D779" t="inlineStr">
        <is>
          <t/>
        </is>
      </c>
      <c r="E779" t="inlineStr">
        <is>
          <t/>
        </is>
      </c>
      <c r="F779" t="inlineStr">
        <is>
          <t/>
        </is>
      </c>
      <c r="G779" t="inlineStr">
        <is>
          <t/>
        </is>
      </c>
      <c r="H779" t="inlineStr">
        <is>
          <t/>
        </is>
      </c>
      <c r="I779" t="inlineStr">
        <is>
          <t/>
        </is>
      </c>
      <c r="J779" t="inlineStr">
        <is>
          <t/>
        </is>
      </c>
      <c r="K779" t="inlineStr">
        <is>
          <t/>
        </is>
      </c>
      <c r="L779" t="inlineStr">
        <is>
          <t/>
        </is>
      </c>
      <c r="M779" t="inlineStr">
        <is>
          <t/>
        </is>
      </c>
      <c r="N779" t="inlineStr">
        <is>
          <t/>
        </is>
      </c>
      <c r="O779" t="inlineStr">
        <is>
          <t/>
        </is>
      </c>
      <c r="P779" t="inlineStr">
        <is>
          <t/>
        </is>
      </c>
      <c r="Q779" t="inlineStr">
        <is>
          <t/>
        </is>
      </c>
      <c r="R779" t="inlineStr">
        <is>
          <t/>
        </is>
      </c>
      <c r="S779" t="inlineStr">
        <is>
          <t>Euro Legal Tender Expert Group|ELTEG</t>
        </is>
      </c>
      <c r="T779" t="inlineStr">
        <is>
          <t>3|3</t>
        </is>
      </c>
      <c r="U779" t="inlineStr">
        <is>
          <t>|</t>
        </is>
      </c>
      <c r="V779" t="inlineStr">
        <is>
          <t/>
        </is>
      </c>
      <c r="W779" t="inlineStr">
        <is>
          <t/>
        </is>
      </c>
      <c r="X779" t="inlineStr">
        <is>
          <t/>
        </is>
      </c>
      <c r="Y779" t="inlineStr">
        <is>
          <t/>
        </is>
      </c>
      <c r="Z779" t="inlineStr">
        <is>
          <t/>
        </is>
      </c>
      <c r="AA779" t="inlineStr">
        <is>
          <t/>
        </is>
      </c>
      <c r="AB779" t="inlineStr">
        <is>
          <t/>
        </is>
      </c>
      <c r="AC779" t="inlineStr">
        <is>
          <t/>
        </is>
      </c>
      <c r="AD779" t="inlineStr">
        <is>
          <t/>
        </is>
      </c>
      <c r="AE779" t="inlineStr">
        <is>
          <t/>
        </is>
      </c>
      <c r="AF779" t="inlineStr">
        <is>
          <t/>
        </is>
      </c>
      <c r="AG779" t="inlineStr">
        <is>
          <t/>
        </is>
      </c>
      <c r="AH779" t="inlineStr">
        <is>
          <t/>
        </is>
      </c>
      <c r="AI779" t="inlineStr">
        <is>
          <t/>
        </is>
      </c>
      <c r="AJ779" t="inlineStr">
        <is>
          <t/>
        </is>
      </c>
      <c r="AK779" t="inlineStr">
        <is>
          <t/>
        </is>
      </c>
      <c r="AL779" t="inlineStr">
        <is>
          <t/>
        </is>
      </c>
      <c r="AM779" t="inlineStr">
        <is>
          <t/>
        </is>
      </c>
      <c r="AN779" t="inlineStr">
        <is>
          <t/>
        </is>
      </c>
      <c r="AO779" t="inlineStr">
        <is>
          <t/>
        </is>
      </c>
      <c r="AP779" t="inlineStr">
        <is>
          <t/>
        </is>
      </c>
      <c r="AQ779" t="inlineStr">
        <is>
          <t/>
        </is>
      </c>
      <c r="AR779" t="inlineStr">
        <is>
          <t/>
        </is>
      </c>
      <c r="AS779" t="inlineStr">
        <is>
          <t/>
        </is>
      </c>
      <c r="AT779" t="inlineStr">
        <is>
          <t/>
        </is>
      </c>
      <c r="AU779" t="inlineStr">
        <is>
          <t/>
        </is>
      </c>
      <c r="AV779" t="inlineStr">
        <is>
          <t/>
        </is>
      </c>
      <c r="AW779" t="inlineStr">
        <is>
          <t/>
        </is>
      </c>
      <c r="AX779" t="inlineStr">
        <is>
          <t/>
        </is>
      </c>
      <c r="AY779" t="inlineStr">
        <is>
          <t/>
        </is>
      </c>
      <c r="AZ779" t="inlineStr">
        <is>
          <t>Grupp ta’ Esperti dwar l-Euro bħala Valuta Legali</t>
        </is>
      </c>
      <c r="BA779" t="inlineStr">
        <is>
          <t>3</t>
        </is>
      </c>
      <c r="BB779" t="inlineStr">
        <is>
          <t/>
        </is>
      </c>
      <c r="BC779" t="inlineStr">
        <is>
          <t/>
        </is>
      </c>
      <c r="BD779" t="inlineStr">
        <is>
          <t/>
        </is>
      </c>
      <c r="BE779" t="inlineStr">
        <is>
          <t/>
        </is>
      </c>
      <c r="BF779" t="inlineStr">
        <is>
          <t>ELTEG|grupa ekspertów ds. euro jako prawnego środka płatniczego</t>
        </is>
      </c>
      <c r="BG779" t="inlineStr">
        <is>
          <t>2|2</t>
        </is>
      </c>
      <c r="BH779" t="inlineStr">
        <is>
          <t>|</t>
        </is>
      </c>
      <c r="BI779" t="inlineStr">
        <is>
          <t/>
        </is>
      </c>
      <c r="BJ779" t="inlineStr">
        <is>
          <t/>
        </is>
      </c>
      <c r="BK779" t="inlineStr">
        <is>
          <t/>
        </is>
      </c>
      <c r="BL779" t="inlineStr">
        <is>
          <t/>
        </is>
      </c>
      <c r="BM779" t="inlineStr">
        <is>
          <t/>
        </is>
      </c>
      <c r="BN779" t="inlineStr">
        <is>
          <t/>
        </is>
      </c>
      <c r="BO779" t="inlineStr">
        <is>
          <t/>
        </is>
      </c>
      <c r="BP779" t="inlineStr">
        <is>
          <t/>
        </is>
      </c>
      <c r="BQ779" t="inlineStr">
        <is>
          <t/>
        </is>
      </c>
      <c r="BR779" t="inlineStr">
        <is>
          <t/>
        </is>
      </c>
      <c r="BS779" t="inlineStr">
        <is>
          <t/>
        </is>
      </c>
      <c r="BT779" t="inlineStr">
        <is>
          <t/>
        </is>
      </c>
      <c r="BU779" t="inlineStr">
        <is>
          <t/>
        </is>
      </c>
      <c r="BV779" t="inlineStr">
        <is>
          <t/>
        </is>
      </c>
      <c r="BW779" t="inlineStr">
        <is>
          <t/>
        </is>
      </c>
      <c r="BX779" t="inlineStr">
        <is>
          <t/>
        </is>
      </c>
      <c r="BY779" t="inlineStr">
        <is>
          <t/>
        </is>
      </c>
      <c r="BZ779" t="inlineStr">
        <is>
          <t/>
        </is>
      </c>
      <c r="CA779" t="inlineStr">
        <is>
          <t/>
        </is>
      </c>
      <c r="CB779" t="inlineStr">
        <is>
          <t/>
        </is>
      </c>
      <c r="CC779" t="inlineStr">
        <is>
          <t>ad-hoc working group
consisting of representatives from Ministries of Finance and National Central
Banks of the euro area, created in 2009 order to feed the Commission’s work on
its &lt;a href="https://eur-lex.europa.eu/legal-content/EN/TXT/?uri=uriserv:OJ.L_.2010.083.01.0070.01.ENG&amp;amp;toc=OJ:L:2010:083:TOC" target="_blank"&gt;2010 Recommendation on the scope and effects of legal tender of euro banknotes and coins&lt;/a&gt;, and then again in 2014 (ELTEG II) to review the implementation
of the recommendation and assess whether regulatory measures are needed</t>
        </is>
      </c>
      <c r="CD779" t="inlineStr">
        <is>
          <t/>
        </is>
      </c>
      <c r="CE779" t="inlineStr">
        <is>
          <t/>
        </is>
      </c>
      <c r="CF779" t="inlineStr">
        <is>
          <t/>
        </is>
      </c>
      <c r="CG779" t="inlineStr">
        <is>
          <t/>
        </is>
      </c>
      <c r="CH779" t="inlineStr">
        <is>
          <t/>
        </is>
      </c>
      <c r="CI779" t="inlineStr">
        <is>
          <t/>
        </is>
      </c>
      <c r="CJ779" t="inlineStr">
        <is>
          <t/>
        </is>
      </c>
      <c r="CK779" t="inlineStr">
        <is>
          <t/>
        </is>
      </c>
      <c r="CL779" t="inlineStr">
        <is>
          <t/>
        </is>
      </c>
      <c r="CM779" t="inlineStr">
        <is>
          <t/>
        </is>
      </c>
      <c r="CN779" t="inlineStr">
        <is>
          <t>grupp ta' ħidma ad-hoc li jikkonsisti minn rappreżentanti mill-Ministeri tal-Finanzi u mill-Banek Ċentrali Nazzjonali fiż-żona tal-euro, maħluq fl-2009 biex jassisti lill-Kummissjoni fil-ħidma tagħha fuq ir-&lt;a href="https://eur-lex.europa.eu/legal-content/MT/TXT/?uri=CELEX:32010H0191" target="_blank"&gt;Rakkomandazzjoni tal-Kummissjoni dwar il-firxa u l-effetti tal-valuta legali tal-karti tal-flus u l-muniti tal-euro&lt;/a&gt;, u għal darb'oħra fl-2014 (ELTEGII) biex iwettaq rieżami tal-implimentazzjoni tar-rakkomandazjoni u jivvaluta jekk kinux meħtieġa miżuri regolatorji</t>
        </is>
      </c>
      <c r="CO779" t="inlineStr">
        <is>
          <t/>
        </is>
      </c>
      <c r="CP779" t="inlineStr">
        <is>
          <t>grupa ekspercka Komisji</t>
        </is>
      </c>
      <c r="CQ779" t="inlineStr">
        <is>
          <t/>
        </is>
      </c>
      <c r="CR779" t="inlineStr">
        <is>
          <t/>
        </is>
      </c>
      <c r="CS779" t="inlineStr">
        <is>
          <t/>
        </is>
      </c>
      <c r="CT779" t="inlineStr">
        <is>
          <t/>
        </is>
      </c>
      <c r="CU779" t="inlineStr">
        <is>
          <t/>
        </is>
      </c>
    </row>
    <row r="780">
      <c r="A780" s="1" t="str">
        <f>HYPERLINK("https://iate.europa.eu/entry/result/3588866/all", "3588866")</f>
        <v>3588866</v>
      </c>
      <c r="B780" t="inlineStr">
        <is>
          <t>FINANCE</t>
        </is>
      </c>
      <c r="C780" t="inlineStr">
        <is>
          <t>FINANCE|financial institutions and credit|credit policy|credit control</t>
        </is>
      </c>
      <c r="D780" t="inlineStr">
        <is>
          <t/>
        </is>
      </c>
      <c r="E780" t="inlineStr">
        <is>
          <t/>
        </is>
      </c>
      <c r="F780" t="inlineStr">
        <is>
          <t/>
        </is>
      </c>
      <c r="G780" t="inlineStr">
        <is>
          <t/>
        </is>
      </c>
      <c r="H780" t="inlineStr">
        <is>
          <t/>
        </is>
      </c>
      <c r="I780" t="inlineStr">
        <is>
          <t/>
        </is>
      </c>
      <c r="J780" t="inlineStr">
        <is>
          <t/>
        </is>
      </c>
      <c r="K780" t="inlineStr">
        <is>
          <t/>
        </is>
      </c>
      <c r="L780" t="inlineStr">
        <is>
          <t/>
        </is>
      </c>
      <c r="M780" t="inlineStr">
        <is>
          <t/>
        </is>
      </c>
      <c r="N780" t="inlineStr">
        <is>
          <t/>
        </is>
      </c>
      <c r="O780" t="inlineStr">
        <is>
          <t/>
        </is>
      </c>
      <c r="P780" t="inlineStr">
        <is>
          <t/>
        </is>
      </c>
      <c r="Q780" t="inlineStr">
        <is>
          <t/>
        </is>
      </c>
      <c r="R780" t="inlineStr">
        <is>
          <t/>
        </is>
      </c>
      <c r="S780" t="inlineStr">
        <is>
          <t>credit register|credit registry</t>
        </is>
      </c>
      <c r="T780" t="inlineStr">
        <is>
          <t>3|3</t>
        </is>
      </c>
      <c r="U780" t="inlineStr">
        <is>
          <t>|</t>
        </is>
      </c>
      <c r="V780" t="inlineStr">
        <is>
          <t/>
        </is>
      </c>
      <c r="W780" t="inlineStr">
        <is>
          <t/>
        </is>
      </c>
      <c r="X780" t="inlineStr">
        <is>
          <t/>
        </is>
      </c>
      <c r="Y780" t="inlineStr">
        <is>
          <t/>
        </is>
      </c>
      <c r="Z780" t="inlineStr">
        <is>
          <t/>
        </is>
      </c>
      <c r="AA780" t="inlineStr">
        <is>
          <t/>
        </is>
      </c>
      <c r="AB780" t="inlineStr">
        <is>
          <t>luottotietorekisteri|luottorekisteri</t>
        </is>
      </c>
      <c r="AC780" t="inlineStr">
        <is>
          <t>3|3</t>
        </is>
      </c>
      <c r="AD780" t="inlineStr">
        <is>
          <t>|</t>
        </is>
      </c>
      <c r="AE780" t="inlineStr">
        <is>
          <t/>
        </is>
      </c>
      <c r="AF780" t="inlineStr">
        <is>
          <t/>
        </is>
      </c>
      <c r="AG780" t="inlineStr">
        <is>
          <t/>
        </is>
      </c>
      <c r="AH780" t="inlineStr">
        <is>
          <t/>
        </is>
      </c>
      <c r="AI780" t="inlineStr">
        <is>
          <t/>
        </is>
      </c>
      <c r="AJ780" t="inlineStr">
        <is>
          <t/>
        </is>
      </c>
      <c r="AK780" t="inlineStr">
        <is>
          <t/>
        </is>
      </c>
      <c r="AL780" t="inlineStr">
        <is>
          <t/>
        </is>
      </c>
      <c r="AM780" t="inlineStr">
        <is>
          <t/>
        </is>
      </c>
      <c r="AN780" t="inlineStr">
        <is>
          <t/>
        </is>
      </c>
      <c r="AO780" t="inlineStr">
        <is>
          <t/>
        </is>
      </c>
      <c r="AP780" t="inlineStr">
        <is>
          <t/>
        </is>
      </c>
      <c r="AQ780" t="inlineStr">
        <is>
          <t/>
        </is>
      </c>
      <c r="AR780" t="inlineStr">
        <is>
          <t/>
        </is>
      </c>
      <c r="AS780" t="inlineStr">
        <is>
          <t/>
        </is>
      </c>
      <c r="AT780" t="inlineStr">
        <is>
          <t/>
        </is>
      </c>
      <c r="AU780" t="inlineStr">
        <is>
          <t/>
        </is>
      </c>
      <c r="AV780" t="inlineStr">
        <is>
          <t/>
        </is>
      </c>
      <c r="AW780" t="inlineStr">
        <is>
          <t/>
        </is>
      </c>
      <c r="AX780" t="inlineStr">
        <is>
          <t/>
        </is>
      </c>
      <c r="AY780" t="inlineStr">
        <is>
          <t/>
        </is>
      </c>
      <c r="AZ780" t="inlineStr">
        <is>
          <t/>
        </is>
      </c>
      <c r="BA780" t="inlineStr">
        <is>
          <t/>
        </is>
      </c>
      <c r="BB780" t="inlineStr">
        <is>
          <t/>
        </is>
      </c>
      <c r="BC780" t="inlineStr">
        <is>
          <t/>
        </is>
      </c>
      <c r="BD780" t="inlineStr">
        <is>
          <t/>
        </is>
      </c>
      <c r="BE780" t="inlineStr">
        <is>
          <t/>
        </is>
      </c>
      <c r="BF780" t="inlineStr">
        <is>
          <t>rejestr kredytowy</t>
        </is>
      </c>
      <c r="BG780" t="inlineStr">
        <is>
          <t>2</t>
        </is>
      </c>
      <c r="BH780" t="inlineStr">
        <is>
          <t/>
        </is>
      </c>
      <c r="BI780" t="inlineStr">
        <is>
          <t/>
        </is>
      </c>
      <c r="BJ780" t="inlineStr">
        <is>
          <t/>
        </is>
      </c>
      <c r="BK780" t="inlineStr">
        <is>
          <t/>
        </is>
      </c>
      <c r="BL780" t="inlineStr">
        <is>
          <t/>
        </is>
      </c>
      <c r="BM780" t="inlineStr">
        <is>
          <t/>
        </is>
      </c>
      <c r="BN780" t="inlineStr">
        <is>
          <t/>
        </is>
      </c>
      <c r="BO780" t="inlineStr">
        <is>
          <t/>
        </is>
      </c>
      <c r="BP780" t="inlineStr">
        <is>
          <t/>
        </is>
      </c>
      <c r="BQ780" t="inlineStr">
        <is>
          <t/>
        </is>
      </c>
      <c r="BR780" t="inlineStr">
        <is>
          <t/>
        </is>
      </c>
      <c r="BS780" t="inlineStr">
        <is>
          <t/>
        </is>
      </c>
      <c r="BT780" t="inlineStr">
        <is>
          <t/>
        </is>
      </c>
      <c r="BU780" t="inlineStr">
        <is>
          <t/>
        </is>
      </c>
      <c r="BV780" t="inlineStr">
        <is>
          <t/>
        </is>
      </c>
      <c r="BW780" t="inlineStr">
        <is>
          <t/>
        </is>
      </c>
      <c r="BX780" t="inlineStr">
        <is>
          <t/>
        </is>
      </c>
      <c r="BY780" t="inlineStr">
        <is>
          <t/>
        </is>
      </c>
      <c r="BZ780" t="inlineStr">
        <is>
          <t/>
        </is>
      </c>
      <c r="CA780" t="inlineStr">
        <is>
          <t/>
        </is>
      </c>
      <c r="CB780" t="inlineStr">
        <is>
          <t/>
        </is>
      </c>
      <c r="CC780" t="inlineStr">
        <is>
          <t/>
        </is>
      </c>
      <c r="CD780" t="inlineStr">
        <is>
          <t/>
        </is>
      </c>
      <c r="CE780" t="inlineStr">
        <is>
          <t/>
        </is>
      </c>
      <c r="CF780" t="inlineStr">
        <is>
          <t>rekisteri, johon luottotietotoiminnan harjoittaja tallettaa luottotietoja edelleen luovuttamista varten</t>
        </is>
      </c>
      <c r="CG780" t="inlineStr">
        <is>
          <t/>
        </is>
      </c>
      <c r="CH780" t="inlineStr">
        <is>
          <t/>
        </is>
      </c>
      <c r="CI780" t="inlineStr">
        <is>
          <t/>
        </is>
      </c>
      <c r="CJ780" t="inlineStr">
        <is>
          <t/>
        </is>
      </c>
      <c r="CK780" t="inlineStr">
        <is>
          <t/>
        </is>
      </c>
      <c r="CL780" t="inlineStr">
        <is>
          <t/>
        </is>
      </c>
      <c r="CM780" t="inlineStr">
        <is>
          <t/>
        </is>
      </c>
      <c r="CN780" t="inlineStr">
        <is>
          <t/>
        </is>
      </c>
      <c r="CO780" t="inlineStr">
        <is>
          <t/>
        </is>
      </c>
      <c r="CP780" t="inlineStr">
        <is>
          <t>instytucja, do której banki lub inne instytucje udzielające kredytów i pożyczek przekazują informacje o zobowiązaniach swoich klientów i terminowości spłat tych zobowiązań; informacje zgromadzone w rejestrze są wykorzystywane przez kredytodawców do oceny zdolności kredytowej pożyczkobiorcy</t>
        </is>
      </c>
      <c r="CQ780" t="inlineStr">
        <is>
          <t/>
        </is>
      </c>
      <c r="CR780" t="inlineStr">
        <is>
          <t/>
        </is>
      </c>
      <c r="CS780" t="inlineStr">
        <is>
          <t/>
        </is>
      </c>
      <c r="CT780" t="inlineStr">
        <is>
          <t/>
        </is>
      </c>
      <c r="CU780" t="inlineStr">
        <is>
          <t/>
        </is>
      </c>
    </row>
    <row r="781">
      <c r="A781" s="1" t="str">
        <f>HYPERLINK("https://iate.europa.eu/entry/result/3588803/all", "3588803")</f>
        <v>3588803</v>
      </c>
      <c r="B781" t="inlineStr">
        <is>
          <t>FINANCE</t>
        </is>
      </c>
      <c r="C781" t="inlineStr">
        <is>
          <t>FINANCE|monetary relations|international finance|international liquidity|international currency</t>
        </is>
      </c>
      <c r="D781" t="inlineStr">
        <is>
          <t/>
        </is>
      </c>
      <c r="E781" t="inlineStr">
        <is>
          <t/>
        </is>
      </c>
      <c r="F781" t="inlineStr">
        <is>
          <t/>
        </is>
      </c>
      <c r="G781" t="inlineStr">
        <is>
          <t/>
        </is>
      </c>
      <c r="H781" t="inlineStr">
        <is>
          <t/>
        </is>
      </c>
      <c r="I781" t="inlineStr">
        <is>
          <t/>
        </is>
      </c>
      <c r="J781" t="inlineStr">
        <is>
          <t/>
        </is>
      </c>
      <c r="K781" t="inlineStr">
        <is>
          <t/>
        </is>
      </c>
      <c r="L781" t="inlineStr">
        <is>
          <t/>
        </is>
      </c>
      <c r="M781" t="inlineStr">
        <is>
          <t/>
        </is>
      </c>
      <c r="N781" t="inlineStr">
        <is>
          <t/>
        </is>
      </c>
      <c r="O781" t="inlineStr">
        <is>
          <t/>
        </is>
      </c>
      <c r="P781" t="inlineStr">
        <is>
          <t/>
        </is>
      </c>
      <c r="Q781" t="inlineStr">
        <is>
          <t/>
        </is>
      </c>
      <c r="R781" t="inlineStr">
        <is>
          <t/>
        </is>
      </c>
      <c r="S781" t="inlineStr">
        <is>
          <t>fiat-collateralized stablecoin|fiat-collateralised stablecoin</t>
        </is>
      </c>
      <c r="T781" t="inlineStr">
        <is>
          <t>2|2</t>
        </is>
      </c>
      <c r="U781" t="inlineStr">
        <is>
          <t>|</t>
        </is>
      </c>
      <c r="V781" t="inlineStr">
        <is>
          <t/>
        </is>
      </c>
      <c r="W781" t="inlineStr">
        <is>
          <t/>
        </is>
      </c>
      <c r="X781" t="inlineStr">
        <is>
          <t/>
        </is>
      </c>
      <c r="Y781" t="inlineStr">
        <is>
          <t/>
        </is>
      </c>
      <c r="Z781" t="inlineStr">
        <is>
          <t/>
        </is>
      </c>
      <c r="AA781" t="inlineStr">
        <is>
          <t/>
        </is>
      </c>
      <c r="AB781" t="inlineStr">
        <is>
          <t/>
        </is>
      </c>
      <c r="AC781" t="inlineStr">
        <is>
          <t/>
        </is>
      </c>
      <c r="AD781" t="inlineStr">
        <is>
          <t/>
        </is>
      </c>
      <c r="AE781" t="inlineStr">
        <is>
          <t/>
        </is>
      </c>
      <c r="AF781" t="inlineStr">
        <is>
          <t/>
        </is>
      </c>
      <c r="AG781" t="inlineStr">
        <is>
          <t/>
        </is>
      </c>
      <c r="AH781" t="inlineStr">
        <is>
          <t/>
        </is>
      </c>
      <c r="AI781" t="inlineStr">
        <is>
          <t/>
        </is>
      </c>
      <c r="AJ781" t="inlineStr">
        <is>
          <t/>
        </is>
      </c>
      <c r="AK781" t="inlineStr">
        <is>
          <t/>
        </is>
      </c>
      <c r="AL781" t="inlineStr">
        <is>
          <t/>
        </is>
      </c>
      <c r="AM781" t="inlineStr">
        <is>
          <t/>
        </is>
      </c>
      <c r="AN781" t="inlineStr">
        <is>
          <t/>
        </is>
      </c>
      <c r="AO781" t="inlineStr">
        <is>
          <t/>
        </is>
      </c>
      <c r="AP781" t="inlineStr">
        <is>
          <t/>
        </is>
      </c>
      <c r="AQ781" t="inlineStr">
        <is>
          <t/>
        </is>
      </c>
      <c r="AR781" t="inlineStr">
        <is>
          <t/>
        </is>
      </c>
      <c r="AS781" t="inlineStr">
        <is>
          <t/>
        </is>
      </c>
      <c r="AT781" t="inlineStr">
        <is>
          <t>pinigais stabilizuota virtualioji valiuta</t>
        </is>
      </c>
      <c r="AU781" t="inlineStr">
        <is>
          <t>3</t>
        </is>
      </c>
      <c r="AV781" t="inlineStr">
        <is>
          <t/>
        </is>
      </c>
      <c r="AW781" t="inlineStr">
        <is>
          <t/>
        </is>
      </c>
      <c r="AX781" t="inlineStr">
        <is>
          <t/>
        </is>
      </c>
      <c r="AY781" t="inlineStr">
        <is>
          <t/>
        </is>
      </c>
      <c r="AZ781" t="inlineStr">
        <is>
          <t/>
        </is>
      </c>
      <c r="BA781" t="inlineStr">
        <is>
          <t/>
        </is>
      </c>
      <c r="BB781" t="inlineStr">
        <is>
          <t/>
        </is>
      </c>
      <c r="BC781" t="inlineStr">
        <is>
          <t/>
        </is>
      </c>
      <c r="BD781" t="inlineStr">
        <is>
          <t/>
        </is>
      </c>
      <c r="BE781" t="inlineStr">
        <is>
          <t/>
        </is>
      </c>
      <c r="BF781" t="inlineStr">
        <is>
          <t/>
        </is>
      </c>
      <c r="BG781" t="inlineStr">
        <is>
          <t/>
        </is>
      </c>
      <c r="BH781" t="inlineStr">
        <is>
          <t/>
        </is>
      </c>
      <c r="BI781" t="inlineStr">
        <is>
          <t/>
        </is>
      </c>
      <c r="BJ781" t="inlineStr">
        <is>
          <t/>
        </is>
      </c>
      <c r="BK781" t="inlineStr">
        <is>
          <t/>
        </is>
      </c>
      <c r="BL781" t="inlineStr">
        <is>
          <t/>
        </is>
      </c>
      <c r="BM781" t="inlineStr">
        <is>
          <t/>
        </is>
      </c>
      <c r="BN781" t="inlineStr">
        <is>
          <t/>
        </is>
      </c>
      <c r="BO781" t="inlineStr">
        <is>
          <t/>
        </is>
      </c>
      <c r="BP781" t="inlineStr">
        <is>
          <t/>
        </is>
      </c>
      <c r="BQ781" t="inlineStr">
        <is>
          <t/>
        </is>
      </c>
      <c r="BR781" t="inlineStr">
        <is>
          <t/>
        </is>
      </c>
      <c r="BS781" t="inlineStr">
        <is>
          <t/>
        </is>
      </c>
      <c r="BT781" t="inlineStr">
        <is>
          <t/>
        </is>
      </c>
      <c r="BU781" t="inlineStr">
        <is>
          <t/>
        </is>
      </c>
      <c r="BV781" t="inlineStr">
        <is>
          <t/>
        </is>
      </c>
      <c r="BW781" t="inlineStr">
        <is>
          <t/>
        </is>
      </c>
      <c r="BX781" t="inlineStr">
        <is>
          <t/>
        </is>
      </c>
      <c r="BY781" t="inlineStr">
        <is>
          <t/>
        </is>
      </c>
      <c r="BZ781" t="inlineStr">
        <is>
          <t/>
        </is>
      </c>
      <c r="CA781" t="inlineStr">
        <is>
          <t/>
        </is>
      </c>
      <c r="CB781" t="inlineStr">
        <is>
          <t/>
        </is>
      </c>
      <c r="CC781" t="inlineStr">
        <is>
          <t>cryptocurrency that is backed by real world currency</t>
        </is>
      </c>
      <c r="CD781" t="inlineStr">
        <is>
          <t/>
        </is>
      </c>
      <c r="CE781" t="inlineStr">
        <is>
          <t/>
        </is>
      </c>
      <c r="CF781" t="inlineStr">
        <is>
          <t/>
        </is>
      </c>
      <c r="CG781" t="inlineStr">
        <is>
          <t/>
        </is>
      </c>
      <c r="CH781" t="inlineStr">
        <is>
          <t/>
        </is>
      </c>
      <c r="CI781" t="inlineStr">
        <is>
          <t/>
        </is>
      </c>
      <c r="CJ781" t="inlineStr">
        <is>
          <t/>
        </is>
      </c>
      <c r="CK781" t="inlineStr">
        <is>
          <t/>
        </is>
      </c>
      <c r="CL781" t="inlineStr">
        <is>
          <t>virtualioji valiuta, kurios stabilumas užtikrintas teisinį valiutos ar pinigų statusą turinčia priemone</t>
        </is>
      </c>
      <c r="CM781" t="inlineStr">
        <is>
          <t/>
        </is>
      </c>
      <c r="CN781" t="inlineStr">
        <is>
          <t/>
        </is>
      </c>
      <c r="CO781" t="inlineStr">
        <is>
          <t/>
        </is>
      </c>
      <c r="CP781" t="inlineStr">
        <is>
          <t/>
        </is>
      </c>
      <c r="CQ781" t="inlineStr">
        <is>
          <t/>
        </is>
      </c>
      <c r="CR781" t="inlineStr">
        <is>
          <t/>
        </is>
      </c>
      <c r="CS781" t="inlineStr">
        <is>
          <t/>
        </is>
      </c>
      <c r="CT781" t="inlineStr">
        <is>
          <t/>
        </is>
      </c>
      <c r="CU781" t="inlineStr">
        <is>
          <t/>
        </is>
      </c>
    </row>
    <row r="782">
      <c r="A782" s="1" t="str">
        <f>HYPERLINK("https://iate.europa.eu/entry/result/3573918/all", "3573918")</f>
        <v>3573918</v>
      </c>
      <c r="B782" t="inlineStr">
        <is>
          <t>FINANCE</t>
        </is>
      </c>
      <c r="C782" t="inlineStr">
        <is>
          <t>FINANCE|monetary economics|money market</t>
        </is>
      </c>
      <c r="D782" t="inlineStr">
        <is>
          <t/>
        </is>
      </c>
      <c r="E782" t="inlineStr">
        <is>
          <t/>
        </is>
      </c>
      <c r="F782" t="inlineStr">
        <is>
          <t/>
        </is>
      </c>
      <c r="G782" t="inlineStr">
        <is>
          <t/>
        </is>
      </c>
      <c r="H782" t="inlineStr">
        <is>
          <t/>
        </is>
      </c>
      <c r="I782" t="inlineStr">
        <is>
          <t/>
        </is>
      </c>
      <c r="J782" t="inlineStr">
        <is>
          <t/>
        </is>
      </c>
      <c r="K782" t="inlineStr">
        <is>
          <t/>
        </is>
      </c>
      <c r="L782" t="inlineStr">
        <is>
          <t/>
        </is>
      </c>
      <c r="M782" t="inlineStr">
        <is>
          <t>Cryptocurrency Exchange</t>
        </is>
      </c>
      <c r="N782" t="inlineStr">
        <is>
          <t>3</t>
        </is>
      </c>
      <c r="O782" t="inlineStr">
        <is>
          <t/>
        </is>
      </c>
      <c r="P782" t="inlineStr">
        <is>
          <t/>
        </is>
      </c>
      <c r="Q782" t="inlineStr">
        <is>
          <t/>
        </is>
      </c>
      <c r="R782" t="inlineStr">
        <is>
          <t/>
        </is>
      </c>
      <c r="S782" t="inlineStr">
        <is>
          <t>cryptocurrency exchange</t>
        </is>
      </c>
      <c r="T782" t="inlineStr">
        <is>
          <t>3</t>
        </is>
      </c>
      <c r="U782" t="inlineStr">
        <is>
          <t/>
        </is>
      </c>
      <c r="V782" t="inlineStr">
        <is>
          <t/>
        </is>
      </c>
      <c r="W782" t="inlineStr">
        <is>
          <t/>
        </is>
      </c>
      <c r="X782" t="inlineStr">
        <is>
          <t/>
        </is>
      </c>
      <c r="Y782" t="inlineStr">
        <is>
          <t/>
        </is>
      </c>
      <c r="Z782" t="inlineStr">
        <is>
          <t/>
        </is>
      </c>
      <c r="AA782" t="inlineStr">
        <is>
          <t/>
        </is>
      </c>
      <c r="AB782" t="inlineStr">
        <is>
          <t/>
        </is>
      </c>
      <c r="AC782" t="inlineStr">
        <is>
          <t/>
        </is>
      </c>
      <c r="AD782" t="inlineStr">
        <is>
          <t/>
        </is>
      </c>
      <c r="AE782" t="inlineStr">
        <is>
          <t/>
        </is>
      </c>
      <c r="AF782" t="inlineStr">
        <is>
          <t/>
        </is>
      </c>
      <c r="AG782" t="inlineStr">
        <is>
          <t/>
        </is>
      </c>
      <c r="AH782" t="inlineStr">
        <is>
          <t/>
        </is>
      </c>
      <c r="AI782" t="inlineStr">
        <is>
          <t/>
        </is>
      </c>
      <c r="AJ782" t="inlineStr">
        <is>
          <t/>
        </is>
      </c>
      <c r="AK782" t="inlineStr">
        <is>
          <t/>
        </is>
      </c>
      <c r="AL782" t="inlineStr">
        <is>
          <t/>
        </is>
      </c>
      <c r="AM782" t="inlineStr">
        <is>
          <t/>
        </is>
      </c>
      <c r="AN782" t="inlineStr">
        <is>
          <t/>
        </is>
      </c>
      <c r="AO782" t="inlineStr">
        <is>
          <t/>
        </is>
      </c>
      <c r="AP782" t="inlineStr">
        <is>
          <t/>
        </is>
      </c>
      <c r="AQ782" t="inlineStr">
        <is>
          <t/>
        </is>
      </c>
      <c r="AR782" t="inlineStr">
        <is>
          <t/>
        </is>
      </c>
      <c r="AS782" t="inlineStr">
        <is>
          <t/>
        </is>
      </c>
      <c r="AT782" t="inlineStr">
        <is>
          <t/>
        </is>
      </c>
      <c r="AU782" t="inlineStr">
        <is>
          <t/>
        </is>
      </c>
      <c r="AV782" t="inlineStr">
        <is>
          <t/>
        </is>
      </c>
      <c r="AW782" t="inlineStr">
        <is>
          <t/>
        </is>
      </c>
      <c r="AX782" t="inlineStr">
        <is>
          <t/>
        </is>
      </c>
      <c r="AY782" t="inlineStr">
        <is>
          <t/>
        </is>
      </c>
      <c r="AZ782" t="inlineStr">
        <is>
          <t/>
        </is>
      </c>
      <c r="BA782" t="inlineStr">
        <is>
          <t/>
        </is>
      </c>
      <c r="BB782" t="inlineStr">
        <is>
          <t/>
        </is>
      </c>
      <c r="BC782" t="inlineStr">
        <is>
          <t/>
        </is>
      </c>
      <c r="BD782" t="inlineStr">
        <is>
          <t/>
        </is>
      </c>
      <c r="BE782" t="inlineStr">
        <is>
          <t/>
        </is>
      </c>
      <c r="BF782" t="inlineStr">
        <is>
          <t/>
        </is>
      </c>
      <c r="BG782" t="inlineStr">
        <is>
          <t/>
        </is>
      </c>
      <c r="BH782" t="inlineStr">
        <is>
          <t/>
        </is>
      </c>
      <c r="BI782" t="inlineStr">
        <is>
          <t/>
        </is>
      </c>
      <c r="BJ782" t="inlineStr">
        <is>
          <t/>
        </is>
      </c>
      <c r="BK782" t="inlineStr">
        <is>
          <t/>
        </is>
      </c>
      <c r="BL782" t="inlineStr">
        <is>
          <t/>
        </is>
      </c>
      <c r="BM782" t="inlineStr">
        <is>
          <t/>
        </is>
      </c>
      <c r="BN782" t="inlineStr">
        <is>
          <t/>
        </is>
      </c>
      <c r="BO782" t="inlineStr">
        <is>
          <t/>
        </is>
      </c>
      <c r="BP782" t="inlineStr">
        <is>
          <t/>
        </is>
      </c>
      <c r="BQ782" t="inlineStr">
        <is>
          <t/>
        </is>
      </c>
      <c r="BR782" t="inlineStr">
        <is>
          <t/>
        </is>
      </c>
      <c r="BS782" t="inlineStr">
        <is>
          <t/>
        </is>
      </c>
      <c r="BT782" t="inlineStr">
        <is>
          <t/>
        </is>
      </c>
      <c r="BU782" t="inlineStr">
        <is>
          <t/>
        </is>
      </c>
      <c r="BV782" t="inlineStr">
        <is>
          <t/>
        </is>
      </c>
      <c r="BW782" t="inlineStr">
        <is>
          <t/>
        </is>
      </c>
      <c r="BX782" t="inlineStr">
        <is>
          <t/>
        </is>
      </c>
      <c r="BY782" t="inlineStr">
        <is>
          <t/>
        </is>
      </c>
      <c r="BZ782" t="inlineStr">
        <is>
          <t/>
        </is>
      </c>
      <c r="CA782" t="inlineStr">
        <is>
          <t>Wechselstuben für Fiat- und Kryptowährungen</t>
        </is>
      </c>
      <c r="CB782" t="inlineStr">
        <is>
          <t/>
        </is>
      </c>
      <c r="CC782" t="inlineStr">
        <is>
          <t>distinct marketplace where one can buy and sell cryptocurrencies [ &lt;a href="/entry/result/3563764/all" id="ENTRY_TO_ENTRY_CONVERTER" target="_blank"&gt;IATE:3563764&lt;/a&gt; ]</t>
        </is>
      </c>
      <c r="CD782" t="inlineStr">
        <is>
          <t/>
        </is>
      </c>
      <c r="CE782" t="inlineStr">
        <is>
          <t/>
        </is>
      </c>
      <c r="CF782" t="inlineStr">
        <is>
          <t/>
        </is>
      </c>
      <c r="CG782" t="inlineStr">
        <is>
          <t/>
        </is>
      </c>
      <c r="CH782" t="inlineStr">
        <is>
          <t/>
        </is>
      </c>
      <c r="CI782" t="inlineStr">
        <is>
          <t/>
        </is>
      </c>
      <c r="CJ782" t="inlineStr">
        <is>
          <t/>
        </is>
      </c>
      <c r="CK782" t="inlineStr">
        <is>
          <t/>
        </is>
      </c>
      <c r="CL782" t="inlineStr">
        <is>
          <t/>
        </is>
      </c>
      <c r="CM782" t="inlineStr">
        <is>
          <t/>
        </is>
      </c>
      <c r="CN782" t="inlineStr">
        <is>
          <t/>
        </is>
      </c>
      <c r="CO782" t="inlineStr">
        <is>
          <t/>
        </is>
      </c>
      <c r="CP782" t="inlineStr">
        <is>
          <t/>
        </is>
      </c>
      <c r="CQ782" t="inlineStr">
        <is>
          <t/>
        </is>
      </c>
      <c r="CR782" t="inlineStr">
        <is>
          <t/>
        </is>
      </c>
      <c r="CS782" t="inlineStr">
        <is>
          <t/>
        </is>
      </c>
      <c r="CT782" t="inlineStr">
        <is>
          <t/>
        </is>
      </c>
      <c r="CU782" t="inlineStr">
        <is>
          <t/>
        </is>
      </c>
    </row>
    <row r="783">
      <c r="A783" s="1" t="str">
        <f>HYPERLINK("https://iate.europa.eu/entry/result/3591665/all", "3591665")</f>
        <v>3591665</v>
      </c>
      <c r="B783" t="inlineStr">
        <is>
          <t>EDUCATION AND COMMUNICATIONS;FINANCE</t>
        </is>
      </c>
      <c r="C783" t="inlineStr">
        <is>
          <t>EDUCATION AND COMMUNICATIONS|information and information processing;FINANCE</t>
        </is>
      </c>
      <c r="D783" t="inlineStr">
        <is>
          <t/>
        </is>
      </c>
      <c r="E783" t="inlineStr">
        <is>
          <t/>
        </is>
      </c>
      <c r="F783" t="inlineStr">
        <is>
          <t/>
        </is>
      </c>
      <c r="G783" t="inlineStr">
        <is>
          <t/>
        </is>
      </c>
      <c r="H783" t="inlineStr">
        <is>
          <t/>
        </is>
      </c>
      <c r="I783" t="inlineStr">
        <is>
          <t/>
        </is>
      </c>
      <c r="J783" t="inlineStr">
        <is>
          <t/>
        </is>
      </c>
      <c r="K783" t="inlineStr">
        <is>
          <t/>
        </is>
      </c>
      <c r="L783" t="inlineStr">
        <is>
          <t/>
        </is>
      </c>
      <c r="M783" t="inlineStr">
        <is>
          <t/>
        </is>
      </c>
      <c r="N783" t="inlineStr">
        <is>
          <t/>
        </is>
      </c>
      <c r="O783" t="inlineStr">
        <is>
          <t/>
        </is>
      </c>
      <c r="P783" t="inlineStr">
        <is>
          <t/>
        </is>
      </c>
      <c r="Q783" t="inlineStr">
        <is>
          <t/>
        </is>
      </c>
      <c r="R783" t="inlineStr">
        <is>
          <t/>
        </is>
      </c>
      <c r="S783" t="inlineStr">
        <is>
          <t>custodial wallet</t>
        </is>
      </c>
      <c r="T783" t="inlineStr">
        <is>
          <t>3</t>
        </is>
      </c>
      <c r="U783" t="inlineStr">
        <is>
          <t/>
        </is>
      </c>
      <c r="V783" t="inlineStr">
        <is>
          <t/>
        </is>
      </c>
      <c r="W783" t="inlineStr">
        <is>
          <t/>
        </is>
      </c>
      <c r="X783" t="inlineStr">
        <is>
          <t/>
        </is>
      </c>
      <c r="Y783" t="inlineStr">
        <is>
          <t/>
        </is>
      </c>
      <c r="Z783" t="inlineStr">
        <is>
          <t/>
        </is>
      </c>
      <c r="AA783" t="inlineStr">
        <is>
          <t/>
        </is>
      </c>
      <c r="AB783" t="inlineStr">
        <is>
          <t/>
        </is>
      </c>
      <c r="AC783" t="inlineStr">
        <is>
          <t/>
        </is>
      </c>
      <c r="AD783" t="inlineStr">
        <is>
          <t/>
        </is>
      </c>
      <c r="AE783" t="inlineStr">
        <is>
          <t/>
        </is>
      </c>
      <c r="AF783" t="inlineStr">
        <is>
          <t/>
        </is>
      </c>
      <c r="AG783" t="inlineStr">
        <is>
          <t/>
        </is>
      </c>
      <c r="AH783" t="inlineStr">
        <is>
          <t/>
        </is>
      </c>
      <c r="AI783" t="inlineStr">
        <is>
          <t/>
        </is>
      </c>
      <c r="AJ783" t="inlineStr">
        <is>
          <t/>
        </is>
      </c>
      <c r="AK783" t="inlineStr">
        <is>
          <t/>
        </is>
      </c>
      <c r="AL783" t="inlineStr">
        <is>
          <t/>
        </is>
      </c>
      <c r="AM783" t="inlineStr">
        <is>
          <t/>
        </is>
      </c>
      <c r="AN783" t="inlineStr">
        <is>
          <t/>
        </is>
      </c>
      <c r="AO783" t="inlineStr">
        <is>
          <t/>
        </is>
      </c>
      <c r="AP783" t="inlineStr">
        <is>
          <t/>
        </is>
      </c>
      <c r="AQ783" t="inlineStr">
        <is>
          <t/>
        </is>
      </c>
      <c r="AR783" t="inlineStr">
        <is>
          <t/>
        </is>
      </c>
      <c r="AS783" t="inlineStr">
        <is>
          <t/>
        </is>
      </c>
      <c r="AT783" t="inlineStr">
        <is>
          <t/>
        </is>
      </c>
      <c r="AU783" t="inlineStr">
        <is>
          <t/>
        </is>
      </c>
      <c r="AV783" t="inlineStr">
        <is>
          <t/>
        </is>
      </c>
      <c r="AW783" t="inlineStr">
        <is>
          <t/>
        </is>
      </c>
      <c r="AX783" t="inlineStr">
        <is>
          <t/>
        </is>
      </c>
      <c r="AY783" t="inlineStr">
        <is>
          <t/>
        </is>
      </c>
      <c r="AZ783" t="inlineStr">
        <is>
          <t/>
        </is>
      </c>
      <c r="BA783" t="inlineStr">
        <is>
          <t/>
        </is>
      </c>
      <c r="BB783" t="inlineStr">
        <is>
          <t/>
        </is>
      </c>
      <c r="BC783" t="inlineStr">
        <is>
          <t/>
        </is>
      </c>
      <c r="BD783" t="inlineStr">
        <is>
          <t/>
        </is>
      </c>
      <c r="BE783" t="inlineStr">
        <is>
          <t/>
        </is>
      </c>
      <c r="BF783" t="inlineStr">
        <is>
          <t/>
        </is>
      </c>
      <c r="BG783" t="inlineStr">
        <is>
          <t/>
        </is>
      </c>
      <c r="BH783" t="inlineStr">
        <is>
          <t/>
        </is>
      </c>
      <c r="BI783" t="inlineStr">
        <is>
          <t>carteira custodiada</t>
        </is>
      </c>
      <c r="BJ783" t="inlineStr">
        <is>
          <t>3</t>
        </is>
      </c>
      <c r="BK783" t="inlineStr">
        <is>
          <t/>
        </is>
      </c>
      <c r="BL783" t="inlineStr">
        <is>
          <t/>
        </is>
      </c>
      <c r="BM783" t="inlineStr">
        <is>
          <t/>
        </is>
      </c>
      <c r="BN783" t="inlineStr">
        <is>
          <t/>
        </is>
      </c>
      <c r="BO783" t="inlineStr">
        <is>
          <t/>
        </is>
      </c>
      <c r="BP783" t="inlineStr">
        <is>
          <t/>
        </is>
      </c>
      <c r="BQ783" t="inlineStr">
        <is>
          <t/>
        </is>
      </c>
      <c r="BR783" t="inlineStr">
        <is>
          <t/>
        </is>
      </c>
      <c r="BS783" t="inlineStr">
        <is>
          <t/>
        </is>
      </c>
      <c r="BT783" t="inlineStr">
        <is>
          <t/>
        </is>
      </c>
      <c r="BU783" t="inlineStr">
        <is>
          <t/>
        </is>
      </c>
      <c r="BV783" t="inlineStr">
        <is>
          <t/>
        </is>
      </c>
      <c r="BW783" t="inlineStr">
        <is>
          <t/>
        </is>
      </c>
      <c r="BX783" t="inlineStr">
        <is>
          <t/>
        </is>
      </c>
      <c r="BY783" t="inlineStr">
        <is>
          <t/>
        </is>
      </c>
      <c r="BZ783" t="inlineStr">
        <is>
          <t/>
        </is>
      </c>
      <c r="CA783" t="inlineStr">
        <is>
          <t/>
        </is>
      </c>
      <c r="CB783" t="inlineStr">
        <is>
          <t/>
        </is>
      </c>
      <c r="CC783" t="inlineStr">
        <is>
          <t>a wallet in which the private keys are held by a
third party</t>
        </is>
      </c>
      <c r="CD783" t="inlineStr">
        <is>
          <t/>
        </is>
      </c>
      <c r="CE783" t="inlineStr">
        <is>
          <t/>
        </is>
      </c>
      <c r="CF783" t="inlineStr">
        <is>
          <t/>
        </is>
      </c>
      <c r="CG783" t="inlineStr">
        <is>
          <t/>
        </is>
      </c>
      <c r="CH783" t="inlineStr">
        <is>
          <t/>
        </is>
      </c>
      <c r="CI783" t="inlineStr">
        <is>
          <t/>
        </is>
      </c>
      <c r="CJ783" t="inlineStr">
        <is>
          <t/>
        </is>
      </c>
      <c r="CK783" t="inlineStr">
        <is>
          <t/>
        </is>
      </c>
      <c r="CL783" t="inlineStr">
        <is>
          <t/>
        </is>
      </c>
      <c r="CM783" t="inlineStr">
        <is>
          <t/>
        </is>
      </c>
      <c r="CN783" t="inlineStr">
        <is>
          <t/>
        </is>
      </c>
      <c r="CO783" t="inlineStr">
        <is>
          <t/>
        </is>
      </c>
      <c r="CP783" t="inlineStr">
        <is>
          <t/>
        </is>
      </c>
      <c r="CQ783" t="inlineStr">
        <is>
          <t/>
        </is>
      </c>
      <c r="CR783" t="inlineStr">
        <is>
          <t/>
        </is>
      </c>
      <c r="CS783" t="inlineStr">
        <is>
          <t/>
        </is>
      </c>
      <c r="CT783" t="inlineStr">
        <is>
          <t/>
        </is>
      </c>
      <c r="CU783" t="inlineStr">
        <is>
          <t/>
        </is>
      </c>
    </row>
    <row r="784">
      <c r="A784" s="1" t="str">
        <f>HYPERLINK("https://iate.europa.eu/entry/result/3588405/all", "3588405")</f>
        <v>3588405</v>
      </c>
      <c r="B784" t="inlineStr">
        <is>
          <t>EDUCATION AND COMMUNICATIONS;TRADE;FINANCE</t>
        </is>
      </c>
      <c r="C784" t="inlineStr">
        <is>
          <t>EDUCATION AND COMMUNICATIONS|documentation|document|guide;TRADE|consumption|consumer|consumer protection;FINANCE|monetary relations|monetary relations|currency area|euro area</t>
        </is>
      </c>
      <c r="D784" t="inlineStr">
        <is>
          <t/>
        </is>
      </c>
      <c r="E784" t="inlineStr">
        <is>
          <t/>
        </is>
      </c>
      <c r="F784" t="inlineStr">
        <is>
          <t/>
        </is>
      </c>
      <c r="G784" t="inlineStr">
        <is>
          <t/>
        </is>
      </c>
      <c r="H784" t="inlineStr">
        <is>
          <t/>
        </is>
      </c>
      <c r="I784" t="inlineStr">
        <is>
          <t/>
        </is>
      </c>
      <c r="J784" t="inlineStr">
        <is>
          <t/>
        </is>
      </c>
      <c r="K784" t="inlineStr">
        <is>
          <t/>
        </is>
      </c>
      <c r="L784" t="inlineStr">
        <is>
          <t/>
        </is>
      </c>
      <c r="M784" t="inlineStr">
        <is>
          <t/>
        </is>
      </c>
      <c r="N784" t="inlineStr">
        <is>
          <t/>
        </is>
      </c>
      <c r="O784" t="inlineStr">
        <is>
          <t/>
        </is>
      </c>
      <c r="P784" t="inlineStr">
        <is>
          <t/>
        </is>
      </c>
      <c r="Q784" t="inlineStr">
        <is>
          <t/>
        </is>
      </c>
      <c r="R784" t="inlineStr">
        <is>
          <t/>
        </is>
      </c>
      <c r="S784" t="inlineStr">
        <is>
          <t>Euro Anti-Counterfeiting Manual</t>
        </is>
      </c>
      <c r="T784" t="inlineStr">
        <is>
          <t>3</t>
        </is>
      </c>
      <c r="U784" t="inlineStr">
        <is>
          <t/>
        </is>
      </c>
      <c r="V784" t="inlineStr">
        <is>
          <t/>
        </is>
      </c>
      <c r="W784" t="inlineStr">
        <is>
          <t/>
        </is>
      </c>
      <c r="X784" t="inlineStr">
        <is>
          <t/>
        </is>
      </c>
      <c r="Y784" t="inlineStr">
        <is>
          <t/>
        </is>
      </c>
      <c r="Z784" t="inlineStr">
        <is>
          <t/>
        </is>
      </c>
      <c r="AA784" t="inlineStr">
        <is>
          <t/>
        </is>
      </c>
      <c r="AB784" t="inlineStr">
        <is>
          <t/>
        </is>
      </c>
      <c r="AC784" t="inlineStr">
        <is>
          <t/>
        </is>
      </c>
      <c r="AD784" t="inlineStr">
        <is>
          <t/>
        </is>
      </c>
      <c r="AE784" t="inlineStr">
        <is>
          <t/>
        </is>
      </c>
      <c r="AF784" t="inlineStr">
        <is>
          <t/>
        </is>
      </c>
      <c r="AG784" t="inlineStr">
        <is>
          <t/>
        </is>
      </c>
      <c r="AH784" t="inlineStr">
        <is>
          <t/>
        </is>
      </c>
      <c r="AI784" t="inlineStr">
        <is>
          <t/>
        </is>
      </c>
      <c r="AJ784" t="inlineStr">
        <is>
          <t/>
        </is>
      </c>
      <c r="AK784" t="inlineStr">
        <is>
          <t/>
        </is>
      </c>
      <c r="AL784" t="inlineStr">
        <is>
          <t/>
        </is>
      </c>
      <c r="AM784" t="inlineStr">
        <is>
          <t/>
        </is>
      </c>
      <c r="AN784" t="inlineStr">
        <is>
          <t>az euróhamisítás elleni védelemről szóló kézikönyv</t>
        </is>
      </c>
      <c r="AO784" t="inlineStr">
        <is>
          <t>3</t>
        </is>
      </c>
      <c r="AP784" t="inlineStr">
        <is>
          <t/>
        </is>
      </c>
      <c r="AQ784" t="inlineStr">
        <is>
          <t/>
        </is>
      </c>
      <c r="AR784" t="inlineStr">
        <is>
          <t/>
        </is>
      </c>
      <c r="AS784" t="inlineStr">
        <is>
          <t/>
        </is>
      </c>
      <c r="AT784" t="inlineStr">
        <is>
          <t/>
        </is>
      </c>
      <c r="AU784" t="inlineStr">
        <is>
          <t/>
        </is>
      </c>
      <c r="AV784" t="inlineStr">
        <is>
          <t/>
        </is>
      </c>
      <c r="AW784" t="inlineStr">
        <is>
          <t/>
        </is>
      </c>
      <c r="AX784" t="inlineStr">
        <is>
          <t/>
        </is>
      </c>
      <c r="AY784" t="inlineStr">
        <is>
          <t/>
        </is>
      </c>
      <c r="AZ784" t="inlineStr">
        <is>
          <t/>
        </is>
      </c>
      <c r="BA784" t="inlineStr">
        <is>
          <t/>
        </is>
      </c>
      <c r="BB784" t="inlineStr">
        <is>
          <t/>
        </is>
      </c>
      <c r="BC784" t="inlineStr">
        <is>
          <t/>
        </is>
      </c>
      <c r="BD784" t="inlineStr">
        <is>
          <t/>
        </is>
      </c>
      <c r="BE784" t="inlineStr">
        <is>
          <t/>
        </is>
      </c>
      <c r="BF784" t="inlineStr">
        <is>
          <t/>
        </is>
      </c>
      <c r="BG784" t="inlineStr">
        <is>
          <t/>
        </is>
      </c>
      <c r="BH784" t="inlineStr">
        <is>
          <t/>
        </is>
      </c>
      <c r="BI784" t="inlineStr">
        <is>
          <t/>
        </is>
      </c>
      <c r="BJ784" t="inlineStr">
        <is>
          <t/>
        </is>
      </c>
      <c r="BK784" t="inlineStr">
        <is>
          <t/>
        </is>
      </c>
      <c r="BL784" t="inlineStr">
        <is>
          <t/>
        </is>
      </c>
      <c r="BM784" t="inlineStr">
        <is>
          <t/>
        </is>
      </c>
      <c r="BN784" t="inlineStr">
        <is>
          <t/>
        </is>
      </c>
      <c r="BO784" t="inlineStr">
        <is>
          <t/>
        </is>
      </c>
      <c r="BP784" t="inlineStr">
        <is>
          <t/>
        </is>
      </c>
      <c r="BQ784" t="inlineStr">
        <is>
          <t/>
        </is>
      </c>
      <c r="BR784" t="inlineStr">
        <is>
          <t/>
        </is>
      </c>
      <c r="BS784" t="inlineStr">
        <is>
          <t/>
        </is>
      </c>
      <c r="BT784" t="inlineStr">
        <is>
          <t/>
        </is>
      </c>
      <c r="BU784" t="inlineStr">
        <is>
          <t/>
        </is>
      </c>
      <c r="BV784" t="inlineStr">
        <is>
          <t/>
        </is>
      </c>
      <c r="BW784" t="inlineStr">
        <is>
          <t/>
        </is>
      </c>
      <c r="BX784" t="inlineStr">
        <is>
          <t/>
        </is>
      </c>
      <c r="BY784" t="inlineStr">
        <is>
          <t/>
        </is>
      </c>
      <c r="BZ784" t="inlineStr">
        <is>
          <t/>
        </is>
      </c>
      <c r="CA784" t="inlineStr">
        <is>
          <t/>
        </is>
      </c>
      <c r="CB784" t="inlineStr">
        <is>
          <t/>
        </is>
      </c>
      <c r="CC784" t="inlineStr">
        <is>
          <t>document to provide guidance about methods for the protection of the euro against counterfeiting</t>
        </is>
      </c>
      <c r="CD784" t="inlineStr">
        <is>
          <t/>
        </is>
      </c>
      <c r="CE784" t="inlineStr">
        <is>
          <t/>
        </is>
      </c>
      <c r="CF784" t="inlineStr">
        <is>
          <t/>
        </is>
      </c>
      <c r="CG784" t="inlineStr">
        <is>
          <t/>
        </is>
      </c>
      <c r="CH784" t="inlineStr">
        <is>
          <t/>
        </is>
      </c>
      <c r="CI784" t="inlineStr">
        <is>
          <t/>
        </is>
      </c>
      <c r="CJ784" t="inlineStr">
        <is>
          <t>az euró pénzhamisítás elleni védelmét szolgáló módszerekről szóló útmutató</t>
        </is>
      </c>
      <c r="CK784" t="inlineStr">
        <is>
          <t/>
        </is>
      </c>
      <c r="CL784" t="inlineStr">
        <is>
          <t/>
        </is>
      </c>
      <c r="CM784" t="inlineStr">
        <is>
          <t/>
        </is>
      </c>
      <c r="CN784" t="inlineStr">
        <is>
          <t/>
        </is>
      </c>
      <c r="CO784" t="inlineStr">
        <is>
          <t/>
        </is>
      </c>
      <c r="CP784" t="inlineStr">
        <is>
          <t/>
        </is>
      </c>
      <c r="CQ784" t="inlineStr">
        <is>
          <t/>
        </is>
      </c>
      <c r="CR784" t="inlineStr">
        <is>
          <t/>
        </is>
      </c>
      <c r="CS784" t="inlineStr">
        <is>
          <t/>
        </is>
      </c>
      <c r="CT784" t="inlineStr">
        <is>
          <t/>
        </is>
      </c>
      <c r="CU784" t="inlineStr">
        <is>
          <t/>
        </is>
      </c>
    </row>
    <row r="785">
      <c r="A785" s="1" t="str">
        <f>HYPERLINK("https://iate.europa.eu/entry/result/3573938/all", "3573938")</f>
        <v>3573938</v>
      </c>
      <c r="B785" t="inlineStr">
        <is>
          <t>FINANCE</t>
        </is>
      </c>
      <c r="C785" t="inlineStr">
        <is>
          <t>FINANCE|monetary economics|money market</t>
        </is>
      </c>
      <c r="D785" t="inlineStr">
        <is>
          <t/>
        </is>
      </c>
      <c r="E785" t="inlineStr">
        <is>
          <t/>
        </is>
      </c>
      <c r="F785" t="inlineStr">
        <is>
          <t/>
        </is>
      </c>
      <c r="G785" t="inlineStr">
        <is>
          <t/>
        </is>
      </c>
      <c r="H785" t="inlineStr">
        <is>
          <t/>
        </is>
      </c>
      <c r="I785" t="inlineStr">
        <is>
          <t/>
        </is>
      </c>
      <c r="J785" t="inlineStr">
        <is>
          <t/>
        </is>
      </c>
      <c r="K785" t="inlineStr">
        <is>
          <t/>
        </is>
      </c>
      <c r="L785" t="inlineStr">
        <is>
          <t/>
        </is>
      </c>
      <c r="M785" t="inlineStr">
        <is>
          <t/>
        </is>
      </c>
      <c r="N785" t="inlineStr">
        <is>
          <t/>
        </is>
      </c>
      <c r="O785" t="inlineStr">
        <is>
          <t/>
        </is>
      </c>
      <c r="P785" t="inlineStr">
        <is>
          <t/>
        </is>
      </c>
      <c r="Q785" t="inlineStr">
        <is>
          <t/>
        </is>
      </c>
      <c r="R785" t="inlineStr">
        <is>
          <t/>
        </is>
      </c>
      <c r="S785" t="inlineStr">
        <is>
          <t>m-money|mobile money</t>
        </is>
      </c>
      <c r="T785" t="inlineStr">
        <is>
          <t>3|3</t>
        </is>
      </c>
      <c r="U785" t="inlineStr">
        <is>
          <t>|</t>
        </is>
      </c>
      <c r="V785" t="inlineStr">
        <is>
          <t/>
        </is>
      </c>
      <c r="W785" t="inlineStr">
        <is>
          <t/>
        </is>
      </c>
      <c r="X785" t="inlineStr">
        <is>
          <t/>
        </is>
      </c>
      <c r="Y785" t="inlineStr">
        <is>
          <t/>
        </is>
      </c>
      <c r="Z785" t="inlineStr">
        <is>
          <t/>
        </is>
      </c>
      <c r="AA785" t="inlineStr">
        <is>
          <t/>
        </is>
      </c>
      <c r="AB785" t="inlineStr">
        <is>
          <t>mobiiliraha</t>
        </is>
      </c>
      <c r="AC785" t="inlineStr">
        <is>
          <t>3</t>
        </is>
      </c>
      <c r="AD785" t="inlineStr">
        <is>
          <t/>
        </is>
      </c>
      <c r="AE785" t="inlineStr">
        <is>
          <t/>
        </is>
      </c>
      <c r="AF785" t="inlineStr">
        <is>
          <t/>
        </is>
      </c>
      <c r="AG785" t="inlineStr">
        <is>
          <t/>
        </is>
      </c>
      <c r="AH785" t="inlineStr">
        <is>
          <t/>
        </is>
      </c>
      <c r="AI785" t="inlineStr">
        <is>
          <t/>
        </is>
      </c>
      <c r="AJ785" t="inlineStr">
        <is>
          <t/>
        </is>
      </c>
      <c r="AK785" t="inlineStr">
        <is>
          <t/>
        </is>
      </c>
      <c r="AL785" t="inlineStr">
        <is>
          <t/>
        </is>
      </c>
      <c r="AM785" t="inlineStr">
        <is>
          <t/>
        </is>
      </c>
      <c r="AN785" t="inlineStr">
        <is>
          <t/>
        </is>
      </c>
      <c r="AO785" t="inlineStr">
        <is>
          <t/>
        </is>
      </c>
      <c r="AP785" t="inlineStr">
        <is>
          <t/>
        </is>
      </c>
      <c r="AQ785" t="inlineStr">
        <is>
          <t/>
        </is>
      </c>
      <c r="AR785" t="inlineStr">
        <is>
          <t/>
        </is>
      </c>
      <c r="AS785" t="inlineStr">
        <is>
          <t/>
        </is>
      </c>
      <c r="AT785" t="inlineStr">
        <is>
          <t/>
        </is>
      </c>
      <c r="AU785" t="inlineStr">
        <is>
          <t/>
        </is>
      </c>
      <c r="AV785" t="inlineStr">
        <is>
          <t/>
        </is>
      </c>
      <c r="AW785" t="inlineStr">
        <is>
          <t/>
        </is>
      </c>
      <c r="AX785" t="inlineStr">
        <is>
          <t/>
        </is>
      </c>
      <c r="AY785" t="inlineStr">
        <is>
          <t/>
        </is>
      </c>
      <c r="AZ785" t="inlineStr">
        <is>
          <t/>
        </is>
      </c>
      <c r="BA785" t="inlineStr">
        <is>
          <t/>
        </is>
      </c>
      <c r="BB785" t="inlineStr">
        <is>
          <t/>
        </is>
      </c>
      <c r="BC785" t="inlineStr">
        <is>
          <t/>
        </is>
      </c>
      <c r="BD785" t="inlineStr">
        <is>
          <t/>
        </is>
      </c>
      <c r="BE785" t="inlineStr">
        <is>
          <t/>
        </is>
      </c>
      <c r="BF785" t="inlineStr">
        <is>
          <t/>
        </is>
      </c>
      <c r="BG785" t="inlineStr">
        <is>
          <t/>
        </is>
      </c>
      <c r="BH785" t="inlineStr">
        <is>
          <t/>
        </is>
      </c>
      <c r="BI785" t="inlineStr">
        <is>
          <t>dinheiro móvel</t>
        </is>
      </c>
      <c r="BJ785" t="inlineStr">
        <is>
          <t>3</t>
        </is>
      </c>
      <c r="BK785" t="inlineStr">
        <is>
          <t/>
        </is>
      </c>
      <c r="BL785" t="inlineStr">
        <is>
          <t/>
        </is>
      </c>
      <c r="BM785" t="inlineStr">
        <is>
          <t/>
        </is>
      </c>
      <c r="BN785" t="inlineStr">
        <is>
          <t/>
        </is>
      </c>
      <c r="BO785" t="inlineStr">
        <is>
          <t/>
        </is>
      </c>
      <c r="BP785" t="inlineStr">
        <is>
          <t/>
        </is>
      </c>
      <c r="BQ785" t="inlineStr">
        <is>
          <t/>
        </is>
      </c>
      <c r="BR785" t="inlineStr">
        <is>
          <t/>
        </is>
      </c>
      <c r="BS785" t="inlineStr">
        <is>
          <t/>
        </is>
      </c>
      <c r="BT785" t="inlineStr">
        <is>
          <t/>
        </is>
      </c>
      <c r="BU785" t="inlineStr">
        <is>
          <t/>
        </is>
      </c>
      <c r="BV785" t="inlineStr">
        <is>
          <t/>
        </is>
      </c>
      <c r="BW785" t="inlineStr">
        <is>
          <t/>
        </is>
      </c>
      <c r="BX785" t="inlineStr">
        <is>
          <t/>
        </is>
      </c>
      <c r="BY785" t="inlineStr">
        <is>
          <t/>
        </is>
      </c>
      <c r="BZ785" t="inlineStr">
        <is>
          <t/>
        </is>
      </c>
      <c r="CA785" t="inlineStr">
        <is>
          <t/>
        </is>
      </c>
      <c r="CB785" t="inlineStr">
        <is>
          <t/>
        </is>
      </c>
      <c r="CC785" t="inlineStr">
        <is>
          <t>a service in which the mobile phone is used to access financial services</t>
        </is>
      </c>
      <c r="CD785" t="inlineStr">
        <is>
          <t/>
        </is>
      </c>
      <c r="CE785" t="inlineStr">
        <is>
          <t/>
        </is>
      </c>
      <c r="CF785" t="inlineStr">
        <is>
          <t>raha, joka on käytettävissä puhelimen avulla</t>
        </is>
      </c>
      <c r="CG785" t="inlineStr">
        <is>
          <t/>
        </is>
      </c>
      <c r="CH785" t="inlineStr">
        <is>
          <t/>
        </is>
      </c>
      <c r="CI785" t="inlineStr">
        <is>
          <t/>
        </is>
      </c>
      <c r="CJ785" t="inlineStr">
        <is>
          <t/>
        </is>
      </c>
      <c r="CK785" t="inlineStr">
        <is>
          <t/>
        </is>
      </c>
      <c r="CL785" t="inlineStr">
        <is>
          <t/>
        </is>
      </c>
      <c r="CM785" t="inlineStr">
        <is>
          <t/>
        </is>
      </c>
      <c r="CN785" t="inlineStr">
        <is>
          <t/>
        </is>
      </c>
      <c r="CO785" t="inlineStr">
        <is>
          <t/>
        </is>
      </c>
      <c r="CP785" t="inlineStr">
        <is>
          <t/>
        </is>
      </c>
      <c r="CQ785" t="inlineStr">
        <is>
          <t/>
        </is>
      </c>
      <c r="CR785" t="inlineStr">
        <is>
          <t/>
        </is>
      </c>
      <c r="CS785" t="inlineStr">
        <is>
          <t/>
        </is>
      </c>
      <c r="CT785" t="inlineStr">
        <is>
          <t/>
        </is>
      </c>
      <c r="CU785" t="inlineStr">
        <is>
          <t/>
        </is>
      </c>
    </row>
    <row r="786">
      <c r="A786" s="1" t="str">
        <f>HYPERLINK("https://iate.europa.eu/entry/result/3588804/all", "3588804")</f>
        <v>3588804</v>
      </c>
      <c r="B786" t="inlineStr">
        <is>
          <t>FINANCE</t>
        </is>
      </c>
      <c r="C786" t="inlineStr">
        <is>
          <t>FINANCE|monetary relations|international finance|international liquidity|international currency</t>
        </is>
      </c>
      <c r="D786" t="inlineStr">
        <is>
          <t/>
        </is>
      </c>
      <c r="E786" t="inlineStr">
        <is>
          <t/>
        </is>
      </c>
      <c r="F786" t="inlineStr">
        <is>
          <t/>
        </is>
      </c>
      <c r="G786" t="inlineStr">
        <is>
          <t/>
        </is>
      </c>
      <c r="H786" t="inlineStr">
        <is>
          <t/>
        </is>
      </c>
      <c r="I786" t="inlineStr">
        <is>
          <t/>
        </is>
      </c>
      <c r="J786" t="inlineStr">
        <is>
          <t/>
        </is>
      </c>
      <c r="K786" t="inlineStr">
        <is>
          <t/>
        </is>
      </c>
      <c r="L786" t="inlineStr">
        <is>
          <t/>
        </is>
      </c>
      <c r="M786" t="inlineStr">
        <is>
          <t/>
        </is>
      </c>
      <c r="N786" t="inlineStr">
        <is>
          <t/>
        </is>
      </c>
      <c r="O786" t="inlineStr">
        <is>
          <t/>
        </is>
      </c>
      <c r="P786" t="inlineStr">
        <is>
          <t/>
        </is>
      </c>
      <c r="Q786" t="inlineStr">
        <is>
          <t/>
        </is>
      </c>
      <c r="R786" t="inlineStr">
        <is>
          <t/>
        </is>
      </c>
      <c r="S786" t="inlineStr">
        <is>
          <t>commodity-collateralised stablecoin|commodity-collateralized stablecoin</t>
        </is>
      </c>
      <c r="T786" t="inlineStr">
        <is>
          <t>3|3</t>
        </is>
      </c>
      <c r="U786" t="inlineStr">
        <is>
          <t>|</t>
        </is>
      </c>
      <c r="V786" t="inlineStr">
        <is>
          <t/>
        </is>
      </c>
      <c r="W786" t="inlineStr">
        <is>
          <t/>
        </is>
      </c>
      <c r="X786" t="inlineStr">
        <is>
          <t/>
        </is>
      </c>
      <c r="Y786" t="inlineStr">
        <is>
          <t/>
        </is>
      </c>
      <c r="Z786" t="inlineStr">
        <is>
          <t/>
        </is>
      </c>
      <c r="AA786" t="inlineStr">
        <is>
          <t/>
        </is>
      </c>
      <c r="AB786" t="inlineStr">
        <is>
          <t/>
        </is>
      </c>
      <c r="AC786" t="inlineStr">
        <is>
          <t/>
        </is>
      </c>
      <c r="AD786" t="inlineStr">
        <is>
          <t/>
        </is>
      </c>
      <c r="AE786" t="inlineStr">
        <is>
          <t/>
        </is>
      </c>
      <c r="AF786" t="inlineStr">
        <is>
          <t/>
        </is>
      </c>
      <c r="AG786" t="inlineStr">
        <is>
          <t/>
        </is>
      </c>
      <c r="AH786" t="inlineStr">
        <is>
          <t/>
        </is>
      </c>
      <c r="AI786" t="inlineStr">
        <is>
          <t/>
        </is>
      </c>
      <c r="AJ786" t="inlineStr">
        <is>
          <t/>
        </is>
      </c>
      <c r="AK786" t="inlineStr">
        <is>
          <t/>
        </is>
      </c>
      <c r="AL786" t="inlineStr">
        <is>
          <t/>
        </is>
      </c>
      <c r="AM786" t="inlineStr">
        <is>
          <t/>
        </is>
      </c>
      <c r="AN786" t="inlineStr">
        <is>
          <t/>
        </is>
      </c>
      <c r="AO786" t="inlineStr">
        <is>
          <t/>
        </is>
      </c>
      <c r="AP786" t="inlineStr">
        <is>
          <t/>
        </is>
      </c>
      <c r="AQ786" t="inlineStr">
        <is>
          <t/>
        </is>
      </c>
      <c r="AR786" t="inlineStr">
        <is>
          <t/>
        </is>
      </c>
      <c r="AS786" t="inlineStr">
        <is>
          <t/>
        </is>
      </c>
      <c r="AT786" t="inlineStr">
        <is>
          <t>žaliavomis stabilizuota virtualioji valiuta</t>
        </is>
      </c>
      <c r="AU786" t="inlineStr">
        <is>
          <t>3</t>
        </is>
      </c>
      <c r="AV786" t="inlineStr">
        <is>
          <t/>
        </is>
      </c>
      <c r="AW786" t="inlineStr">
        <is>
          <t/>
        </is>
      </c>
      <c r="AX786" t="inlineStr">
        <is>
          <t/>
        </is>
      </c>
      <c r="AY786" t="inlineStr">
        <is>
          <t/>
        </is>
      </c>
      <c r="AZ786" t="inlineStr">
        <is>
          <t/>
        </is>
      </c>
      <c r="BA786" t="inlineStr">
        <is>
          <t/>
        </is>
      </c>
      <c r="BB786" t="inlineStr">
        <is>
          <t/>
        </is>
      </c>
      <c r="BC786" t="inlineStr">
        <is>
          <t/>
        </is>
      </c>
      <c r="BD786" t="inlineStr">
        <is>
          <t/>
        </is>
      </c>
      <c r="BE786" t="inlineStr">
        <is>
          <t/>
        </is>
      </c>
      <c r="BF786" t="inlineStr">
        <is>
          <t/>
        </is>
      </c>
      <c r="BG786" t="inlineStr">
        <is>
          <t/>
        </is>
      </c>
      <c r="BH786" t="inlineStr">
        <is>
          <t/>
        </is>
      </c>
      <c r="BI786" t="inlineStr">
        <is>
          <t/>
        </is>
      </c>
      <c r="BJ786" t="inlineStr">
        <is>
          <t/>
        </is>
      </c>
      <c r="BK786" t="inlineStr">
        <is>
          <t/>
        </is>
      </c>
      <c r="BL786" t="inlineStr">
        <is>
          <t/>
        </is>
      </c>
      <c r="BM786" t="inlineStr">
        <is>
          <t/>
        </is>
      </c>
      <c r="BN786" t="inlineStr">
        <is>
          <t/>
        </is>
      </c>
      <c r="BO786" t="inlineStr">
        <is>
          <t/>
        </is>
      </c>
      <c r="BP786" t="inlineStr">
        <is>
          <t/>
        </is>
      </c>
      <c r="BQ786" t="inlineStr">
        <is>
          <t/>
        </is>
      </c>
      <c r="BR786" t="inlineStr">
        <is>
          <t/>
        </is>
      </c>
      <c r="BS786" t="inlineStr">
        <is>
          <t/>
        </is>
      </c>
      <c r="BT786" t="inlineStr">
        <is>
          <t/>
        </is>
      </c>
      <c r="BU786" t="inlineStr">
        <is>
          <t/>
        </is>
      </c>
      <c r="BV786" t="inlineStr">
        <is>
          <t/>
        </is>
      </c>
      <c r="BW786" t="inlineStr">
        <is>
          <t/>
        </is>
      </c>
      <c r="BX786" t="inlineStr">
        <is>
          <t/>
        </is>
      </c>
      <c r="BY786" t="inlineStr">
        <is>
          <t/>
        </is>
      </c>
      <c r="BZ786" t="inlineStr">
        <is>
          <t/>
        </is>
      </c>
      <c r="CA786" t="inlineStr">
        <is>
          <t/>
        </is>
      </c>
      <c r="CB786" t="inlineStr">
        <is>
          <t/>
        </is>
      </c>
      <c r="CC786" t="inlineStr">
        <is>
          <t>cryptocurrency that is fully backed by real world commodities (i. e. precious or industrial metal, oil, real estate)</t>
        </is>
      </c>
      <c r="CD786" t="inlineStr">
        <is>
          <t/>
        </is>
      </c>
      <c r="CE786" t="inlineStr">
        <is>
          <t/>
        </is>
      </c>
      <c r="CF786" t="inlineStr">
        <is>
          <t/>
        </is>
      </c>
      <c r="CG786" t="inlineStr">
        <is>
          <t/>
        </is>
      </c>
      <c r="CH786" t="inlineStr">
        <is>
          <t/>
        </is>
      </c>
      <c r="CI786" t="inlineStr">
        <is>
          <t/>
        </is>
      </c>
      <c r="CJ786" t="inlineStr">
        <is>
          <t/>
        </is>
      </c>
      <c r="CK786" t="inlineStr">
        <is>
          <t/>
        </is>
      </c>
      <c r="CL786" t="inlineStr">
        <is>
          <t>&lt;div&gt;&lt;div&gt;&lt;div&gt;&lt;div&gt;virtualioji valiuta, kurios stabilumas užtikrintas žaliavomis (pvz., metalais, nafta), kartais ir nekilnojamuoju turtu&lt;/div&gt;&lt;/div&gt;&lt;/div&gt;&lt;/div&gt;</t>
        </is>
      </c>
      <c r="CM786" t="inlineStr">
        <is>
          <t/>
        </is>
      </c>
      <c r="CN786" t="inlineStr">
        <is>
          <t/>
        </is>
      </c>
      <c r="CO786" t="inlineStr">
        <is>
          <t/>
        </is>
      </c>
      <c r="CP786" t="inlineStr">
        <is>
          <t/>
        </is>
      </c>
      <c r="CQ786" t="inlineStr">
        <is>
          <t/>
        </is>
      </c>
      <c r="CR786" t="inlineStr">
        <is>
          <t/>
        </is>
      </c>
      <c r="CS786" t="inlineStr">
        <is>
          <t/>
        </is>
      </c>
      <c r="CT786" t="inlineStr">
        <is>
          <t/>
        </is>
      </c>
      <c r="CU786" t="inlineStr">
        <is>
          <t/>
        </is>
      </c>
    </row>
    <row r="787">
      <c r="A787" s="1" t="str">
        <f>HYPERLINK("https://iate.europa.eu/entry/result/3577302/all", "3577302")</f>
        <v>3577302</v>
      </c>
      <c r="B787" t="inlineStr">
        <is>
          <t>FINANCE</t>
        </is>
      </c>
      <c r="C787" t="inlineStr">
        <is>
          <t>FINANCE|financial institutions and credit|banking</t>
        </is>
      </c>
      <c r="D787" t="inlineStr">
        <is>
          <t/>
        </is>
      </c>
      <c r="E787" t="inlineStr">
        <is>
          <t/>
        </is>
      </c>
      <c r="F787" t="inlineStr">
        <is>
          <t/>
        </is>
      </c>
      <c r="G787" t="inlineStr">
        <is>
          <t/>
        </is>
      </c>
      <c r="H787" t="inlineStr">
        <is>
          <t/>
        </is>
      </c>
      <c r="I787" t="inlineStr">
        <is>
          <t/>
        </is>
      </c>
      <c r="J787" t="inlineStr">
        <is>
          <t/>
        </is>
      </c>
      <c r="K787" t="inlineStr">
        <is>
          <t/>
        </is>
      </c>
      <c r="L787" t="inlineStr">
        <is>
          <t/>
        </is>
      </c>
      <c r="M787" t="inlineStr">
        <is>
          <t/>
        </is>
      </c>
      <c r="N787" t="inlineStr">
        <is>
          <t/>
        </is>
      </c>
      <c r="O787" t="inlineStr">
        <is>
          <t/>
        </is>
      </c>
      <c r="P787" t="inlineStr">
        <is>
          <t/>
        </is>
      </c>
      <c r="Q787" t="inlineStr">
        <is>
          <t/>
        </is>
      </c>
      <c r="R787" t="inlineStr">
        <is>
          <t/>
        </is>
      </c>
      <c r="S787" t="inlineStr">
        <is>
          <t>terminal management</t>
        </is>
      </c>
      <c r="T787" t="inlineStr">
        <is>
          <t>3</t>
        </is>
      </c>
      <c r="U787" t="inlineStr">
        <is>
          <t/>
        </is>
      </c>
      <c r="V787" t="inlineStr">
        <is>
          <t/>
        </is>
      </c>
      <c r="W787" t="inlineStr">
        <is>
          <t/>
        </is>
      </c>
      <c r="X787" t="inlineStr">
        <is>
          <t/>
        </is>
      </c>
      <c r="Y787" t="inlineStr">
        <is>
          <t/>
        </is>
      </c>
      <c r="Z787" t="inlineStr">
        <is>
          <t/>
        </is>
      </c>
      <c r="AA787" t="inlineStr">
        <is>
          <t/>
        </is>
      </c>
      <c r="AB787" t="inlineStr">
        <is>
          <t/>
        </is>
      </c>
      <c r="AC787" t="inlineStr">
        <is>
          <t/>
        </is>
      </c>
      <c r="AD787" t="inlineStr">
        <is>
          <t/>
        </is>
      </c>
      <c r="AE787" t="inlineStr">
        <is>
          <t/>
        </is>
      </c>
      <c r="AF787" t="inlineStr">
        <is>
          <t/>
        </is>
      </c>
      <c r="AG787" t="inlineStr">
        <is>
          <t/>
        </is>
      </c>
      <c r="AH787" t="inlineStr">
        <is>
          <t/>
        </is>
      </c>
      <c r="AI787" t="inlineStr">
        <is>
          <t/>
        </is>
      </c>
      <c r="AJ787" t="inlineStr">
        <is>
          <t/>
        </is>
      </c>
      <c r="AK787" t="inlineStr">
        <is>
          <t/>
        </is>
      </c>
      <c r="AL787" t="inlineStr">
        <is>
          <t/>
        </is>
      </c>
      <c r="AM787" t="inlineStr">
        <is>
          <t/>
        </is>
      </c>
      <c r="AN787" t="inlineStr">
        <is>
          <t>terminálüzemeltetés</t>
        </is>
      </c>
      <c r="AO787" t="inlineStr">
        <is>
          <t>3</t>
        </is>
      </c>
      <c r="AP787" t="inlineStr">
        <is>
          <t/>
        </is>
      </c>
      <c r="AQ787" t="inlineStr">
        <is>
          <t/>
        </is>
      </c>
      <c r="AR787" t="inlineStr">
        <is>
          <t/>
        </is>
      </c>
      <c r="AS787" t="inlineStr">
        <is>
          <t/>
        </is>
      </c>
      <c r="AT787" t="inlineStr">
        <is>
          <t/>
        </is>
      </c>
      <c r="AU787" t="inlineStr">
        <is>
          <t/>
        </is>
      </c>
      <c r="AV787" t="inlineStr">
        <is>
          <t/>
        </is>
      </c>
      <c r="AW787" t="inlineStr">
        <is>
          <t/>
        </is>
      </c>
      <c r="AX787" t="inlineStr">
        <is>
          <t/>
        </is>
      </c>
      <c r="AY787" t="inlineStr">
        <is>
          <t/>
        </is>
      </c>
      <c r="AZ787" t="inlineStr">
        <is>
          <t/>
        </is>
      </c>
      <c r="BA787" t="inlineStr">
        <is>
          <t/>
        </is>
      </c>
      <c r="BB787" t="inlineStr">
        <is>
          <t/>
        </is>
      </c>
      <c r="BC787" t="inlineStr">
        <is>
          <t/>
        </is>
      </c>
      <c r="BD787" t="inlineStr">
        <is>
          <t/>
        </is>
      </c>
      <c r="BE787" t="inlineStr">
        <is>
          <t/>
        </is>
      </c>
      <c r="BF787" t="inlineStr">
        <is>
          <t/>
        </is>
      </c>
      <c r="BG787" t="inlineStr">
        <is>
          <t/>
        </is>
      </c>
      <c r="BH787" t="inlineStr">
        <is>
          <t/>
        </is>
      </c>
      <c r="BI787" t="inlineStr">
        <is>
          <t/>
        </is>
      </c>
      <c r="BJ787" t="inlineStr">
        <is>
          <t/>
        </is>
      </c>
      <c r="BK787" t="inlineStr">
        <is>
          <t/>
        </is>
      </c>
      <c r="BL787" t="inlineStr">
        <is>
          <t/>
        </is>
      </c>
      <c r="BM787" t="inlineStr">
        <is>
          <t/>
        </is>
      </c>
      <c r="BN787" t="inlineStr">
        <is>
          <t/>
        </is>
      </c>
      <c r="BO787" t="inlineStr">
        <is>
          <t/>
        </is>
      </c>
      <c r="BP787" t="inlineStr">
        <is>
          <t/>
        </is>
      </c>
      <c r="BQ787" t="inlineStr">
        <is>
          <t/>
        </is>
      </c>
      <c r="BR787" t="inlineStr">
        <is>
          <t/>
        </is>
      </c>
      <c r="BS787" t="inlineStr">
        <is>
          <t/>
        </is>
      </c>
      <c r="BT787" t="inlineStr">
        <is>
          <t/>
        </is>
      </c>
      <c r="BU787" t="inlineStr">
        <is>
          <t/>
        </is>
      </c>
      <c r="BV787" t="inlineStr">
        <is>
          <t/>
        </is>
      </c>
      <c r="BW787" t="inlineStr">
        <is>
          <t/>
        </is>
      </c>
      <c r="BX787" t="inlineStr">
        <is>
          <t/>
        </is>
      </c>
      <c r="BY787" t="inlineStr">
        <is>
          <t/>
        </is>
      </c>
      <c r="BZ787" t="inlineStr">
        <is>
          <t/>
        </is>
      </c>
      <c r="CA787" t="inlineStr">
        <is>
          <t/>
        </is>
      </c>
      <c r="CB787" t="inlineStr">
        <is>
          <t/>
        </is>
      </c>
      <c r="CC787" t="inlineStr">
        <is>
          <t>service of managing and maintaining the ATM network of banks</t>
        </is>
      </c>
      <c r="CD787" t="inlineStr">
        <is>
          <t/>
        </is>
      </c>
      <c r="CE787" t="inlineStr">
        <is>
          <t/>
        </is>
      </c>
      <c r="CF787" t="inlineStr">
        <is>
          <t/>
        </is>
      </c>
      <c r="CG787" t="inlineStr">
        <is>
          <t/>
        </is>
      </c>
      <c r="CH787" t="inlineStr">
        <is>
          <t/>
        </is>
      </c>
      <c r="CI787" t="inlineStr">
        <is>
          <t/>
        </is>
      </c>
      <c r="CJ787" t="inlineStr">
        <is>
          <t>banki ATM-hálózat kezelésével és karbantartásával kapcsolatos szolgáltatás</t>
        </is>
      </c>
      <c r="CK787" t="inlineStr">
        <is>
          <t/>
        </is>
      </c>
      <c r="CL787" t="inlineStr">
        <is>
          <t/>
        </is>
      </c>
      <c r="CM787" t="inlineStr">
        <is>
          <t/>
        </is>
      </c>
      <c r="CN787" t="inlineStr">
        <is>
          <t/>
        </is>
      </c>
      <c r="CO787" t="inlineStr">
        <is>
          <t/>
        </is>
      </c>
      <c r="CP787" t="inlineStr">
        <is>
          <t/>
        </is>
      </c>
      <c r="CQ787" t="inlineStr">
        <is>
          <t/>
        </is>
      </c>
      <c r="CR787" t="inlineStr">
        <is>
          <t/>
        </is>
      </c>
      <c r="CS787" t="inlineStr">
        <is>
          <t/>
        </is>
      </c>
      <c r="CT787" t="inlineStr">
        <is>
          <t/>
        </is>
      </c>
      <c r="CU787" t="inlineStr">
        <is>
          <t/>
        </is>
      </c>
    </row>
    <row r="788">
      <c r="A788" s="1" t="str">
        <f>HYPERLINK("https://iate.europa.eu/entry/result/3563170/all", "3563170")</f>
        <v>3563170</v>
      </c>
      <c r="B788" t="inlineStr">
        <is>
          <t>FINANCE</t>
        </is>
      </c>
      <c r="C788" t="inlineStr">
        <is>
          <t>FINANCE|financing and investment|financing|financing policy|financing method</t>
        </is>
      </c>
      <c r="D788" t="inlineStr">
        <is>
          <t>колективно финансиране с финансова възвръщаемост</t>
        </is>
      </c>
      <c r="E788" t="inlineStr">
        <is>
          <t>3</t>
        </is>
      </c>
      <c r="F788" t="inlineStr">
        <is>
          <t/>
        </is>
      </c>
      <c r="G788" t="inlineStr">
        <is>
          <t>skupinové financování s finančními výnosy|finanční crowdfunding</t>
        </is>
      </c>
      <c r="H788" t="inlineStr">
        <is>
          <t>3|3</t>
        </is>
      </c>
      <c r="I788" t="inlineStr">
        <is>
          <t>|</t>
        </is>
      </c>
      <c r="J788" t="inlineStr">
        <is>
          <t>crowdfunding med økonomisk afkast</t>
        </is>
      </c>
      <c r="K788" t="inlineStr">
        <is>
          <t>3</t>
        </is>
      </c>
      <c r="L788" t="inlineStr">
        <is>
          <t/>
        </is>
      </c>
      <c r="M788" t="inlineStr">
        <is>
          <t>Crowdfunding mit finanzieller Rendite|Rendite-Crowdfunding|Crowdfunding mit finanzieller Gegenleistung</t>
        </is>
      </c>
      <c r="N788" t="inlineStr">
        <is>
          <t>3|2|3</t>
        </is>
      </c>
      <c r="O788" t="inlineStr">
        <is>
          <t>||</t>
        </is>
      </c>
      <c r="P788" t="inlineStr">
        <is>
          <t>συμμετοχική χρηματοδότηση με οικονομική ανταμοιβή</t>
        </is>
      </c>
      <c r="Q788" t="inlineStr">
        <is>
          <t>3</t>
        </is>
      </c>
      <c r="R788" t="inlineStr">
        <is>
          <t/>
        </is>
      </c>
      <c r="S788" t="inlineStr">
        <is>
          <t>financial return crowdfunding</t>
        </is>
      </c>
      <c r="T788" t="inlineStr">
        <is>
          <t>3</t>
        </is>
      </c>
      <c r="U788" t="inlineStr">
        <is>
          <t/>
        </is>
      </c>
      <c r="V788" t="inlineStr">
        <is>
          <t>financiación participativa con remuneración dineraria|financiación participativa con ánimo de lucro</t>
        </is>
      </c>
      <c r="W788" t="inlineStr">
        <is>
          <t>3|3</t>
        </is>
      </c>
      <c r="X788" t="inlineStr">
        <is>
          <t>|</t>
        </is>
      </c>
      <c r="Y788" t="inlineStr">
        <is>
          <t>rahalise kasuga ühisrahastus|finantstulu pakkuv ühisrahastus</t>
        </is>
      </c>
      <c r="Z788" t="inlineStr">
        <is>
          <t>2|3</t>
        </is>
      </c>
      <c r="AA788" t="inlineStr">
        <is>
          <t>|preferred</t>
        </is>
      </c>
      <c r="AB788" t="inlineStr">
        <is>
          <t>taloudellisesti tuottava joukkorahoitus</t>
        </is>
      </c>
      <c r="AC788" t="inlineStr">
        <is>
          <t>3</t>
        </is>
      </c>
      <c r="AD788" t="inlineStr">
        <is>
          <t/>
        </is>
      </c>
      <c r="AE788" t="inlineStr">
        <is>
          <t>financement participatif avec rémunération financière</t>
        </is>
      </c>
      <c r="AF788" t="inlineStr">
        <is>
          <t>3</t>
        </is>
      </c>
      <c r="AG788" t="inlineStr">
        <is>
          <t/>
        </is>
      </c>
      <c r="AH788" t="inlineStr">
        <is>
          <t>sluachistiú ar bhonn toradh airgeadais</t>
        </is>
      </c>
      <c r="AI788" t="inlineStr">
        <is>
          <t>3</t>
        </is>
      </c>
      <c r="AJ788" t="inlineStr">
        <is>
          <t/>
        </is>
      </c>
      <c r="AK788" t="inlineStr">
        <is>
          <t>skupno financiranje s financijskim povratom</t>
        </is>
      </c>
      <c r="AL788" t="inlineStr">
        <is>
          <t>3</t>
        </is>
      </c>
      <c r="AM788" t="inlineStr">
        <is>
          <t/>
        </is>
      </c>
      <c r="AN788" t="inlineStr">
        <is>
          <t>pénzügyileg megtérülő közösségi finanszírozás</t>
        </is>
      </c>
      <c r="AO788" t="inlineStr">
        <is>
          <t>3</t>
        </is>
      </c>
      <c r="AP788" t="inlineStr">
        <is>
          <t/>
        </is>
      </c>
      <c r="AQ788" t="inlineStr">
        <is>
          <t>finanziamento collettivo con ritorno finanziario|crowdfunding con ritorno finanziario</t>
        </is>
      </c>
      <c r="AR788" t="inlineStr">
        <is>
          <t>2|3</t>
        </is>
      </c>
      <c r="AS788" t="inlineStr">
        <is>
          <t>|</t>
        </is>
      </c>
      <c r="AT788" t="inlineStr">
        <is>
          <t>sutelktinis finansavimas su finansine grąža</t>
        </is>
      </c>
      <c r="AU788" t="inlineStr">
        <is>
          <t>3</t>
        </is>
      </c>
      <c r="AV788" t="inlineStr">
        <is>
          <t/>
        </is>
      </c>
      <c r="AW788" t="inlineStr">
        <is>
          <t>kolektīvā finansēšana ar finansiālas atdeves mērķi</t>
        </is>
      </c>
      <c r="AX788" t="inlineStr">
        <is>
          <t>3</t>
        </is>
      </c>
      <c r="AY788" t="inlineStr">
        <is>
          <t/>
        </is>
      </c>
      <c r="AZ788" t="inlineStr">
        <is>
          <t>finanzjament kollettiv b'reditti finanzjarji</t>
        </is>
      </c>
      <c r="BA788" t="inlineStr">
        <is>
          <t>3</t>
        </is>
      </c>
      <c r="BB788" t="inlineStr">
        <is>
          <t/>
        </is>
      </c>
      <c r="BC788" t="inlineStr">
        <is>
          <t>crowdfunding met financieel rendement</t>
        </is>
      </c>
      <c r="BD788" t="inlineStr">
        <is>
          <t>3</t>
        </is>
      </c>
      <c r="BE788" t="inlineStr">
        <is>
          <t/>
        </is>
      </c>
      <c r="BF788" t="inlineStr">
        <is>
          <t>crowdfunding ze zwrotem finansowym</t>
        </is>
      </c>
      <c r="BG788" t="inlineStr">
        <is>
          <t>2</t>
        </is>
      </c>
      <c r="BH788" t="inlineStr">
        <is>
          <t/>
        </is>
      </c>
      <c r="BI788" t="inlineStr">
        <is>
          <t>financiamento colaborativo com retorno financeiro</t>
        </is>
      </c>
      <c r="BJ788" t="inlineStr">
        <is>
          <t>3</t>
        </is>
      </c>
      <c r="BK788" t="inlineStr">
        <is>
          <t/>
        </is>
      </c>
      <c r="BL788" t="inlineStr">
        <is>
          <t>finanțare participativă cu beneficii financiare</t>
        </is>
      </c>
      <c r="BM788" t="inlineStr">
        <is>
          <t>3</t>
        </is>
      </c>
      <c r="BN788" t="inlineStr">
        <is>
          <t/>
        </is>
      </c>
      <c r="BO788" t="inlineStr">
        <is>
          <t>hromadné financovanie s finančnými výnosmi</t>
        </is>
      </c>
      <c r="BP788" t="inlineStr">
        <is>
          <t>3</t>
        </is>
      </c>
      <c r="BQ788" t="inlineStr">
        <is>
          <t/>
        </is>
      </c>
      <c r="BR788" t="inlineStr">
        <is>
          <t>množično financiranje s finančnim donosom</t>
        </is>
      </c>
      <c r="BS788" t="inlineStr">
        <is>
          <t>3</t>
        </is>
      </c>
      <c r="BT788" t="inlineStr">
        <is>
          <t/>
        </is>
      </c>
      <c r="BU788" t="inlineStr">
        <is>
          <t>gräsrotsfinansiering med finansiell vinst</t>
        </is>
      </c>
      <c r="BV788" t="inlineStr">
        <is>
          <t>3</t>
        </is>
      </c>
      <c r="BW788" t="inlineStr">
        <is>
          <t/>
        </is>
      </c>
      <c r="BX788" t="inlineStr">
        <is>
          <t/>
        </is>
      </c>
      <c r="BY788" t="inlineStr">
        <is>
          <t>&lt;i&gt;skupinové financování&lt;/i&gt; [ &lt;a href="/entry/result/3542067/all" id="ENTRY_TO_ENTRY_CONVERTER" target="_blank"&gt;IATE:3542067&lt;/a&gt; ], při kterém poskytovatel příspěvků očekává nějakou finanční návratnost</t>
        </is>
      </c>
      <c r="BZ788" t="inlineStr">
        <is>
          <t>&lt;a href="https://iate.europa.eu/entry/result/3542067/en" target="_blank"&gt;crowdfunding&lt;/a&gt;, der giver en eller anden form for økonomisk afkast</t>
        </is>
      </c>
      <c r="CA788" t="inlineStr">
        <is>
          <t>Form des
Crowdfunding &lt;a href="/entry/result/3542067/all" id="ENTRY_TO_ENTRY_CONVERTER" target="_blank"&gt;IATE:3542067&lt;/a&gt; mit finanzieller Rendite</t>
        </is>
      </c>
      <c r="CB788" t="inlineStr">
        <is>
          <t>Μπορούμε να μιλάμε για &lt;b&gt;συμμετοχική χρηματοδότηση με ανταμοιβή&lt;/b&gt; ή για συμμετοχική χρηματοδότηση με προπώληση όταν οι συνεισφέροντες λαμβάνουν ένα συμβολικό αντάλλαγμα, όπως τη δυνατότητα να συμμετάσχουν στην πολιτιστική εμπειρία που χρηματοδοτούν όπως (π.χ. να εμφανιστούν σε μια ταινία) ή ένα προϊόν που αναπτύχθηκε και παρήχθη με τους συγκεντρωθέντες πόρους. Όλα τα παραπάνω είδη συμμετοχικής χρηματοδότησης μπορούν να περιγραφούν ως «&lt;b&gt;συμμετοχική χορηγία&lt;/b&gt;».</t>
        </is>
      </c>
      <c r="CC788" t="inlineStr">
        <is>
          <t>&lt;a href="https://iate.europa.eu/entry/result/3542067/en" target="_blank"&gt;crowdfunding &lt;/a&gt;which offers some form of financial return</t>
        </is>
      </c>
      <c r="CD788" t="inlineStr">
        <is>
          <t>Forma de financiación participativa [ &lt;a href="/entry/result/3542067/all" id="ENTRY_TO_ENTRY_CONVERTER" target="_blank"&gt;IATE:3542067&lt;/a&gt; ] en la que se ofrece alguna remuneración dineraria a cambio de la aportación de fondos (p. ej,.una participación en los futuros beneficios del proyecto que se financia, o valores de renta fija o variable de la empresa que promueve dicho proyecto).</t>
        </is>
      </c>
      <c r="CE788" t="inlineStr">
        <is>
          <t>&lt;em&gt;ühisrahastuse&lt;/em&gt; &lt;a href="/entry/result/3542067/all" id="ENTRY_TO_ENTRY_CONVERTER" target="_blank"&gt;IATE:3542067&lt;/a&gt; vorm, mille puhul projekti toetaja saab mingil kujul finantstulu</t>
        </is>
      </c>
      <c r="CF788" t="inlineStr">
        <is>
          <t>&lt;a href="https://iate.europa.eu/entry/result/3542067/fi" target="_blank"&gt;joukkorahoituksen&lt;/a&gt; muoto, josta rahoittajalle syntyy taloudellista tuottoa</t>
        </is>
      </c>
      <c r="CG788" t="inlineStr">
        <is>
          <t>type de &lt;a href="https://iate.europa.eu/entry/result/3542067/fr" target="_blank"&gt;financement participatif&lt;/a&gt; offrant une forme de contrepartie financière</t>
        </is>
      </c>
      <c r="CH788" t="inlineStr">
        <is>
          <t/>
        </is>
      </c>
      <c r="CI788" t="inlineStr">
        <is>
          <t>&lt;a href="https://iate.europa.eu/entry/result/3542067" target="_blank"&gt;skupno financiranje&lt;/a&gt; kod kojeg postoji neki oblik financijskog povrata</t>
        </is>
      </c>
      <c r="CJ788" t="inlineStr">
        <is>
          <t>olyan &lt;a href="https://iate.europa.eu/entry/result/3542067/all" target="_blank"&gt;közösségi finanszírozás&lt;/a&gt;, amely pénzügyi megtérülést kínál</t>
        </is>
      </c>
      <c r="CK788" t="inlineStr">
        <is>
          <t>forma di finanziamento collettivo [ &lt;a href="/entry/result/3542067/all" id="ENTRY_TO_ENTRY_CONVERTER" target="_blank"&gt;IATE:3542067&lt;/a&gt; ] che prevede un ritorno finanziario per i partecipanti</t>
        </is>
      </c>
      <c r="CL788" t="inlineStr">
        <is>
          <t>&lt;em&gt;sutelktinis finansavimas&lt;/em&gt; (&lt;a href="/entry/result/3542067/all" id="ENTRY_TO_ENTRY_CONVERTER" target="_blank"&gt;IATE:3542067&lt;/a&gt;), už kurį gaunama tam tikros rūšies finansinė grąža</t>
        </is>
      </c>
      <c r="CM788" t="inlineStr">
        <is>
          <t>kolektīvā finansēšana, kas piedāvā zināmas finansiālās atdeves iespējas</t>
        </is>
      </c>
      <c r="CN788" t="inlineStr">
        <is>
          <t>&lt;em&gt;finanzjament kollettiv&lt;/em&gt; [ &lt;a href="/entry/result/3542067/all" id="ENTRY_TO_ENTRY_CONVERTER" target="_blank"&gt;IATE:3542067&lt;/a&gt; ] li jagħti lura xi forma ta' dħul finanzjarju</t>
        </is>
      </c>
      <c r="CO788" t="inlineStr">
        <is>
          <t>vorm van &lt;i&gt;&lt;a href="http://iate.europa.eu/entry/result/3542067/nl" target="_blank"&gt;crowdfunding&lt;time datetime="17.2.2020"&gt; (17.2.2020)&lt;/time&gt;&lt;/a&gt;&lt;/i&gt; op basis van &lt;a href="http://iate.europa.eu/entry/result/3556983/nl" target="_blank"&gt;kredietverlening&lt;time datetime="17.2.2020"&gt; (17.2.2020)&lt;/time&gt;&lt;/a&gt; of &lt;a href="http://iate.europa.eu/entry/result/3557034/nl" target="_blank"&gt;investering&lt;time datetime="17.2.2020"&gt; (17.2.2020)&lt;/time&gt;&lt;/a&gt;</t>
        </is>
      </c>
      <c r="CP788" t="inlineStr">
        <is>
          <t>rodzaj finansowania społecznościowego, w ramach którego darczyńcom oferowana jest gratyfikacja finansowa</t>
        </is>
      </c>
      <c r="CQ788" t="inlineStr">
        <is>
          <t>Modalidade de financiamento colaborativo que inclui uma contrapartida financeira para os investidores.</t>
        </is>
      </c>
      <c r="CR788" t="inlineStr">
        <is>
          <t>tip de finanțare participativă care oferă o formă de recompensă financiară</t>
        </is>
      </c>
      <c r="CS788" t="inlineStr">
        <is>
          <t>forma &lt;a href="https://iate.europa.eu/entry/result/3542067/sk" target="_blank"&gt;hromadného financovania&lt;/a&gt; (crowdfundingu), pri ktorom prispievateľ získava určitý finančný výnos</t>
        </is>
      </c>
      <c r="CT788" t="inlineStr">
        <is>
          <t/>
        </is>
      </c>
      <c r="CU788" t="inlineStr">
        <is>
          <t/>
        </is>
      </c>
    </row>
    <row r="789">
      <c r="A789" s="1" t="str">
        <f>HYPERLINK("https://iate.europa.eu/entry/result/3582432/all", "3582432")</f>
        <v>3582432</v>
      </c>
      <c r="B789" t="inlineStr">
        <is>
          <t>FINANCE</t>
        </is>
      </c>
      <c r="C789" t="inlineStr">
        <is>
          <t>FINANCE|financing and investment|financing|financing policy|financing method</t>
        </is>
      </c>
      <c r="D789" t="inlineStr">
        <is>
          <t>колективно финансиране чрез дългови ценни книжа</t>
        </is>
      </c>
      <c r="E789" t="inlineStr">
        <is>
          <t>3</t>
        </is>
      </c>
      <c r="F789" t="inlineStr">
        <is>
          <t/>
        </is>
      </c>
      <c r="G789" t="inlineStr">
        <is>
          <t>skupinové financování založené na dluhových cenných papírech</t>
        </is>
      </c>
      <c r="H789" t="inlineStr">
        <is>
          <t>3</t>
        </is>
      </c>
      <c r="I789" t="inlineStr">
        <is>
          <t/>
        </is>
      </c>
      <c r="J789" t="inlineStr">
        <is>
          <t>crowdfunding baseret på gældsinstrumenter</t>
        </is>
      </c>
      <c r="K789" t="inlineStr">
        <is>
          <t>3</t>
        </is>
      </c>
      <c r="L789" t="inlineStr">
        <is>
          <t/>
        </is>
      </c>
      <c r="M789" t="inlineStr">
        <is>
          <t>Fremdkapital-Crowdfunding</t>
        </is>
      </c>
      <c r="N789" t="inlineStr">
        <is>
          <t>3</t>
        </is>
      </c>
      <c r="O789" t="inlineStr">
        <is>
          <t/>
        </is>
      </c>
      <c r="P789" t="inlineStr">
        <is>
          <t>συμμετοχική χρηματοδότηση με έκδοση τίτλων</t>
        </is>
      </c>
      <c r="Q789" t="inlineStr">
        <is>
          <t>2</t>
        </is>
      </c>
      <c r="R789" t="inlineStr">
        <is>
          <t/>
        </is>
      </c>
      <c r="S789" t="inlineStr">
        <is>
          <t>debt-securities crowdfunding|debt based crowdfunding|debt crowdfunding|debt-based crowdfunding</t>
        </is>
      </c>
      <c r="T789" t="inlineStr">
        <is>
          <t>3|1|1|1</t>
        </is>
      </c>
      <c r="U789" t="inlineStr">
        <is>
          <t>|||</t>
        </is>
      </c>
      <c r="V789" t="inlineStr">
        <is>
          <t>financiación participativa con títulos de deuda|financiación participativa instrumentada mediante títulos de deuda</t>
        </is>
      </c>
      <c r="W789" t="inlineStr">
        <is>
          <t>2|2</t>
        </is>
      </c>
      <c r="X789" t="inlineStr">
        <is>
          <t>|</t>
        </is>
      </c>
      <c r="Y789" t="inlineStr">
        <is>
          <t>võlakirjapõhine ühisrahastus</t>
        </is>
      </c>
      <c r="Z789" t="inlineStr">
        <is>
          <t>3</t>
        </is>
      </c>
      <c r="AA789" t="inlineStr">
        <is>
          <t/>
        </is>
      </c>
      <c r="AB789" t="inlineStr">
        <is>
          <t>velkapohjainen joukkorahoitus|velkakirjapohjainen joukkorahoitus</t>
        </is>
      </c>
      <c r="AC789" t="inlineStr">
        <is>
          <t>3|3</t>
        </is>
      </c>
      <c r="AD789" t="inlineStr">
        <is>
          <t>|</t>
        </is>
      </c>
      <c r="AE789" t="inlineStr">
        <is>
          <t>financement participatif sous forme de titres de créance</t>
        </is>
      </c>
      <c r="AF789" t="inlineStr">
        <is>
          <t>3</t>
        </is>
      </c>
      <c r="AG789" t="inlineStr">
        <is>
          <t/>
        </is>
      </c>
      <c r="AH789" t="inlineStr">
        <is>
          <t>sluachistiú ar bhonn urrúis fiachais</t>
        </is>
      </c>
      <c r="AI789" t="inlineStr">
        <is>
          <t>3</t>
        </is>
      </c>
      <c r="AJ789" t="inlineStr">
        <is>
          <t/>
        </is>
      </c>
      <c r="AK789" t="inlineStr">
        <is>
          <t>skupno financiranje temeljeno na dužničkim vrijednosnim papirima</t>
        </is>
      </c>
      <c r="AL789" t="inlineStr">
        <is>
          <t>3</t>
        </is>
      </c>
      <c r="AM789" t="inlineStr">
        <is>
          <t/>
        </is>
      </c>
      <c r="AN789" t="inlineStr">
        <is>
          <t>hitelviszonyt megtestesítő értékpapír-alapú közösségi finanszírozás</t>
        </is>
      </c>
      <c r="AO789" t="inlineStr">
        <is>
          <t>3</t>
        </is>
      </c>
      <c r="AP789" t="inlineStr">
        <is>
          <t/>
        </is>
      </c>
      <c r="AQ789" t="inlineStr">
        <is>
          <t>crowdfunding di debito|crowdfunding con titoli di debito</t>
        </is>
      </c>
      <c r="AR789" t="inlineStr">
        <is>
          <t>2|2</t>
        </is>
      </c>
      <c r="AS789" t="inlineStr">
        <is>
          <t>|</t>
        </is>
      </c>
      <c r="AT789" t="inlineStr">
        <is>
          <t>skolos vertybinių popierių sutelktinis finansavimas</t>
        </is>
      </c>
      <c r="AU789" t="inlineStr">
        <is>
          <t>2</t>
        </is>
      </c>
      <c r="AV789" t="inlineStr">
        <is>
          <t/>
        </is>
      </c>
      <c r="AW789" t="inlineStr">
        <is>
          <t>uz parāda vērtspapīriem balstīta kolektīvā finansēšana</t>
        </is>
      </c>
      <c r="AX789" t="inlineStr">
        <is>
          <t>2</t>
        </is>
      </c>
      <c r="AY789" t="inlineStr">
        <is>
          <t/>
        </is>
      </c>
      <c r="AZ789" t="inlineStr">
        <is>
          <t>finanzjament kollettiv b'titoli ta' dejn</t>
        </is>
      </c>
      <c r="BA789" t="inlineStr">
        <is>
          <t>3</t>
        </is>
      </c>
      <c r="BB789" t="inlineStr">
        <is>
          <t/>
        </is>
      </c>
      <c r="BC789" t="inlineStr">
        <is>
          <t>crowdfunding op basis van obligaties</t>
        </is>
      </c>
      <c r="BD789" t="inlineStr">
        <is>
          <t>3</t>
        </is>
      </c>
      <c r="BE789" t="inlineStr">
        <is>
          <t/>
        </is>
      </c>
      <c r="BF789" t="inlineStr">
        <is>
          <t>crowdfunding obligacyjny</t>
        </is>
      </c>
      <c r="BG789" t="inlineStr">
        <is>
          <t>2</t>
        </is>
      </c>
      <c r="BH789" t="inlineStr">
        <is>
          <t/>
        </is>
      </c>
      <c r="BI789" t="inlineStr">
        <is>
          <t>financiamento colaborativo com emissão de títulos de dívida</t>
        </is>
      </c>
      <c r="BJ789" t="inlineStr">
        <is>
          <t>3</t>
        </is>
      </c>
      <c r="BK789" t="inlineStr">
        <is>
          <t/>
        </is>
      </c>
      <c r="BL789" t="inlineStr">
        <is>
          <t>finanțare participativă bazată pe titluri de creanță</t>
        </is>
      </c>
      <c r="BM789" t="inlineStr">
        <is>
          <t>3</t>
        </is>
      </c>
      <c r="BN789" t="inlineStr">
        <is>
          <t/>
        </is>
      </c>
      <c r="BO789" t="inlineStr">
        <is>
          <t>hromadné financovanie založené na dlhových cenných papieroch</t>
        </is>
      </c>
      <c r="BP789" t="inlineStr">
        <is>
          <t>2</t>
        </is>
      </c>
      <c r="BQ789" t="inlineStr">
        <is>
          <t/>
        </is>
      </c>
      <c r="BR789" t="inlineStr">
        <is>
          <t>množično financiranje na podlagi dolžniških vrednostnih papirjev</t>
        </is>
      </c>
      <c r="BS789" t="inlineStr">
        <is>
          <t>2</t>
        </is>
      </c>
      <c r="BT789" t="inlineStr">
        <is>
          <t/>
        </is>
      </c>
      <c r="BU789" t="inlineStr">
        <is>
          <t>skuldbaserad gräsrotsfinansiering</t>
        </is>
      </c>
      <c r="BV789" t="inlineStr">
        <is>
          <t>3</t>
        </is>
      </c>
      <c r="BW789" t="inlineStr">
        <is>
          <t/>
        </is>
      </c>
      <c r="BX789" t="inlineStr">
        <is>
          <t>&lt;i&gt;колективно финансиране с финансова възвръщаемост&lt;/i&gt; [&lt;a href="/entry/result/3563170/all" id="ENTRY_TO_ENTRY_CONVERTER" target="_blank"&gt;IATE:3563170&lt;/a&gt;], при което
предоставящите финансиране участници инвестират в дългови ценни книжа (облигации
или друга форма на секюритизиран дълг), емитирани от търсещите финансиране</t>
        </is>
      </c>
      <c r="BY789" t="inlineStr">
        <is>
          <t>druh &lt;i&gt;skupinového financování založeného na cenných papírech&lt;/i&gt; [ &lt;a href="/entry/result/3572414/all" id="ENTRY_TO_ENTRY_CONVERTER" target="_blank"&gt;IATE:3572414&lt;/a&gt; ], kdy lidé nakupují dluhové cenné papíry dané společnosti</t>
        </is>
      </c>
      <c r="BZ789" t="inlineStr">
        <is>
          <t>type af&lt;a href="https://iate.europa.eu/entry/result/3572414/all" target="_blank"&gt; værdipapirbaseret crowdfunding&lt;/a&gt;, der giver personer mulighed for at investere i en virksomhed mod til gengæld at modtage gældsinstrumenter i virksomheden</t>
        </is>
      </c>
      <c r="CA789" t="inlineStr">
        <is>
          <t>Form des
Crowdinvesting &lt;a href="/entry/result/3557034/all" id="ENTRY_TO_ENTRY_CONVERTER" target="_blank"&gt;IATE:3557034&lt;/a&gt;, bei der der Anleger sich am Fremdkapital des
Unternehmens beteiligt, wobei ein fester Zinssatz und die spätere Rückzahlung
festgelegt sind</t>
        </is>
      </c>
      <c r="CB789" t="inlineStr">
        <is>
          <t/>
        </is>
      </c>
      <c r="CC789" t="inlineStr">
        <is>
          <t>type of 
&lt;i&gt;securities-based crowdfunding&lt;/i&gt; [ &lt;a href="/entry/result/3572414/all" id="ENTRY_TO_ENTRY_CONVERTER" target="_blank"&gt;IATE:3572414&lt;/a&gt; ] that allows people to invest in a company and to receive debt securities in that company in return</t>
        </is>
      </c>
      <c r="CD789" t="inlineStr">
        <is>
          <t>Modalidad de financiación participativa instrumentada mediante valores mobiliarios [ &lt;a href="/entry/result/3572414/all" id="ENTRY_TO_ENTRY_CONVERTER" target="_blank"&gt;IATE:3572414&lt;/a&gt; ] en la que los fondos se captan a través de una oferta de suscripción de títulos de deuda (obligaciones, bonos u otros instrumentos de renta fija).</t>
        </is>
      </c>
      <c r="CE789" t="inlineStr">
        <is>
          <t>&lt;i&gt;väärtpaberipõhise ühisrahastuse&lt;/i&gt; &lt;a href="/entry/result/3572414/all" id="ENTRY_TO_ENTRY_CONVERTER" target="_blank"&gt;IATE:3572414&lt;/a&gt; vorm, mis võimaldab inimestel investeerida ettevõttesse ja saada vastutasuks ettevõtte võlaväärtpabereid</t>
        </is>
      </c>
      <c r="CF789" t="inlineStr">
        <is>
          <t>&lt;a href="https://iate.europa.eu/entry/result/3572414/fi" target="_blank"&gt;arvopaperipohjaisen joukkorahoituksen&lt;/a&gt; muoto, jossa joukkorahoitusta
hakeva yritys antaa sijoittajilta saamiensa
varojen vastikkeeksi velkakirjoja</t>
        </is>
      </c>
      <c r="CG789" t="inlineStr">
        <is>
          <t>forme de &lt;a href="https://iate.europa.eu/entry/result/3572414/fr" target="_blank"&gt;financement participatif reposant sur des titres financiers&lt;/a&gt; permettant d'investir dans une entreprise et de recevoir des titres de créance en contrepartie</t>
        </is>
      </c>
      <c r="CH789" t="inlineStr">
        <is>
          <t/>
        </is>
      </c>
      <c r="CI789" t="inlineStr">
        <is>
          <t>vrsta&lt;a href="https://iate.europa.eu/entry/result/3572414" target="_blank"&gt; skupnog financiranja na temelju vrijednosnih papira&lt;/a&gt; s pomoću koje se osobama omogućuje da ulože u poduzeće i zauzvrat od tog poduzeća prime dužničke vrijednosne papire</t>
        </is>
      </c>
      <c r="CJ789" t="inlineStr">
        <is>
          <t>az &lt;a href="https://iate.europa.eu/entry/result/3572414/all" target="_blank"&gt;értékpapír-alapú közösségi finanszírozás&lt;/a&gt; egyik típusa, amely lehetővé teszi az emberek számára, hogy befektessenek egy vállalkozásba hitelviszonyt megtestesítő értékpapírokért cserébe</t>
        </is>
      </c>
      <c r="CK789" t="inlineStr">
        <is>
          <t>tipologia di crowdfunding basato sui titoli [ &lt;a href="/entry/result/3572414/all" id="ENTRY_TO_ENTRY_CONVERTER" target="_blank"&gt;IATE:3572414&lt;/a&gt; ] che prevede l'emissione di titoli di debito a favore dei partecipanti</t>
        </is>
      </c>
      <c r="CL789" t="inlineStr">
        <is>
          <t>&lt;em&gt;vertybiniais popieriais grindžiamo sutelktinio finansavimo&lt;/em&gt; (&lt;a href="/entry/result/3572414/all" id="ENTRY_TO_ENTRY_CONVERTER" target="_blank"&gt;IATE:3572414&lt;/a&gt;) rūšis, kai asmenys investuoja į įmonę ir už tai gauna tos įmonės skolos vertybinių popierių</t>
        </is>
      </c>
      <c r="CM789" t="inlineStr">
        <is>
          <t>viens no uz uz vērtspapīriem balstītas kolektīvās finansēšanas [&lt;a href="/entry/result/3572414/all" id="ENTRY_TO_ENTRY_CONVERTER" target="_blank"&gt;IATE:3572414&lt;/a&gt;] veidiem, kas personām ļauj veikt ieguldījumus uzņēmumā un pretim saņemt šā uzņēmuma emitētos parāda vērtspapīrus, piemēram, obligācijas</t>
        </is>
      </c>
      <c r="CN789" t="inlineStr">
        <is>
          <t>tip ta'&lt;i&gt; finanzjament kollettiv ibbażat fuq titoli&lt;/i&gt; [ &lt;a href="/entry/result/3572414/all" id="ENTRY_TO_ENTRY_CONVERTER" target="_blank"&gt;IATE:3572414&lt;/a&gt; ] li jippermetti li persuni jinvestu f'kumpannija u jirċievu lura titoli ta' dejn f'dik il-kumpannija</t>
        </is>
      </c>
      <c r="CO789" t="inlineStr">
        <is>
          <t>vorm van &lt;i&gt;&lt;a href="http://iate.europa.eu/entry/result/3572414/nl" target="_blank"&gt;crowdfunding op basis van effecten&lt;time datetime="18.2.2020"&gt; (18.2.2020)&lt;/time&gt;&lt;/a&gt;&lt;/i&gt; waarbij mensen in een bedrijf kunnen investeren, en in ruil daarvoor schuldbewijzen (obligaties) van dat bedrijf kunnen krijgen</t>
        </is>
      </c>
      <c r="CP789" t="inlineStr">
        <is>
          <t>rodzaj crowdfundingu, w ramach którego inwestor w zamian za wsparcie finansowe może nabywać papiery dłużne</t>
        </is>
      </c>
      <c r="CQ789" t="inlineStr">
        <is>
          <t>Modalidade de financiamento colaborativo [ &lt;a href="/entry/result/3542067/all" id="ENTRY_TO_ENTRY_CONVERTER" target="_blank"&gt;IATE:3542067&lt;/a&gt; ] em que as pessoas investem numa empresa e recebem em troca títulos de dívida [ &lt;a href="/entry/result/865766/all" id="ENTRY_TO_ENTRY_CONVERTER" target="_blank"&gt;IATE:865766&lt;/a&gt; ] emitidos por essa empresa.</t>
        </is>
      </c>
      <c r="CR789" t="inlineStr">
        <is>
          <t>tip de finanțare participativă bazată pe titluri de valoare prin care persoana care investește într-o întreprindere are dreptul de a primi în schimb titluri de creanță</t>
        </is>
      </c>
      <c r="CS789" t="inlineStr">
        <is>
          <t>druh &lt;a href="https://iate.europa.eu/entry/result/3572414/sk" target="_blank"&gt;hromadného financovania založeného na cenných papieroch&lt;/a&gt;, v rámci ktorého osoby investujú
do spoločnosti a získajú od nej &lt;a href="https://iate.europa.eu/entry/result/785155/sk" target="_blank"&gt;dlhové cenné papiere&lt;/a&gt;</t>
        </is>
      </c>
      <c r="CT789" t="inlineStr">
        <is>
          <t>vrsta &lt;i&gt;lastniškega množičnega financiranja&lt;/i&gt; [ &lt;a href="/entry/result/3572414/all" id="ENTRY_TO_ENTRY_CONVERTER" target="_blank"&gt;IATE:3572414&lt;/a&gt; ], ki več vlagateljem v zameno za naložbe v določenem podjetju omogoča pridobitev dolžniških vrednostih papirjev v tem podjetju</t>
        </is>
      </c>
      <c r="CU789" t="inlineStr">
        <is>
          <t>typ av värdepappersbaserad gräsrotsfinansiering (&lt;a href="/entry/result/3572414/all" id="ENTRY_TO_ENTRY_CONVERTER" target="_blank"&gt;IATE:3572414&lt;/a&gt;) där enskilda personer investerar i en skuldförbindelse som utfärdas av företaget</t>
        </is>
      </c>
    </row>
    <row r="790">
      <c r="A790" s="1" t="str">
        <f>HYPERLINK("https://iate.europa.eu/entry/result/3582442/all", "3582442")</f>
        <v>3582442</v>
      </c>
      <c r="B790" t="inlineStr">
        <is>
          <t>FINANCE</t>
        </is>
      </c>
      <c r="C790" t="inlineStr">
        <is>
          <t>FINANCE|financing and investment|financing|financing policy|financing method</t>
        </is>
      </c>
      <c r="D790" t="inlineStr">
        <is>
          <t>колективно финансиране с дялов капитал|колективно финансиране чрез инвестиране в дялови ценни книжа</t>
        </is>
      </c>
      <c r="E790" t="inlineStr">
        <is>
          <t>3|2</t>
        </is>
      </c>
      <c r="F790" t="inlineStr">
        <is>
          <t>|</t>
        </is>
      </c>
      <c r="G790" t="inlineStr">
        <is>
          <t>podílové skupinové financování</t>
        </is>
      </c>
      <c r="H790" t="inlineStr">
        <is>
          <t>3</t>
        </is>
      </c>
      <c r="I790" t="inlineStr">
        <is>
          <t/>
        </is>
      </c>
      <c r="J790" t="inlineStr">
        <is>
          <t>egenkapital-crowdfunding|aktiebaseret crowdfunding</t>
        </is>
      </c>
      <c r="K790" t="inlineStr">
        <is>
          <t>3|3</t>
        </is>
      </c>
      <c r="L790" t="inlineStr">
        <is>
          <t>|</t>
        </is>
      </c>
      <c r="M790" t="inlineStr">
        <is>
          <t>Eigenkapital-Crowdfunding|Crowdinvesting|Equity-based Crowdfunding</t>
        </is>
      </c>
      <c r="N790" t="inlineStr">
        <is>
          <t>3|3|3</t>
        </is>
      </c>
      <c r="O790" t="inlineStr">
        <is>
          <t>||</t>
        </is>
      </c>
      <c r="P790" t="inlineStr">
        <is>
          <t>πληθοχρηματοδότηση μετοχικού κεφαλαίου</t>
        </is>
      </c>
      <c r="Q790" t="inlineStr">
        <is>
          <t>3</t>
        </is>
      </c>
      <c r="R790" t="inlineStr">
        <is>
          <t/>
        </is>
      </c>
      <c r="S790" t="inlineStr">
        <is>
          <t>equity crowdfunding|equity-based crowdfunding|equity based crowdfunding</t>
        </is>
      </c>
      <c r="T790" t="inlineStr">
        <is>
          <t>3|3|1</t>
        </is>
      </c>
      <c r="U790" t="inlineStr">
        <is>
          <t>||</t>
        </is>
      </c>
      <c r="V790" t="inlineStr">
        <is>
          <t>financiación participativa mediante suscripción de capital</t>
        </is>
      </c>
      <c r="W790" t="inlineStr">
        <is>
          <t>3</t>
        </is>
      </c>
      <c r="X790" t="inlineStr">
        <is>
          <t/>
        </is>
      </c>
      <c r="Y790" t="inlineStr">
        <is>
          <t>omakapitalipõhine ühisrahastus</t>
        </is>
      </c>
      <c r="Z790" t="inlineStr">
        <is>
          <t>3</t>
        </is>
      </c>
      <c r="AA790" t="inlineStr">
        <is>
          <t/>
        </is>
      </c>
      <c r="AB790" t="inlineStr">
        <is>
          <t>osakepohjainen joukkorahoitus|pääomapohjainen joukkorahoitus</t>
        </is>
      </c>
      <c r="AC790" t="inlineStr">
        <is>
          <t>3|3</t>
        </is>
      </c>
      <c r="AD790" t="inlineStr">
        <is>
          <t>|</t>
        </is>
      </c>
      <c r="AE790" t="inlineStr">
        <is>
          <t>financement participatif sous forme de capital</t>
        </is>
      </c>
      <c r="AF790" t="inlineStr">
        <is>
          <t>3</t>
        </is>
      </c>
      <c r="AG790" t="inlineStr">
        <is>
          <t/>
        </is>
      </c>
      <c r="AH790" t="inlineStr">
        <is>
          <t>sluachistiú cothromasbhunaithe</t>
        </is>
      </c>
      <c r="AI790" t="inlineStr">
        <is>
          <t>3</t>
        </is>
      </c>
      <c r="AJ790" t="inlineStr">
        <is>
          <t/>
        </is>
      </c>
      <c r="AK790" t="inlineStr">
        <is>
          <t>skupno financiranje temeljeno na vlasničkim udjelima</t>
        </is>
      </c>
      <c r="AL790" t="inlineStr">
        <is>
          <t>3</t>
        </is>
      </c>
      <c r="AM790" t="inlineStr">
        <is>
          <t/>
        </is>
      </c>
      <c r="AN790" t="inlineStr">
        <is>
          <t>sajáttőke-alapú közösségi finanszírozás</t>
        </is>
      </c>
      <c r="AO790" t="inlineStr">
        <is>
          <t>3</t>
        </is>
      </c>
      <c r="AP790" t="inlineStr">
        <is>
          <t/>
        </is>
      </c>
      <c r="AQ790" t="inlineStr">
        <is>
          <t>equity crowdfunding</t>
        </is>
      </c>
      <c r="AR790" t="inlineStr">
        <is>
          <t>3</t>
        </is>
      </c>
      <c r="AS790" t="inlineStr">
        <is>
          <t/>
        </is>
      </c>
      <c r="AT790" t="inlineStr">
        <is>
          <t>nuosavybės vertybinių popierių sutelktinis finansavimas</t>
        </is>
      </c>
      <c r="AU790" t="inlineStr">
        <is>
          <t>2</t>
        </is>
      </c>
      <c r="AV790" t="inlineStr">
        <is>
          <t/>
        </is>
      </c>
      <c r="AW790" t="inlineStr">
        <is>
          <t>pašu kapitāla kolektīvā finansēšana</t>
        </is>
      </c>
      <c r="AX790" t="inlineStr">
        <is>
          <t>2</t>
        </is>
      </c>
      <c r="AY790" t="inlineStr">
        <is>
          <t/>
        </is>
      </c>
      <c r="AZ790" t="inlineStr">
        <is>
          <t>finanzjament kollettiv ibbażat fuq ekwità|finanzjament kollettiv tal-ekwità</t>
        </is>
      </c>
      <c r="BA790" t="inlineStr">
        <is>
          <t>3|3</t>
        </is>
      </c>
      <c r="BB790" t="inlineStr">
        <is>
          <t>|</t>
        </is>
      </c>
      <c r="BC790" t="inlineStr">
        <is>
          <t>equity crowdfunding|crowdfunding op basis van aandelen|crowdfunding op basis van aandelenparticipatie</t>
        </is>
      </c>
      <c r="BD790" t="inlineStr">
        <is>
          <t>3|3|2</t>
        </is>
      </c>
      <c r="BE790" t="inlineStr">
        <is>
          <t>||</t>
        </is>
      </c>
      <c r="BF790" t="inlineStr">
        <is>
          <t>equity crowdfunding|crowdfunding akcyjny</t>
        </is>
      </c>
      <c r="BG790" t="inlineStr">
        <is>
          <t>3|2</t>
        </is>
      </c>
      <c r="BH790" t="inlineStr">
        <is>
          <t>|</t>
        </is>
      </c>
      <c r="BI790" t="inlineStr">
        <is>
          <t>financiamento colaborativo de capital</t>
        </is>
      </c>
      <c r="BJ790" t="inlineStr">
        <is>
          <t>3</t>
        </is>
      </c>
      <c r="BK790" t="inlineStr">
        <is>
          <t/>
        </is>
      </c>
      <c r="BL790" t="inlineStr">
        <is>
          <t>finanțare participativă bazată pe titluri de capital</t>
        </is>
      </c>
      <c r="BM790" t="inlineStr">
        <is>
          <t>3</t>
        </is>
      </c>
      <c r="BN790" t="inlineStr">
        <is>
          <t/>
        </is>
      </c>
      <c r="BO790" t="inlineStr">
        <is>
          <t>hromadné financovanie založené na majetkových cenných papieroch</t>
        </is>
      </c>
      <c r="BP790" t="inlineStr">
        <is>
          <t>3</t>
        </is>
      </c>
      <c r="BQ790" t="inlineStr">
        <is>
          <t/>
        </is>
      </c>
      <c r="BR790" t="inlineStr">
        <is>
          <t>množično financiranje lastniškega kapitala|kapitalsko množično financiranje</t>
        </is>
      </c>
      <c r="BS790" t="inlineStr">
        <is>
          <t>2|2</t>
        </is>
      </c>
      <c r="BT790" t="inlineStr">
        <is>
          <t>|</t>
        </is>
      </c>
      <c r="BU790" t="inlineStr">
        <is>
          <t>andelsbaserad gräsrotsfinansiering</t>
        </is>
      </c>
      <c r="BV790" t="inlineStr">
        <is>
          <t>3</t>
        </is>
      </c>
      <c r="BW790" t="inlineStr">
        <is>
          <t/>
        </is>
      </c>
      <c r="BX790" t="inlineStr">
        <is>
          <t>&lt;i&gt;колективно финансиране с финансова възвръщаемост&lt;/i&gt;
[&lt;a href="/entry/result/3563170/all" id="ENTRY_TO_ENTRY_CONVERTER" target="_blank"&gt;IATE:3563170&lt;/a&gt;], при което предоставящите финансиране участници инвестират в дялови
ценни книжа (акции, дялове), емитирани от търсещите финансиране</t>
        </is>
      </c>
      <c r="BY790" t="inlineStr">
        <is>
          <t>druh &lt;i&gt;skupinového financování založeného na cenných papírech&lt;/i&gt; [ &lt;a href="/entry/result/3572414/all" id="ENTRY_TO_ENTRY_CONVERTER" target="_blank"&gt;IATE:3572414&lt;/a&gt;], které umožňuje lidem investovat do společnosti, jež není kotována na akciovém trhu, a získat poté v dané společnosti kapitálovou účast</t>
        </is>
      </c>
      <c r="BZ790" t="inlineStr">
        <is>
          <t>type af &lt;a href="https://iate.europa.eu/entry/result/3572414/all" target="_blank"&gt;værdipapirbaseret crowdfunding&lt;/a&gt;, der giver personer mulighed for at investere i en virksomhed, der ikke er børsnoteret, mod at få en ejerandel i virksomheden.</t>
        </is>
      </c>
      <c r="CA790" t="inlineStr">
        <is>
          <t>Form des
Crowdinvesting &lt;a href="/entry/result/3557034/all" id="ENTRY_TO_ENTRY_CONVERTER" target="_blank"&gt;IATE:3557034&lt;/a&gt;, bei der der Anleger durch Wertpapiere am
Eigenkapital des Unternehmens beteiligt ist, wobei die Rückzahlung vom
Unternehmenswert und dem Unternehmensgewinn abhängt</t>
        </is>
      </c>
      <c r="CB790" t="inlineStr">
        <is>
          <t>είδος συμμετοχικής χρηματοδότησης με την οποία είναι δυνατή η επένδυση σε εταιρίες που δεν είναι εισαγμένες στο χρηματιστήριο, με ανταμοιβή μετοχές ή τίτλους των εταιριών αυτών</t>
        </is>
      </c>
      <c r="CC790" t="inlineStr">
        <is>
          <t>type of 
&lt;i&gt;securities-based crowdfunding&lt;/i&gt; [ &lt;a href="/entry/result/3572414/all" id="ENTRY_TO_ENTRY_CONVERTER" target="_blank"&gt;IATE:3572414&lt;/a&gt; ] that allows people to invest in a company that is not listed on the stock market and to receive shares or equity in that company in return</t>
        </is>
      </c>
      <c r="CD790" t="inlineStr">
        <is>
          <t>Modalidad de financiación participativa [ &lt;a href="/entry/result/3542067/all" id="ENTRY_TO_ENTRY_CONVERTER" target="_blank"&gt;IATE:3542067&lt;/a&gt; ] en la que la financiación de los proyectos se instrumenta mediante una oferta de suscripción de acciones, participaciones u otros valores representativos de capital.</t>
        </is>
      </c>
      <c r="CE790" t="inlineStr">
        <is>
          <t>&lt;i&gt;väärtpaberipõhise ühisrahastuse&lt;/i&gt; &lt;a href="/entry/result/3572414/all" id="ENTRY_TO_ENTRY_CONVERTER" target="_blank"&gt;IATE:3572414&lt;/a&gt; vorm, mis võimaldab inimestel investeerida börsil noteerimata ettevõtte omakapitali ja saada vastutasuks osalus ettevõttes</t>
        </is>
      </c>
      <c r="CF790" t="inlineStr">
        <is>
          <t>&lt;a href="https://iate.europa.eu/entry/result/3572414/fi" target="_blank"&gt;arvopaperipohjaisen joukkorahoituksen&lt;/a&gt; muoto, jossa rahoitettavat kohteet ovat yrityksiä ja
jossa sijoittajat saavat rahalleen vastineeksi yrityksen osakkeita</t>
        </is>
      </c>
      <c r="CG790" t="inlineStr">
        <is>
          <t>forme de &lt;a href="https://iate.europa.eu/entry/result/3572414/fr" target="_blank"&gt;financement participatif reposant sur des titres financiers&lt;/a&gt; permettant d'investir dans une entreprise et de participer en contrepartie au capital de cette entreprise</t>
        </is>
      </c>
      <c r="CH790" t="inlineStr">
        <is>
          <t/>
        </is>
      </c>
      <c r="CI790" t="inlineStr">
        <is>
          <t>vrsta &lt;a href="https://iate.europa.eu/entry/result/3572414" target="_blank"&gt;skupnog financiranju na temelju vrijednosnih papira&lt;/a&gt;s pomoću kojeg osobe mogu ulagati u poduzeće koje nije uvršteno na burzu i zauzvrat primati dionice ili vlasnički udio u tom poduzeću</t>
        </is>
      </c>
      <c r="CJ790" t="inlineStr">
        <is>
          <t>az &lt;a href="https://iate.europa.eu/entry/result/3572414/all" target="_blank"&gt;&lt;i&gt;értékpapír-alapú közösségi finanszírozás&lt;/i&gt;&lt;/a&gt; egyik típusa, amely lehetővé teszi az emberek számára, hogy befektessenek egy tőzsdén nem jegyzett vállalkozásba az adott vállalkozásban fennálló üzletrészekért cserébe</t>
        </is>
      </c>
      <c r="CK790" t="inlineStr">
        <is>
          <t>tipologia di crowdfunding basato sui titoli [ &lt;a href="/entry/result/3572414/all" id="ENTRY_TO_ENTRY_CONVERTER" target="_blank"&gt;IATE:3572414&lt;/a&gt; ] che prevede la cessione ai partecipanti di titoli azionari o altre forme di capitale proprio (non quotati)</t>
        </is>
      </c>
      <c r="CL790" t="inlineStr">
        <is>
          <t>&lt;em&gt;vertybiniais popieriais grindžiamo sutelktinio finansavimo&lt;/em&gt; (&lt;a href="/entry/result/3572414/all" id="ENTRY_TO_ENTRY_CONVERTER" target="_blank"&gt;IATE:3572414&lt;/a&gt;) rūšis, kai asmenys investuoja į įmonę, kuri nėra įtraukta į biržos sąrašus, ir už tai gauna tos įmonės akcijų arba nuosavybės vertybinių popierių</t>
        </is>
      </c>
      <c r="CM790" t="inlineStr">
        <is>
          <t>uz vērtspapīriem balstītas kolektīvās finansēšanas [&lt;a href="/entry/result/3572414/all" id="ENTRY_TO_ENTRY_CONVERTER" target="_blank"&gt;IATE:3572414&lt;/a&gt;] veids, kas kādai personu grupai ļauj veikt ieguldījumus sabiedrībā, kas netiek kotēta biržā, un pretim saņemt minētās sabiedrības akcijas vai pašu kapitālu</t>
        </is>
      </c>
      <c r="CN790" t="inlineStr">
        <is>
          <t>tip ta' &lt;i&gt;finanzjament kollettiv ibbażat fuq titoli&lt;/i&gt; [ &lt;a href="/entry/result/3572414/all" id="ENTRY_TO_ENTRY_CONVERTER" target="_blank"&gt;IATE:3572414&lt;/a&gt; ] li jippermetti li persuni jagħmlu investiment f'kumpannija li mhijiex elenkata fis-suq tal-istokks u li jirċievu lura ishma jew ekwitajiet f'dik il-kumpannija</t>
        </is>
      </c>
      <c r="CO790" t="inlineStr">
        <is>
          <t>vorm van &lt;i&gt;&lt;a href="http://iate.europa.eu/entry/result/3572414/nl" target="_blank"&gt;crowdfunding op basis van effecten&lt;time datetime="18.2.2020"&gt; (18.2.2020)&lt;/time&gt;&lt;/a&gt;&lt;/i&gt; waarbij mensen kunnen investeren in een niet-beursgenoteerd bedrijf, en in ruil daarvoor aandelen van dat bedrijf kunnen krijgen</t>
        </is>
      </c>
      <c r="CP790" t="inlineStr">
        <is>
          <t>rodzaj crowdfundingu udziałowego [ &lt;a href="/entry/result/3572414/all" id="ENTRY_TO_ENTRY_CONVERTER" target="_blank"&gt;IATE:3572414&lt;/a&gt; ], w ramach którego inwestorzy uzyskują gratyfikację w formie udziałów akcji (lecz nie papierów dłużnych)</t>
        </is>
      </c>
      <c r="CQ790" t="inlineStr">
        <is>
          <t>Modalidade de financiamento colaborativo [ &lt;a href="/entry/result/3542067/all" id="ENTRY_TO_ENTRY_CONVERTER" target="_blank"&gt;IATE:3542067&lt;/a&gt; ] pela qual a entidade financiada remunera o financiamento obtido através de uma participação no respetivo capital social, distribuição de dividendos ou partilha de lucros.</t>
        </is>
      </c>
      <c r="CR790" t="inlineStr">
        <is>
          <t>tip de finanțare participativă bazată pe titluri de valoare prin care persoana care investește într-o întreprindere are dreptul de a primi în schimb titluri de capital</t>
        </is>
      </c>
      <c r="CS790" t="inlineStr">
        <is>
          <t>druh &lt;a href="https://iate.europa.eu/entry/result/3572414/sk" target="_blank"&gt;hromadného financovania založeného na cenných papieroch&lt;/a&gt;, v rámci ktorého osoby investujú do
spoločnosti a získajú od nej &lt;a href="https://iate.europa.eu/entry/result/910349/sk" target="_blank"&gt;majetkové cenné papiere&lt;/a&gt;</t>
        </is>
      </c>
      <c r="CT790" t="inlineStr">
        <is>
          <t>model &lt;i&gt;lastniškega množičnega financiranja&lt;/i&gt; [ &lt;a href="/entry/result/3572414/all" id="ENTRY_TO_ENTRY_CONVERTER" target="_blank"&gt;IATE:3572414&lt;/a&gt; ], kjer lastnik projekta oz. podjetnik več vlagateljem v zameno za naložbe ponuja delež v podjetju</t>
        </is>
      </c>
      <c r="CU790" t="inlineStr">
        <is>
          <t/>
        </is>
      </c>
    </row>
    <row r="791">
      <c r="A791" s="1" t="str">
        <f>HYPERLINK("https://iate.europa.eu/entry/result/3571240/all", "3571240")</f>
        <v>3571240</v>
      </c>
      <c r="B791" t="inlineStr">
        <is>
          <t>INDUSTRY;BUSINESS AND COMPETITION;FINANCE;TRADE</t>
        </is>
      </c>
      <c r="C791" t="inlineStr">
        <is>
          <t>INDUSTRY|industrial structures and policy;BUSINESS AND COMPETITION;FINANCE|financing and investment;TRADE</t>
        </is>
      </c>
      <c r="D791" t="inlineStr">
        <is>
          <t>финансиране на снабдителната верига</t>
        </is>
      </c>
      <c r="E791" t="inlineStr">
        <is>
          <t>3</t>
        </is>
      </c>
      <c r="F791" t="inlineStr">
        <is>
          <t/>
        </is>
      </c>
      <c r="G791" t="inlineStr">
        <is>
          <t>financování v rámci dodavatelských řetězců</t>
        </is>
      </c>
      <c r="H791" t="inlineStr">
        <is>
          <t>3</t>
        </is>
      </c>
      <c r="I791" t="inlineStr">
        <is>
          <t/>
        </is>
      </c>
      <c r="J791" t="inlineStr">
        <is>
          <t>forsyningskædefinansiering</t>
        </is>
      </c>
      <c r="K791" t="inlineStr">
        <is>
          <t>3</t>
        </is>
      </c>
      <c r="L791" t="inlineStr">
        <is>
          <t/>
        </is>
      </c>
      <c r="M791" t="inlineStr">
        <is>
          <t>Supply-Chain-Finanzierung</t>
        </is>
      </c>
      <c r="N791" t="inlineStr">
        <is>
          <t>3</t>
        </is>
      </c>
      <c r="O791" t="inlineStr">
        <is>
          <t/>
        </is>
      </c>
      <c r="P791" t="inlineStr">
        <is>
          <t>χρηματοδότηση της αλυσίδας εφοδιασμού</t>
        </is>
      </c>
      <c r="Q791" t="inlineStr">
        <is>
          <t>3</t>
        </is>
      </c>
      <c r="R791" t="inlineStr">
        <is>
          <t/>
        </is>
      </c>
      <c r="S791" t="inlineStr">
        <is>
          <t>SCF|supply chain finance</t>
        </is>
      </c>
      <c r="T791" t="inlineStr">
        <is>
          <t>3|3</t>
        </is>
      </c>
      <c r="U791" t="inlineStr">
        <is>
          <t>|</t>
        </is>
      </c>
      <c r="V791" t="inlineStr">
        <is>
          <t>financiación de la cadena de suministro</t>
        </is>
      </c>
      <c r="W791" t="inlineStr">
        <is>
          <t>3</t>
        </is>
      </c>
      <c r="X791" t="inlineStr">
        <is>
          <t/>
        </is>
      </c>
      <c r="Y791" t="inlineStr">
        <is>
          <t>tarneahela rahastamine</t>
        </is>
      </c>
      <c r="Z791" t="inlineStr">
        <is>
          <t>3</t>
        </is>
      </c>
      <c r="AA791" t="inlineStr">
        <is>
          <t/>
        </is>
      </c>
      <c r="AB791" t="inlineStr">
        <is>
          <t>toimitusketjurahoitus|toimitusketjun rahoitus|toimittajarahoitus</t>
        </is>
      </c>
      <c r="AC791" t="inlineStr">
        <is>
          <t>3|3|3</t>
        </is>
      </c>
      <c r="AD791" t="inlineStr">
        <is>
          <t>||</t>
        </is>
      </c>
      <c r="AE791" t="inlineStr">
        <is>
          <t>financement de la chaîne d'approvisionnement|FCA</t>
        </is>
      </c>
      <c r="AF791" t="inlineStr">
        <is>
          <t>3|3</t>
        </is>
      </c>
      <c r="AG791" t="inlineStr">
        <is>
          <t>|</t>
        </is>
      </c>
      <c r="AH791" t="inlineStr">
        <is>
          <t>maoiniú slabhra soláthair</t>
        </is>
      </c>
      <c r="AI791" t="inlineStr">
        <is>
          <t>3</t>
        </is>
      </c>
      <c r="AJ791" t="inlineStr">
        <is>
          <t/>
        </is>
      </c>
      <c r="AK791" t="inlineStr">
        <is>
          <t>financiranje opskrbnog lanca</t>
        </is>
      </c>
      <c r="AL791" t="inlineStr">
        <is>
          <t>3</t>
        </is>
      </c>
      <c r="AM791" t="inlineStr">
        <is>
          <t/>
        </is>
      </c>
      <c r="AN791" t="inlineStr">
        <is>
          <t>ellátásilánc-finanszírozás|az ellátási láncok finanszírozása</t>
        </is>
      </c>
      <c r="AO791" t="inlineStr">
        <is>
          <t>3|3</t>
        </is>
      </c>
      <c r="AP791" t="inlineStr">
        <is>
          <t>|</t>
        </is>
      </c>
      <c r="AQ791" t="inlineStr">
        <is>
          <t>supply chain finance|finanziamento esteso alla filiera</t>
        </is>
      </c>
      <c r="AR791" t="inlineStr">
        <is>
          <t>3|3</t>
        </is>
      </c>
      <c r="AS791" t="inlineStr">
        <is>
          <t>|</t>
        </is>
      </c>
      <c r="AT791" t="inlineStr">
        <is>
          <t>tiekimo grandinės finansavimas</t>
        </is>
      </c>
      <c r="AU791" t="inlineStr">
        <is>
          <t>3</t>
        </is>
      </c>
      <c r="AV791" t="inlineStr">
        <is>
          <t/>
        </is>
      </c>
      <c r="AW791" t="inlineStr">
        <is>
          <t>piegādes ķēdes finansējums</t>
        </is>
      </c>
      <c r="AX791" t="inlineStr">
        <is>
          <t>3</t>
        </is>
      </c>
      <c r="AY791" t="inlineStr">
        <is>
          <t/>
        </is>
      </c>
      <c r="AZ791" t="inlineStr">
        <is>
          <t>finanzjament tal-katina tal-provvista</t>
        </is>
      </c>
      <c r="BA791" t="inlineStr">
        <is>
          <t>3</t>
        </is>
      </c>
      <c r="BB791" t="inlineStr">
        <is>
          <t/>
        </is>
      </c>
      <c r="BC791" t="inlineStr">
        <is>
          <t>SCF|aanbodketenfinanciering|ketenfinanciering|Supply Chain Finance</t>
        </is>
      </c>
      <c r="BD791" t="inlineStr">
        <is>
          <t>3|3|3|3</t>
        </is>
      </c>
      <c r="BE791" t="inlineStr">
        <is>
          <t>|||</t>
        </is>
      </c>
      <c r="BF791" t="inlineStr">
        <is>
          <t>SCF|finansowanie łańcucha dostaw</t>
        </is>
      </c>
      <c r="BG791" t="inlineStr">
        <is>
          <t>3|3</t>
        </is>
      </c>
      <c r="BH791" t="inlineStr">
        <is>
          <t>|</t>
        </is>
      </c>
      <c r="BI791" t="inlineStr">
        <is>
          <t>financiamento da cadeia de abastecimento</t>
        </is>
      </c>
      <c r="BJ791" t="inlineStr">
        <is>
          <t>3</t>
        </is>
      </c>
      <c r="BK791" t="inlineStr">
        <is>
          <t/>
        </is>
      </c>
      <c r="BL791" t="inlineStr">
        <is>
          <t>finanțare a lanțului de aprovizionare</t>
        </is>
      </c>
      <c r="BM791" t="inlineStr">
        <is>
          <t>3</t>
        </is>
      </c>
      <c r="BN791" t="inlineStr">
        <is>
          <t/>
        </is>
      </c>
      <c r="BO791" t="inlineStr">
        <is>
          <t>SCF|financovanie dodávateľského reťazca</t>
        </is>
      </c>
      <c r="BP791" t="inlineStr">
        <is>
          <t>3|3</t>
        </is>
      </c>
      <c r="BQ791" t="inlineStr">
        <is>
          <t>|</t>
        </is>
      </c>
      <c r="BR791" t="inlineStr">
        <is>
          <t>financiranje dobavne verige</t>
        </is>
      </c>
      <c r="BS791" t="inlineStr">
        <is>
          <t>3</t>
        </is>
      </c>
      <c r="BT791" t="inlineStr">
        <is>
          <t/>
        </is>
      </c>
      <c r="BU791" t="inlineStr">
        <is>
          <t>leverantörsfinansiering</t>
        </is>
      </c>
      <c r="BV791" t="inlineStr">
        <is>
          <t>3</t>
        </is>
      </c>
      <c r="BW791" t="inlineStr">
        <is>
          <t/>
        </is>
      </c>
      <c r="BX791" t="inlineStr">
        <is>
          <t>бизнес и финансови процеси на технологична основа, които свързват различните участници в една трансакция - купувач, продавач и финансова институция - с цел намаляване на финансовите разходи и повишаване на ефективността чрез предлагане на краткосрочни кредити за оптимизиране на текущите активи както на купувача, така и на продавача</t>
        </is>
      </c>
      <c r="BY791" t="inlineStr">
        <is>
          <t>soubor obchodních a
finančních procesů založených na technologiích, které propojují různé strany
transakce (kupujícího, prodávajícího a instituci poskytující financování) za
účelem snížení nákladů a zlepšení efektivity činnosti poskytnutím krátkodobého
úvěru, který optimalizuje pracovní kapitál kupujícího i prodávajícího</t>
        </is>
      </c>
      <c r="BZ791" t="inlineStr">
        <is>
          <t>fokus på at optimere omkostninger på tværs af den samlede forsyningskæde&lt;br&gt;den pengestrøm, der strømmer mellem virksomheder i en forsyningskæde. Det omfatter betalinger mellem kunde, mægler, transportør, agent og leverandør eller finansiering af transaktionerne. Det sidste kan ske af en bank, et finansieringsselskab eller en samarbejdspartner, der er villig til at finansiere betalinger</t>
        </is>
      </c>
      <c r="CA791" t="inlineStr">
        <is>
          <t>Zahlungsverfahren, bei dem eine
Bank zwischen Käufer und Lieferant geschaltet wird, die die Forderungen des
Lieferanten übernimmt und den Rechnungsbetrag sofort nach der Lieferung zahlt,
während der Käufer mit der Bank ein individuelles Zahlungsziel (z. B. auch eine
Ratenzahlung) vereinbart</t>
        </is>
      </c>
      <c r="CB791" t="inlineStr">
        <is>
          <t>σύνολο επιχειρηματικών και χρηματοοικονομικών διαδικασιών, βασιζόμενων στην τεχνολογία, με τις οποίες έρχονται σε απαφή τα μέρη μιας συναλλαγής -ο αγοραστής, ο πωλητής και ο χρηματοδοτικός οργανισμός- προκειμένου να μειωθούν τα έξοδα χρηματοδότησης και να βελτιωθεί η επιχειρηματική αποτελεσματικπότητα με βραχυπρόθεσμες πιστώσεις για βελτιστοποίηση του λειτουργικού κεφαλαίου, τόσο για τον αγοραστή όσο και για τον πωλητή</t>
        </is>
      </c>
      <c r="CC791" t="inlineStr">
        <is>
          <t>set of technology-based business and financing processes that link the various parties in a transaction – the buyer, seller and financing institution – to lower financing costs and improve business efficiency by providing short-term credit that optimizes working capital for both the buyer and the seller</t>
        </is>
      </c>
      <c r="CD791" t="inlineStr">
        <is>
          <t>Conjunto de prácticas y técnicas de financiación y mitigación de riesgos para optimizar la gestión del capital circulante y la liquidez invertida en los procesos y operaciones de la cadena de suministro [ &lt;a href="/entry/result/900009/all" id="ENTRY_TO_ENTRY_CONVERTER" target="_blank"&gt;IATE:900009&lt;/a&gt; ]; estas prácticas y técnicas, basadas en gran medida en la digitalización, suponen una cooperación entre varias empresas, incluidos los proveedores de servicios externos, y tienen por objeto reducir el coste de las operaciones de compraventa, aumentar el plazo de pago a los proveedores y reducir el coste de las transferencias bancarias.</t>
        </is>
      </c>
      <c r="CE791" t="inlineStr">
        <is>
          <t>tehnoloogiapõhised äri- ja rahastamisprotsessid, mis seovad omavahel tehingupooled - ostja, müüja ja finatsinstitutsiooni - ning mille eesmärk on vähendada rahastamiskulusid ja suurendada ettevõtte tulemuslikkust lühiajalise laenu abil, mis optimeerib nii müüja kui ka ostja käibekapitali</t>
        </is>
      </c>
      <c r="CF791" t="inlineStr">
        <is>
          <t>rahoitusohjelma, jonka ostajayritys
käynnistää ja jossa toimittajat voivat saada maksun tuotteistaan
tai palveluistaan muutamassa päivässä sen sijaan, että joutuisivat odottamaan
myyntisaataviaan eräpäivään</t>
        </is>
      </c>
      <c r="CG791" t="inlineStr">
        <is>
          <t>série de pratiques et de technologies qui soutiennent les processus financiers d'une &lt;a href="https://iate.europa.eu/entry/result/900009/fr" target="_blank"&gt;chaîne d'approvisionnement&lt;/a&gt; de bout en bout</t>
        </is>
      </c>
      <c r="CH791" t="inlineStr">
        <is>
          <t/>
        </is>
      </c>
      <c r="CI791" t="inlineStr">
        <is>
          <t/>
        </is>
      </c>
      <c r="CJ791" t="inlineStr">
        <is>
          <t>fejlett technológián alapuló üzletviteli és finanszírozási folyamatok rendszere, amely a finanszírozási költségek csökkentése és az üzleti hatékonyság növelése céljából összekapcsolja az ügyletben részt vevő feleket - a vevőt, a szállítót és a finanaszírozó intézményt - rövid lejáratú hitelt biztosítva, és ezátal optimalizálva a vevő és a szállító működő tőkéjét</t>
        </is>
      </c>
      <c r="CK791" t="inlineStr">
        <is>
          <t>insieme delle soluzioni che consentono a un’impresa di finanziare il proprio capitale circolante, facendo leva non solo sulle sue caratteristiche economiche, finanziarie o di business, ma anche sul ruolo che essa ricopre all’interno della filiera in cui opera</t>
        </is>
      </c>
      <c r="CL791" t="inlineStr">
        <is>
          <t>įvairius sandoryje dalyvaujančius subjektus – pirkėją, pardavėją ir finansų įstaigą – susiejantys, technologijomis grindžiami verslo ir finansavimo procesai, kuriais, teikiant trumpalaikį kreditą, optimizuojamas tiek pirkėjo, tiek pardavėjo apyvartinis kapitalas, mažinami finansavimo kaštai ir didinamas veiklos efektyvumas</t>
        </is>
      </c>
      <c r="CM791" t="inlineStr">
        <is>
          <t>tehnoloģijās balstītu uzņēmējdarbības un finansēšanas procesu kopums, ko darījumā iesaistītās puses - pircējs, pārdevējs un finansētājs - izmanto, lai samazinātu finansēšanas izmaksas un uzlabotu uzņēmējdarbības efektivitāti, nodrošinot īstermiņa kredītu, kas optimizē pircēja un pārdevēja darba kapitāla resursus</t>
        </is>
      </c>
      <c r="CN791" t="inlineStr">
        <is>
          <t>sett ta' proċessi kummerċjali u ta' finanzjament
ibbażati fuq it-teknoloġija li jorbtu flimkien lid-diversi partijiet
fi tranżazzjoni - ix-xerrej, il-bejjiegħ u
l-istituzzjoni ta' finanzjament - biex inaqqsu l-ispejjeż
tal-finanzjament u jtejbu l-effiċjenza kummerċjali billi
jipprovdu kreditu għal żmien qasir li jottimizza l-&lt;a href="https://iate.europa.eu/entry/result/129029/all" target="_blank"&gt;kapital operatorju&lt;time datetime="25.3.2020"&gt; (25.3.2020)&lt;/time&gt;&lt;/a&gt; kemm
għax-xerrej kif ukoll għall-bejjiegħ</t>
        </is>
      </c>
      <c r="CO791" t="inlineStr">
        <is>
          <t>financieringsconstructie waarbij ondernemingen in een aanbodketen samenwerken om de kredietverstrekker meer zekerheid te geven in ruil voor gunstige financieringsvoorwaarden</t>
        </is>
      </c>
      <c r="CP791" t="inlineStr">
        <is>
          <t>zestaw rozwiązań z zakresu usług i technologii, które łączą kupujących, dostawców oraz instytucje finansujące, tak aby poprawić przejrzystość, obniżyć koszt finansowania, dostępność środków pieniężnych w łańcuchu dostaw</t>
        </is>
      </c>
      <c r="CQ791" t="inlineStr">
        <is>
          <t>Conjunto de práticas empresariais e financeiras apoiadas pela tecnologia que ligam as diferentes partes numa transação - o comprador, o vendedor e a instituição financeira - a fim de reduzir os custos financeiros da mesma e de melhorar a eficiência empresarial ao fornecer crédito de curto prazo que otimiza o capital circulante tanto do comprador como do vendedor.</t>
        </is>
      </c>
      <c r="CR791" t="inlineStr">
        <is>
          <t>serie de practici și tehnologii care sprijină procesele financiare aferente unui lanț de aprovizionare integral</t>
        </is>
      </c>
      <c r="CS791" t="inlineStr">
        <is>
          <t>súbor obchodných a finančných
postupov, ktoré sú založené na
technológiách a umožňujú prepojenie jednotlivých strán transakcie –
kupujúceho, predávajúceho a financujúcej
inštitúcie – s cieľom znížiť náklady na financovanie a zvýšiť efektívnosť
poskytovaním krátkodobých úverov, ktoré optimalizujú pracovný kapitál kupujúceho aj predávajúceho</t>
        </is>
      </c>
      <c r="CT791" t="inlineStr">
        <is>
          <t>celota finančnih instrumentov, s katerimi se upravlja tok kapitala na način, ki omogoča nemoten potek mednarodne trgovine</t>
        </is>
      </c>
      <c r="CU791" t="inlineStr">
        <is>
          <t/>
        </is>
      </c>
    </row>
    <row r="792">
      <c r="A792" s="1" t="str">
        <f>HYPERLINK("https://iate.europa.eu/entry/result/3582557/all", "3582557")</f>
        <v>3582557</v>
      </c>
      <c r="B792" t="inlineStr">
        <is>
          <t>EDUCATION AND COMMUNICATIONS;FINANCE</t>
        </is>
      </c>
      <c r="C792" t="inlineStr">
        <is>
          <t>EDUCATION AND COMMUNICATIONS|information technology and data processing;FINANCE|financing and investment</t>
        </is>
      </c>
      <c r="D792" t="inlineStr">
        <is>
          <t>роботизирани консултации|автоматизирано консултиране</t>
        </is>
      </c>
      <c r="E792" t="inlineStr">
        <is>
          <t>3|3</t>
        </is>
      </c>
      <c r="F792" t="inlineStr">
        <is>
          <t>|</t>
        </is>
      </c>
      <c r="G792" t="inlineStr">
        <is>
          <t>robotické poradenství</t>
        </is>
      </c>
      <c r="H792" t="inlineStr">
        <is>
          <t>3</t>
        </is>
      </c>
      <c r="I792" t="inlineStr">
        <is>
          <t/>
        </is>
      </c>
      <c r="J792" t="inlineStr">
        <is>
          <t>robotrådgivning</t>
        </is>
      </c>
      <c r="K792" t="inlineStr">
        <is>
          <t>3</t>
        </is>
      </c>
      <c r="L792" t="inlineStr">
        <is>
          <t/>
        </is>
      </c>
      <c r="M792" t="inlineStr">
        <is>
          <t>Robo-Advice|automatisierte Beratung</t>
        </is>
      </c>
      <c r="N792" t="inlineStr">
        <is>
          <t>3|3</t>
        </is>
      </c>
      <c r="O792" t="inlineStr">
        <is>
          <t>|</t>
        </is>
      </c>
      <c r="P792" t="inlineStr">
        <is>
          <t>αυτοματοποιημένη συμβουλή</t>
        </is>
      </c>
      <c r="Q792" t="inlineStr">
        <is>
          <t>3</t>
        </is>
      </c>
      <c r="R792" t="inlineStr">
        <is>
          <t/>
        </is>
      </c>
      <c r="S792" t="inlineStr">
        <is>
          <t>robo-advice|automated advice</t>
        </is>
      </c>
      <c r="T792" t="inlineStr">
        <is>
          <t>3|3</t>
        </is>
      </c>
      <c r="U792" t="inlineStr">
        <is>
          <t>|</t>
        </is>
      </c>
      <c r="V792" t="inlineStr">
        <is>
          <t>asesoramiento automatizado|asesoramiento robotizado</t>
        </is>
      </c>
      <c r="W792" t="inlineStr">
        <is>
          <t>3|3</t>
        </is>
      </c>
      <c r="X792" t="inlineStr">
        <is>
          <t>|</t>
        </is>
      </c>
      <c r="Y792" t="inlineStr">
        <is>
          <t>automaatnõustamine|robotnõustamine</t>
        </is>
      </c>
      <c r="Z792" t="inlineStr">
        <is>
          <t>3|3</t>
        </is>
      </c>
      <c r="AA792" t="inlineStr">
        <is>
          <t>|</t>
        </is>
      </c>
      <c r="AB792" t="inlineStr">
        <is>
          <t>robottineuvonta|automaattinen neuvonta</t>
        </is>
      </c>
      <c r="AC792" t="inlineStr">
        <is>
          <t>3|3</t>
        </is>
      </c>
      <c r="AD792" t="inlineStr">
        <is>
          <t>|</t>
        </is>
      </c>
      <c r="AE792" t="inlineStr">
        <is>
          <t>conseil automatisé</t>
        </is>
      </c>
      <c r="AF792" t="inlineStr">
        <is>
          <t>3</t>
        </is>
      </c>
      <c r="AG792" t="inlineStr">
        <is>
          <t/>
        </is>
      </c>
      <c r="AH792" t="inlineStr">
        <is>
          <t>uathchomhairle</t>
        </is>
      </c>
      <c r="AI792" t="inlineStr">
        <is>
          <t>2</t>
        </is>
      </c>
      <c r="AJ792" t="inlineStr">
        <is>
          <t/>
        </is>
      </c>
      <c r="AK792" t="inlineStr">
        <is>
          <t>automatizirano savjetovanje|robotizirano savjetovanje</t>
        </is>
      </c>
      <c r="AL792" t="inlineStr">
        <is>
          <t>3|3</t>
        </is>
      </c>
      <c r="AM792" t="inlineStr">
        <is>
          <t>|</t>
        </is>
      </c>
      <c r="AN792" t="inlineStr">
        <is>
          <t>robottanácsadás|automatizált tanácsadás</t>
        </is>
      </c>
      <c r="AO792" t="inlineStr">
        <is>
          <t>3|3</t>
        </is>
      </c>
      <c r="AP792" t="inlineStr">
        <is>
          <t>|</t>
        </is>
      </c>
      <c r="AQ792" t="inlineStr">
        <is>
          <t>consulenza automatizzata|robo advice</t>
        </is>
      </c>
      <c r="AR792" t="inlineStr">
        <is>
          <t>3|3</t>
        </is>
      </c>
      <c r="AS792" t="inlineStr">
        <is>
          <t>|</t>
        </is>
      </c>
      <c r="AT792" t="inlineStr">
        <is>
          <t>automatizuotos konsultacijos|automatizuotas konsultavimas</t>
        </is>
      </c>
      <c r="AU792" t="inlineStr">
        <is>
          <t>3|3</t>
        </is>
      </c>
      <c r="AV792" t="inlineStr">
        <is>
          <t>|</t>
        </is>
      </c>
      <c r="AW792" t="inlineStr">
        <is>
          <t>automatizēta konsultācija</t>
        </is>
      </c>
      <c r="AX792" t="inlineStr">
        <is>
          <t>3</t>
        </is>
      </c>
      <c r="AY792" t="inlineStr">
        <is>
          <t/>
        </is>
      </c>
      <c r="AZ792" t="inlineStr">
        <is>
          <t>konsulenza awtomatizzata|robo-advice</t>
        </is>
      </c>
      <c r="BA792" t="inlineStr">
        <is>
          <t>3|3</t>
        </is>
      </c>
      <c r="BB792" t="inlineStr">
        <is>
          <t>|</t>
        </is>
      </c>
      <c r="BC792" t="inlineStr">
        <is>
          <t>geautomatiseerd advies|robotadvies|geautomatiseerde adviesdienst|roboadvies</t>
        </is>
      </c>
      <c r="BD792" t="inlineStr">
        <is>
          <t>3|3|3|3</t>
        </is>
      </c>
      <c r="BE792" t="inlineStr">
        <is>
          <t>|||</t>
        </is>
      </c>
      <c r="BF792" t="inlineStr">
        <is>
          <t>zautomatyzowane doradztwo|robodoradztwo</t>
        </is>
      </c>
      <c r="BG792" t="inlineStr">
        <is>
          <t>3|3</t>
        </is>
      </c>
      <c r="BH792" t="inlineStr">
        <is>
          <t>|</t>
        </is>
      </c>
      <c r="BI792" t="inlineStr">
        <is>
          <t>aconselhamento automatizado</t>
        </is>
      </c>
      <c r="BJ792" t="inlineStr">
        <is>
          <t>3</t>
        </is>
      </c>
      <c r="BK792" t="inlineStr">
        <is>
          <t/>
        </is>
      </c>
      <c r="BL792" t="inlineStr">
        <is>
          <t>consiliere automatizată|consiliere robotizată</t>
        </is>
      </c>
      <c r="BM792" t="inlineStr">
        <is>
          <t>3|3</t>
        </is>
      </c>
      <c r="BN792" t="inlineStr">
        <is>
          <t>|</t>
        </is>
      </c>
      <c r="BO792" t="inlineStr">
        <is>
          <t>robotické poradenstvo|robotický poradca|automatizované poradenstvo</t>
        </is>
      </c>
      <c r="BP792" t="inlineStr">
        <is>
          <t>3|3|3</t>
        </is>
      </c>
      <c r="BQ792" t="inlineStr">
        <is>
          <t>||</t>
        </is>
      </c>
      <c r="BR792" t="inlineStr">
        <is>
          <t>avtomatizirano svetovanje</t>
        </is>
      </c>
      <c r="BS792" t="inlineStr">
        <is>
          <t>3</t>
        </is>
      </c>
      <c r="BT792" t="inlineStr">
        <is>
          <t/>
        </is>
      </c>
      <c r="BU792" t="inlineStr">
        <is>
          <t>automatiserad rådgivning|robotrådgivning</t>
        </is>
      </c>
      <c r="BV792" t="inlineStr">
        <is>
          <t>3|3</t>
        </is>
      </c>
      <c r="BW792" t="inlineStr">
        <is>
          <t>|</t>
        </is>
      </c>
      <c r="BX792" t="inlineStr">
        <is>
          <t/>
        </is>
      </c>
      <c r="BY792" t="inlineStr">
        <is>
          <t>finanční nebo investiční
poradenství poskytované automatizovaně nebo digitální technologií namísto
osobními poradci</t>
        </is>
      </c>
      <c r="BZ792" t="inlineStr">
        <is>
          <t>kapitalforvaltnings- eller porteføljestyringsrådgivning, der gives ved hjælp af automatik og digitale teknologier i stedet for menneskelige rådgivere</t>
        </is>
      </c>
      <c r="CA792" t="inlineStr">
        <is>
          <t>Unterstützung
eines Kunden bei der Geldanlage mithilfe von teil- oder vollautomatisierten
Systemen (etwa unter Verwendung von Algorithmen)</t>
        </is>
      </c>
      <c r="CB792" t="inlineStr">
        <is>
          <t>αυτοματοποιημένες ψηφιακές χρηματοπιστωτικές ή επενδυτικές συμβουλές (σε αντίθεση με τις συμβουλές που παρέχονται από άτομα)</t>
        </is>
      </c>
      <c r="CC792" t="inlineStr">
        <is>
          <t>financial or investment management advice given
by means of automation and digital techniques instead of by human advisors</t>
        </is>
      </c>
      <c r="CD792" t="inlineStr">
        <is>
          <t>Asesoramiento ofrecido mediante aplicaciones que combinan interfaces digitales y algoritmos (también pueden tener funciones de aprendizaje automático), con el fin de prestar servicios que van desde las recomendaciones financieras automatizadas hasta la gestión de carteras, pasando por la intermediación en la compraventa de valores, con escasa o nula intervención humana.</t>
        </is>
      </c>
      <c r="CE792" t="inlineStr">
        <is>
          <t>investeerimisnõustamise või portfellivalitsemise teenuste
osutamine automaatse või poolautomaatse süsteemi kaudu,
mida kasutatakse klientidega suhtlemise vahendina</t>
        </is>
      </c>
      <c r="CF792" t="inlineStr">
        <is>
          <t>tekoälyn avulla toteutettu varainhoito ja sijoitusneuvonta internetissä</t>
        </is>
      </c>
      <c r="CG792" t="inlineStr">
        <is>
          <t>conseil fondé sur des algorithmes qui, à partir des informations fournies par les investisseurs, établissent des recommandations d'investissement</t>
        </is>
      </c>
      <c r="CH792" t="inlineStr">
        <is>
          <t/>
        </is>
      </c>
      <c r="CI792" t="inlineStr">
        <is>
          <t/>
        </is>
      </c>
      <c r="CJ792" t="inlineStr">
        <is>
          <t>olyan pénzügyi vagy befektetési tanácsadás, amelyet automatizált vagy digitális technológiával, emberi beavatkozás néllkül nyújtanak az ügyfélnek az általa megadott adatok és feltételek alapján</t>
        </is>
      </c>
      <c r="CK792" t="inlineStr">
        <is>
          <t>servizi online di consulenza finanziaria (software), ovvero consulenti finanziari “virtuali” che consentono di costruire portafogli di investimento &lt;em&gt;ad hoc&lt;/em&gt; in base alle diverse esigenze dei risparmiatori e degli investitori</t>
        </is>
      </c>
      <c r="CL792" t="inlineStr">
        <is>
          <t>finansų ar investicijų valdymo srities konsultacijos, teikiamos ne žmogaus, o pasitelkiant automatizuotus ir skaitmeninius metodus</t>
        </is>
      </c>
      <c r="CM792" t="inlineStr">
        <is>
          <t>padomi un ieteikumi, kas tiek doti, izmantojot automatizētus un robotizētus procesus un digitālās tehnoloģijas, nevis ar cilvēka starpniecību</t>
        </is>
      </c>
      <c r="CN792" t="inlineStr">
        <is>
          <t>pariri dwar il-ġestjoni finanzjarja jew tal-investimenti mogħtija permezz ta' awtomazzjoni u tekniki diġitali minflok minn konsulenti umani</t>
        </is>
      </c>
      <c r="CO792" t="inlineStr">
        <is>
          <t>geautomatiseerd advies (bijvoorbeeld beleggingsadvies) waarbij de computer en algoritmes de menselijke adviseur vervangen</t>
        </is>
      </c>
      <c r="CP792" t="inlineStr">
        <is>
          <t>doradztwo finansowe oparte na zaawansowanych algorytmach z wykorzystaniem sztucznej inteligencji i narzędzi do analizy dużych zbiorów danych</t>
        </is>
      </c>
      <c r="CQ792" t="inlineStr">
        <is>
          <t>Aconselhamento sobre gestão financeira ou de investimento prestado através de técnicas digitais automatizadas que substituem total ou parcialmente a intervenção humana.</t>
        </is>
      </c>
      <c r="CR792" t="inlineStr">
        <is>
          <t>furnizarea de servicii de consultanță de investiții
sau de administrare a portofoliului (integral sau parțial) printr-un sistem automatizat
sau semi-automatizat utilizat ca instrument orientat către client</t>
        </is>
      </c>
      <c r="CS792" t="inlineStr">
        <is>
          <t>poskytovanie finančného alebo investičného poradenstva alebo služieb správy portfólia (úplne alebo čiastočne) prostredníctvom automatizovaného alebo poloautomatizovaného systému, ktorý sa používa ako nástroj na kontakt s klientom</t>
        </is>
      </c>
      <c r="CT792" t="inlineStr">
        <is>
          <t>svetovalne storitve na daljavo z digitalnimi orodji, med drugim z dostopom do različnih baz</t>
        </is>
      </c>
      <c r="CU792" t="inlineStr">
        <is>
          <t/>
        </is>
      </c>
    </row>
    <row r="793">
      <c r="A793" s="1" t="str">
        <f>HYPERLINK("https://iate.europa.eu/entry/result/3582365/all", "3582365")</f>
        <v>3582365</v>
      </c>
      <c r="B793" t="inlineStr">
        <is>
          <t>EDUCATION AND COMMUNICATIONS;FINANCE</t>
        </is>
      </c>
      <c r="C793" t="inlineStr">
        <is>
          <t>EDUCATION AND COMMUNICATIONS|information technology and data processing;FINANCE</t>
        </is>
      </c>
      <c r="D793" t="inlineStr">
        <is>
          <t>иновационен център</t>
        </is>
      </c>
      <c r="E793" t="inlineStr">
        <is>
          <t>3</t>
        </is>
      </c>
      <c r="F793" t="inlineStr">
        <is>
          <t/>
        </is>
      </c>
      <c r="G793" t="inlineStr">
        <is>
          <t>inovační centrum</t>
        </is>
      </c>
      <c r="H793" t="inlineStr">
        <is>
          <t>3</t>
        </is>
      </c>
      <c r="I793" t="inlineStr">
        <is>
          <t/>
        </is>
      </c>
      <c r="J793" t="inlineStr">
        <is>
          <t>innovationsknudepunkt</t>
        </is>
      </c>
      <c r="K793" t="inlineStr">
        <is>
          <t>3</t>
        </is>
      </c>
      <c r="L793" t="inlineStr">
        <is>
          <t/>
        </is>
      </c>
      <c r="M793" t="inlineStr">
        <is>
          <t>Innovationspol</t>
        </is>
      </c>
      <c r="N793" t="inlineStr">
        <is>
          <t>3</t>
        </is>
      </c>
      <c r="O793" t="inlineStr">
        <is>
          <t/>
        </is>
      </c>
      <c r="P793" t="inlineStr">
        <is>
          <t>κόμβος καινοτομίας</t>
        </is>
      </c>
      <c r="Q793" t="inlineStr">
        <is>
          <t>3</t>
        </is>
      </c>
      <c r="R793" t="inlineStr">
        <is>
          <t/>
        </is>
      </c>
      <c r="S793" t="inlineStr">
        <is>
          <t>innovation hub</t>
        </is>
      </c>
      <c r="T793" t="inlineStr">
        <is>
          <t>3</t>
        </is>
      </c>
      <c r="U793" t="inlineStr">
        <is>
          <t/>
        </is>
      </c>
      <c r="V793" t="inlineStr">
        <is>
          <t>centro de innovación|punto de contacto para la innovación|polo de innovación</t>
        </is>
      </c>
      <c r="W793" t="inlineStr">
        <is>
          <t>3|2|2</t>
        </is>
      </c>
      <c r="X793" t="inlineStr">
        <is>
          <t>||admitted</t>
        </is>
      </c>
      <c r="Y793" t="inlineStr">
        <is>
          <t>innovatsioonikeskkond</t>
        </is>
      </c>
      <c r="Z793" t="inlineStr">
        <is>
          <t>3</t>
        </is>
      </c>
      <c r="AA793" t="inlineStr">
        <is>
          <t/>
        </is>
      </c>
      <c r="AB793" t="inlineStr">
        <is>
          <t>innovointikeskus</t>
        </is>
      </c>
      <c r="AC793" t="inlineStr">
        <is>
          <t>3</t>
        </is>
      </c>
      <c r="AD793" t="inlineStr">
        <is>
          <t/>
        </is>
      </c>
      <c r="AE793" t="inlineStr">
        <is>
          <t>pôle d'innovation</t>
        </is>
      </c>
      <c r="AF793" t="inlineStr">
        <is>
          <t>3</t>
        </is>
      </c>
      <c r="AG793" t="inlineStr">
        <is>
          <t/>
        </is>
      </c>
      <c r="AH793" t="inlineStr">
        <is>
          <t>mol nuálaíochta</t>
        </is>
      </c>
      <c r="AI793" t="inlineStr">
        <is>
          <t>3</t>
        </is>
      </c>
      <c r="AJ793" t="inlineStr">
        <is>
          <t/>
        </is>
      </c>
      <c r="AK793" t="inlineStr">
        <is>
          <t>inovacijski centar</t>
        </is>
      </c>
      <c r="AL793" t="inlineStr">
        <is>
          <t>3</t>
        </is>
      </c>
      <c r="AM793" t="inlineStr">
        <is>
          <t/>
        </is>
      </c>
      <c r="AN793" t="inlineStr">
        <is>
          <t>pénzügyi innovációs platform|innovációs központ</t>
        </is>
      </c>
      <c r="AO793" t="inlineStr">
        <is>
          <t>3|3</t>
        </is>
      </c>
      <c r="AP793" t="inlineStr">
        <is>
          <t>preferred|</t>
        </is>
      </c>
      <c r="AQ793" t="inlineStr">
        <is>
          <t>polo di innovazione</t>
        </is>
      </c>
      <c r="AR793" t="inlineStr">
        <is>
          <t>3</t>
        </is>
      </c>
      <c r="AS793" t="inlineStr">
        <is>
          <t/>
        </is>
      </c>
      <c r="AT793" t="inlineStr">
        <is>
          <t>inovacijų centras</t>
        </is>
      </c>
      <c r="AU793" t="inlineStr">
        <is>
          <t>3</t>
        </is>
      </c>
      <c r="AV793" t="inlineStr">
        <is>
          <t/>
        </is>
      </c>
      <c r="AW793" t="inlineStr">
        <is>
          <t>inovācijas centrs</t>
        </is>
      </c>
      <c r="AX793" t="inlineStr">
        <is>
          <t>3</t>
        </is>
      </c>
      <c r="AY793" t="inlineStr">
        <is>
          <t/>
        </is>
      </c>
      <c r="AZ793" t="inlineStr">
        <is>
          <t>ċentru ta’ innovazzjoni</t>
        </is>
      </c>
      <c r="BA793" t="inlineStr">
        <is>
          <t>3</t>
        </is>
      </c>
      <c r="BB793" t="inlineStr">
        <is>
          <t/>
        </is>
      </c>
      <c r="BC793" t="inlineStr">
        <is>
          <t>innovatiehub</t>
        </is>
      </c>
      <c r="BD793" t="inlineStr">
        <is>
          <t>3</t>
        </is>
      </c>
      <c r="BE793" t="inlineStr">
        <is>
          <t/>
        </is>
      </c>
      <c r="BF793" t="inlineStr">
        <is>
          <t>centrum innowacji</t>
        </is>
      </c>
      <c r="BG793" t="inlineStr">
        <is>
          <t>3</t>
        </is>
      </c>
      <c r="BH793" t="inlineStr">
        <is>
          <t/>
        </is>
      </c>
      <c r="BI793" t="inlineStr">
        <is>
          <t>polo de inovação</t>
        </is>
      </c>
      <c r="BJ793" t="inlineStr">
        <is>
          <t>3</t>
        </is>
      </c>
      <c r="BK793" t="inlineStr">
        <is>
          <t/>
        </is>
      </c>
      <c r="BL793" t="inlineStr">
        <is>
          <t>centru de inovare</t>
        </is>
      </c>
      <c r="BM793" t="inlineStr">
        <is>
          <t>3</t>
        </is>
      </c>
      <c r="BN793" t="inlineStr">
        <is>
          <t/>
        </is>
      </c>
      <c r="BO793" t="inlineStr">
        <is>
          <t>centrum inovácií|inovačný hub</t>
        </is>
      </c>
      <c r="BP793" t="inlineStr">
        <is>
          <t>3|3</t>
        </is>
      </c>
      <c r="BQ793" t="inlineStr">
        <is>
          <t>|</t>
        </is>
      </c>
      <c r="BR793" t="inlineStr">
        <is>
          <t>inovacijsko središče</t>
        </is>
      </c>
      <c r="BS793" t="inlineStr">
        <is>
          <t>3</t>
        </is>
      </c>
      <c r="BT793" t="inlineStr">
        <is>
          <t/>
        </is>
      </c>
      <c r="BU793" t="inlineStr">
        <is>
          <t>innovationsnav</t>
        </is>
      </c>
      <c r="BV793" t="inlineStr">
        <is>
          <t>3</t>
        </is>
      </c>
      <c r="BW793" t="inlineStr">
        <is>
          <t/>
        </is>
      </c>
      <c r="BX793" t="inlineStr">
        <is>
          <t>институционален режим, при който както регламентираните субекти, така и тези, които не са регламентирани (т.е. нелицензираните предприятия) обсъждат (обменят информация и мнения) с компетентния орган въпроси, свързани с финансовите технологии, и искат разяснения относно съответствието на бизнес моделите с регулаторната рамка или относно регулаторните/лицензионните изисквания (например индивидуални насоки за предприятието относно тълкуването на приложимите правила)</t>
        </is>
      </c>
      <c r="BY793" t="inlineStr">
        <is>
          <t>institucionální
uspořádání, v němž regulované a neregulované subjekty (tj. podniky bez
povolení) jednají s příslušnými orgány o problematice FinTech (vyměňují si
informace a názory apod.) a zjišťují, zda obchodní modely jsou v souladu se
zákonným rámcem, nebo si upřesňují zákonné/povolovací požadavky (tj.
individuální poradenství podniku k výkladu příslušných pravidel)</t>
        </is>
      </c>
      <c r="BZ793" t="inlineStr">
        <is>
          <t>institutionel ordning, hvorved regulerede eller uregulerede enheder (virksomheder uden tilladelse) samarbejder med den kompetente myndighed om at drøfte fintechrelaterede spørgsmål (udveksling af oplysninger og synspunkter osv.) og søge afklaring om overensstemmelse mellem forretningsmodeller og de reguleringsmæssige rammer eller de reguleringsmæssige krav/licenskrav (dvs. individuel vejledning til en virksomhed om fortolkningen af gældende regler)</t>
        </is>
      </c>
      <c r="CA793" t="inlineStr">
        <is>
          <t>Format, in dem Unternehmen und Aufsichtsbehörden gemeinsam über regulatorische Fragen
zu neuen Geschäftsmodellen im Bereich FinTech diskutieren</t>
        </is>
      </c>
      <c r="CB793" t="inlineStr">
        <is>
          <t>Ως «&lt;b&gt;κόμβος καινοτομίας&lt;/b&gt;» νοείται μια θεσμική ρύθμιση στο πλαίσιο της οποίας ρυθμιζόμενες ή μη ρυθμιζόμενες οντότητες (δηλ. μη αδειοδοτημένες επιχειρήσεις) συνεργάζονται με την αρμόδια αρχή για την εξέταση ζητημάτων που σχετίζονται με την τεχνολογία FinTech (ανταλλαγή πληροφοριών και απόψεων κ.λπ.) και ζητούν διευκρινήσεις σχετικά με τη συμμόρφωση επιχειρηματικών μοντέλων με το ρυθμιστικό πλαίσιο ή σχετικά με ρυθμιστικές/αδειοδοτικές απαιτήσεις (δηλ. εξατομικευμένη καθοδήγηση σε μια επιχείρηση σχετικά με την ερμηνεία εφαρμοστέων κανόνων)</t>
        </is>
      </c>
      <c r="CC793" t="inlineStr">
        <is>
          <t>institutional arrangement where regulated or unregulated entities (i.e. unauthorised firms) engage with the competent authority to discuss FinTech-related issues (share information and views, etc.) and seek clarification on the conformity of business models with the regulatory framework or on regulatory/licensing requirements (i.e. individual guidance to a firm on the interpretation of applicable rules)</t>
        </is>
      </c>
      <c r="CD793" t="inlineStr">
        <is>
          <t>Dispositivo institucional que permite a entidades reguladas y no reguladas establecer un diálogo con las autoridades competentes para discutir cuestiones relacionadas con las innovaciones tecnofinancieras (compartir información, intercambiar opiniones, etc.) y obtener orientación individual sobre la interpretación de las normas vigentes (aclaraciones sobre cuestiones como la compatibilidad de sus modelos de negocio con el marco normativo o los requisitos normativos y de autorización, p. ej.).</t>
        </is>
      </c>
      <c r="CE793" t="inlineStr">
        <is>
          <t>institutsiooniline keskkond, mis annab tegutsevatele või alustavatele ettevõtjatele võimaluse arutada pädevate ametiasutustega &lt;i&gt;finantstehnoloogia &lt;/i&gt;&lt;a href="/entry/result/3566568/all" id="ENTRY_TO_ENTRY_CONVERTER" target="_blank"&gt;IATE:3566568&lt;/a&gt; alaseid küsimusi ning uurida oma ärimudeli vastavust õigusaktidele või õiguslikele/litsentsimisnõuetele, näiteks saada õigusaktide tõlgendamise kohta individuaalseid juhiseid</t>
        </is>
      </c>
      <c r="CF793" t="inlineStr">
        <is>
          <t>institutionaalinen järjestely, jossa säännellyt tai sääntelemättömät (eli sellaiset yritykset, joilla ei ole toimilupaa) yhteisöt keskustelevat toimivaltaisen viranomaisen kanssa FinTechiin liittyvistä kysymyksistä (esim. tietojen ja mielipiteiden jakamiseksi) ja pyrkivät selvittämään liiketoimintamallien yhteensopivuutta sääntelykehyksen kanssa tai sääntely- tai toimilupavaatimuksia (eli yritykset saavat yksilöllistä ohjeistusta sovellettavien säännösten tulkinnasta)</t>
        </is>
      </c>
      <c r="CG793" t="inlineStr">
        <is>
          <t>dispositif institutionnel
dans le cadre duquel des entités réglementées ou non réglementées (c’est-à-dire des entreprises non agréées)
entrent en relation avec l’autorité compétente afin de discuter de questions relatives aux technologies
financières (partage d’informations et de vues, etc.) et de demander des éclaircissements concernant la
conformité de leur modèle d’entreprise avec le cadre réglementaire ou concernant les exigences
réglementaires ou les conditions d'agrément (c’est-à-dire des orientations adaptées à chaque entreprise sur
l’interprétation des règles applicables)</t>
        </is>
      </c>
      <c r="CH793" t="inlineStr">
        <is>
          <t/>
        </is>
      </c>
      <c r="CI793" t="inlineStr">
        <is>
          <t/>
        </is>
      </c>
      <c r="CJ793" t="inlineStr">
        <is>
          <t>olyan platform, amely információmegosztó felületként szolgál a teljes fintech ökoszisztémának, illetve ahol a szabályozott és a nem szabályozott (azaz engedéllyel nem rendelkező) vállalkozások kapcsolatba léphetnek az illetékes hatósággal az újításaikkal kapcsolatos pénzügyi jogi kérdések megvitatása céljából</t>
        </is>
      </c>
      <c r="CK793" t="inlineStr">
        <is>
          <t>meccanismo che rende possibile alle autorità e alle imprese di finanza “alternativa” di discutere, conoscersi e testare limitatamente le nuove applicazioni tecnologiche proprio per introdurre gradualmente i nuovi attori all’interno di un sistema coerente di autorizzazione e controllo</t>
        </is>
      </c>
      <c r="CL793" t="inlineStr">
        <is>
          <t>institucinė struktūra, kurioje reguliuojamos arba nereguliuojamos (t. y. veiklos leidimo neturinčios) įmonės bendrauja su kompetentinga institucija: aptaria su &lt;em&gt;FinTech&lt;/em&gt; susijusius klausimus (keičiasi informacija ir nuomonėmis ir kt.), stengiasi išsiaiškinti, ar verslo modeliai atitinka reglamentavimo sistemą, ir aiškinasi reglamentavimo ir (arba) licencijų išdavimo reikalavimus (t. y. individualiai konsultuojasi dėl taikomų taisyklių aiškinimo)</t>
        </is>
      </c>
      <c r="CM793" t="inlineStr">
        <is>
          <t>institucionāla struktūra, kurā regulētas vai neregulētas vienības (t. i., uzņēmumi, kam nav izsniegta atļauja) apspriež ar kompetento iestādi ar finanšu tehnoloģiju saistītus jautājumus (apmainās ar informāciju un viedokļiem utt.) un lūdz skaidrojumu par darījumdarbības modeļu atbilstību regulatīvajai sistēmai vai par regulatīvajām/licencēšanas prasībām (t. i., individuālus norādījumus uzņēmumam par piemērojamo noteikumu interpretāciju)</t>
        </is>
      </c>
      <c r="CN793" t="inlineStr">
        <is>
          <t>arranġament istituzzjonali fejn entitajiet regolati jew mhux regolati (jiġifieri kumpaniji mhux awtorizzati) jitrattaw mal-awtorità kompetenti biex jiddiskutu kwistjonijiet relatati mal-FinTech (jiskambjaw informazzjoni u fehmiet, eċċ.) u jfittxu kjarifika dwar il-konformità ta’ mudelli tan-negozju mal-qafas regolatorju jew dwar rekwiżiti regolatorji/ta’ liċenzjar (jiġifieri gwida individwali lil kumpanija dwar l-interpretazzjoni tar-regoli applikabbli).</t>
        </is>
      </c>
      <c r="CO793" t="inlineStr">
        <is>
          <t>institutionele regeling waarbij gereglementeerde of niet-gereglementeerde entiteiten (bv. bedrijven zonder vergunning) met de bevoegde autoriteit van gedachten kunnen wisselen over kwesties in verband met FinTech (delen van informatie en standpunten, enz.) om duidelijkheid te krijgen over de conformiteit van bedrijfsmodellen met het regelgevingskader of over wettelijke vereisten/vergunningsvereisten (bv. individuele richtsnoeren aan een bedrijf over de interpretatie van de toepasselijke regels)</t>
        </is>
      </c>
      <c r="CP793" t="inlineStr">
        <is>
          <t>rozwiązanie instytucjonalne, w ramach którego podmioty regulowane i nieregulowane (np. przedsiębiorstwa, które nie uzyskały zezwolenia) nawiązują relację z właściwym organem w celu omówienia kwestii dotyczących FinTech (dzielenia się informacjami, poglądami itd.) oraz uzyskania wyjaśnień dotyczących zgodności modeli biznesowego z ramami prawnymi lub wymogów regulacyjnych/wymogów uzyskania zezwolenia (tzn. indywidualne wytyczne dla przedsiębiorstw w zakresie interpretacji obowiązujących przepisów)</t>
        </is>
      </c>
      <c r="CQ793" t="inlineStr">
        <is>
          <t>&lt;div&gt;&lt;div&gt;&lt;div&gt;&lt;div&gt;&lt;div&gt;&lt;div&gt;No contexto da tecnologia financeira, Instrumento institucional no âmbito do qual entidades regulamentadas e não regulamentadas colaboram com a autoridade competente para debater questões relacionadas com a tecnologia financeira e obter esclarecimentos sobre a conformidade dos modelos empresariais com o quadro regulamentar ou no que respeita aos requisitos regulamentares ou às condições de autorização (por exemplo, orientações adaptadas a cada empresa sobre a interpretação das regras aplicáveis).&lt;/div&gt;&lt;/div&gt;&lt;/div&gt;&lt;/div&gt;&lt;/div&gt;&lt;/div&gt;</t>
        </is>
      </c>
      <c r="CR793" t="inlineStr">
        <is>
          <t>mecanism instituțional în care entitățile reglementate sau nereglementate (și anume întreprinderile neautorizate) colaborează cu autoritatea competentă pentru a discuta chestiuni legate de FinTech (schimb de informații și de opinii, etc.) și pentru a solicita clarificări cu privire la conformitatea modelelor de afaceri cu cadrul de reglementare sau cu privire la cerințele de reglementare/cerințele de acordare a licențelor (de exemplu, orientări individuale oferite unei întreprinderi cu privire la interpretarea normelor aplicabile)</t>
        </is>
      </c>
      <c r="CS793" t="inlineStr">
        <is>
          <t>inštitucionálne usporiadanie, v ktorom regulované alebo neregulované subjekty (t. j. podniky bez povolenia) komunikujú s príslušným orgánom s cieľom prediskutovať otázky týkajúce sa finančných technológií (výmena informácií a názorov atď.) a snažia sa získať vysvetlenie, pokiaľ ide o súlad obchodných modelov s regulačným rámcom alebo o regulatórne alebo licenčné požiadavky (t. j. individuálne usmernenia podniku o výklade platných pravidiel)</t>
        </is>
      </c>
      <c r="CT793" t="inlineStr">
        <is>
          <t>institucionalni dogovor, v skladu s katerim regulirani ali neregulirani subjekti (tj. podjetja brez dovoljenja) sodelujejo s pristojnim organom, da bi razpravljali o vprašanjih, povezanih s finančno tehnologijo (izmenjava informacij in mnenj itd.), in dobili pojasnila o skladnosti poslovnih modelov z regulativnim okvirom ali o regulativnih zahtevah/zahtevah za izdajo dovoljenj (tj. individualno svetovanje podjetjem glede razlage veljavnih pravil)</t>
        </is>
      </c>
      <c r="CU793" t="inlineStr">
        <is>
          <t/>
        </is>
      </c>
    </row>
    <row r="794">
      <c r="A794" s="1" t="str">
        <f>HYPERLINK("https://iate.europa.eu/entry/result/3557036/all", "3557036")</f>
        <v>3557036</v>
      </c>
      <c r="B794" t="inlineStr">
        <is>
          <t>FINANCE</t>
        </is>
      </c>
      <c r="C794" t="inlineStr">
        <is>
          <t>FINANCE|financing and investment|financing|financing policy|financing method</t>
        </is>
      </c>
      <c r="D794" t="inlineStr">
        <is>
          <t>колективно финансиране с предоставяне на стимули|колективно финансиране чрез предоставяне на компенсации</t>
        </is>
      </c>
      <c r="E794" t="inlineStr">
        <is>
          <t>3|3</t>
        </is>
      </c>
      <c r="F794" t="inlineStr">
        <is>
          <t>|</t>
        </is>
      </c>
      <c r="G794" t="inlineStr">
        <is>
          <t>skupinové financování založené na odměnách</t>
        </is>
      </c>
      <c r="H794" t="inlineStr">
        <is>
          <t>3</t>
        </is>
      </c>
      <c r="I794" t="inlineStr">
        <is>
          <t/>
        </is>
      </c>
      <c r="J794" t="inlineStr">
        <is>
          <t>rewardbaseret crowdfunding</t>
        </is>
      </c>
      <c r="K794" t="inlineStr">
        <is>
          <t>3</t>
        </is>
      </c>
      <c r="L794" t="inlineStr">
        <is>
          <t/>
        </is>
      </c>
      <c r="M794" t="inlineStr">
        <is>
          <t>gegenleistungsbasiertes Crowdfunding|Crowdsupporting</t>
        </is>
      </c>
      <c r="N794" t="inlineStr">
        <is>
          <t>3|2</t>
        </is>
      </c>
      <c r="O794" t="inlineStr">
        <is>
          <t>|</t>
        </is>
      </c>
      <c r="P794" t="inlineStr">
        <is>
          <t>συμμετοχική χρηματοδότηση βάσει ανταμοιβής|συμμετοχική χρηματοδότηση με ανταμοιβή</t>
        </is>
      </c>
      <c r="Q794" t="inlineStr">
        <is>
          <t>3|3</t>
        </is>
      </c>
      <c r="R794" t="inlineStr">
        <is>
          <t>|</t>
        </is>
      </c>
      <c r="S794" t="inlineStr">
        <is>
          <t>rewards-based crowdfunding|crowd sponsoring|reward-based crowdfunding</t>
        </is>
      </c>
      <c r="T794" t="inlineStr">
        <is>
          <t>3|1|1</t>
        </is>
      </c>
      <c r="U794" t="inlineStr">
        <is>
          <t>||</t>
        </is>
      </c>
      <c r="V794" t="inlineStr">
        <is>
          <t>financiación participativa con recompensa</t>
        </is>
      </c>
      <c r="W794" t="inlineStr">
        <is>
          <t>3</t>
        </is>
      </c>
      <c r="X794" t="inlineStr">
        <is>
          <t/>
        </is>
      </c>
      <c r="Y794" t="inlineStr">
        <is>
          <t>mitterahalisel tasul põhinev ühisrahastus|preemiapõhine ühisrahastus</t>
        </is>
      </c>
      <c r="Z794" t="inlineStr">
        <is>
          <t>3|3</t>
        </is>
      </c>
      <c r="AA794" t="inlineStr">
        <is>
          <t>|preferred</t>
        </is>
      </c>
      <c r="AB794" t="inlineStr">
        <is>
          <t>palkintopohjainen joukkorahoitus|vastike- ja hyödykemuotoinen joukkorahoitus|palkintomuotoinen joukkorahoitus</t>
        </is>
      </c>
      <c r="AC794" t="inlineStr">
        <is>
          <t>3|3|3</t>
        </is>
      </c>
      <c r="AD794" t="inlineStr">
        <is>
          <t>||</t>
        </is>
      </c>
      <c r="AE794" t="inlineStr">
        <is>
          <t>financement participatif par récompense|financement participatif fondé sur la récompense</t>
        </is>
      </c>
      <c r="AF794" t="inlineStr">
        <is>
          <t>3|3</t>
        </is>
      </c>
      <c r="AG794" t="inlineStr">
        <is>
          <t>|</t>
        </is>
      </c>
      <c r="AH794" t="inlineStr">
        <is>
          <t>sluachistiú luaíochtbhunaithe</t>
        </is>
      </c>
      <c r="AI794" t="inlineStr">
        <is>
          <t>3</t>
        </is>
      </c>
      <c r="AJ794" t="inlineStr">
        <is>
          <t/>
        </is>
      </c>
      <c r="AK794" t="inlineStr">
        <is>
          <t>skupno financiranje utemeljeno na nagradama</t>
        </is>
      </c>
      <c r="AL794" t="inlineStr">
        <is>
          <t>3</t>
        </is>
      </c>
      <c r="AM794" t="inlineStr">
        <is>
          <t/>
        </is>
      </c>
      <c r="AN794" t="inlineStr">
        <is>
          <t>jutalomalapú közösségi finanszírozás|viszonzáson alapuló közösségi finanszírozás</t>
        </is>
      </c>
      <c r="AO794" t="inlineStr">
        <is>
          <t>3|3</t>
        </is>
      </c>
      <c r="AP794" t="inlineStr">
        <is>
          <t>preferred|</t>
        </is>
      </c>
      <c r="AQ794" t="inlineStr">
        <is>
          <t>reward-based crowdfunding|finanziamento collettivo basato sulle ricompense|crowdfunding basato sulle ricompense</t>
        </is>
      </c>
      <c r="AR794" t="inlineStr">
        <is>
          <t>3|2|3</t>
        </is>
      </c>
      <c r="AS794" t="inlineStr">
        <is>
          <t>||</t>
        </is>
      </c>
      <c r="AT794" t="inlineStr">
        <is>
          <t>atlygiu grindžiamas sutelktinis finansavimas|apdovanojimu grindžiamas sutelktinis finansavimas</t>
        </is>
      </c>
      <c r="AU794" t="inlineStr">
        <is>
          <t>3|2</t>
        </is>
      </c>
      <c r="AV794" t="inlineStr">
        <is>
          <t>|</t>
        </is>
      </c>
      <c r="AW794" t="inlineStr">
        <is>
          <t>uz atlīdzību balstīta kolektīvā finansēšana</t>
        </is>
      </c>
      <c r="AX794" t="inlineStr">
        <is>
          <t>3</t>
        </is>
      </c>
      <c r="AY794" t="inlineStr">
        <is>
          <t/>
        </is>
      </c>
      <c r="AZ794" t="inlineStr">
        <is>
          <t>finanzjament kollettiv ibbażat fuq gwadanji</t>
        </is>
      </c>
      <c r="BA794" t="inlineStr">
        <is>
          <t>3</t>
        </is>
      </c>
      <c r="BB794" t="inlineStr">
        <is>
          <t/>
        </is>
      </c>
      <c r="BC794" t="inlineStr">
        <is>
          <t>crowdfunding op basis van beloningen</t>
        </is>
      </c>
      <c r="BD794" t="inlineStr">
        <is>
          <t>3</t>
        </is>
      </c>
      <c r="BE794" t="inlineStr">
        <is>
          <t/>
        </is>
      </c>
      <c r="BF794" t="inlineStr">
        <is>
          <t>crowdfunding z nagrodami|crowdfunding oparty na nagrodach</t>
        </is>
      </c>
      <c r="BG794" t="inlineStr">
        <is>
          <t>2|3</t>
        </is>
      </c>
      <c r="BH794" t="inlineStr">
        <is>
          <t>|</t>
        </is>
      </c>
      <c r="BI794" t="inlineStr">
        <is>
          <t>financiamento colaborativo com recompensa</t>
        </is>
      </c>
      <c r="BJ794" t="inlineStr">
        <is>
          <t>3</t>
        </is>
      </c>
      <c r="BK794" t="inlineStr">
        <is>
          <t/>
        </is>
      </c>
      <c r="BL794" t="inlineStr">
        <is>
          <t>finanțare participativă bazată de recompense</t>
        </is>
      </c>
      <c r="BM794" t="inlineStr">
        <is>
          <t>3</t>
        </is>
      </c>
      <c r="BN794" t="inlineStr">
        <is>
          <t/>
        </is>
      </c>
      <c r="BO794" t="inlineStr">
        <is>
          <t>hromadné financovanie založené na odmene|crowdfunding založený na odmene</t>
        </is>
      </c>
      <c r="BP794" t="inlineStr">
        <is>
          <t>3|3</t>
        </is>
      </c>
      <c r="BQ794" t="inlineStr">
        <is>
          <t>preferred|</t>
        </is>
      </c>
      <c r="BR794" t="inlineStr">
        <is>
          <t>nagradno množično financiranje</t>
        </is>
      </c>
      <c r="BS794" t="inlineStr">
        <is>
          <t>3</t>
        </is>
      </c>
      <c r="BT794" t="inlineStr">
        <is>
          <t/>
        </is>
      </c>
      <c r="BU794" t="inlineStr">
        <is>
          <t>belöningsbaserad gräsrotsfinansiering</t>
        </is>
      </c>
      <c r="BV794" t="inlineStr">
        <is>
          <t>3</t>
        </is>
      </c>
      <c r="BW794" t="inlineStr">
        <is>
          <t/>
        </is>
      </c>
      <c r="BX794" t="inlineStr">
        <is>
          <t>&lt;i&gt;колективно финансиране с нефинансова възвръщаемост &lt;/i&gt;[&lt;a href="/entry/result/3556994/all" id="ENTRY_TO_ENTRY_CONVERTER" target="_blank"&gt;IATE:3556994&lt;/a&gt;],
при което отделни лица предоставят средства за проект или стопанска дейност,
като в замяна очакват на по-късен етап да получат нефинансова компенсация,
най-често стоки или услуги</t>
        </is>
      </c>
      <c r="BY794" t="inlineStr">
        <is>
          <t>druh &lt;em&gt;nefinančního crowdfundingu&lt;/em&gt; [ &lt;a href="/entry/result/3556994/all" id="ENTRY_TO_ENTRY_CONVERTER" target="_blank"&gt;IATE:3556994&lt;/a&gt; ], kde přispěvatelé dostanou symbolickou odměnu, například možnost osobně se účastnit kulturního projektu, který pomáhali financovat, nebo získají výrobek, který byl vyvinut a vyroben díky vybraným prostředkům</t>
        </is>
      </c>
      <c r="BZ794" t="inlineStr">
        <is>
          <t>type af &lt;a href="https://iate.europa.eu/entry/result/3556994/all" target="_blank"&gt;crowdsponsorering&lt;/a&gt;, hvor bidragyderen modtager en ydelse eller et produkt til gengæld for bidraget (for eksempel en cd eller en billet til releaseparty)</t>
        </is>
      </c>
      <c r="CA794" t="inlineStr">
        <is>
          <t>Form des Crowdfunding ohne finanzielle Rendite &lt;a href="/entry/result/3556994/all" id="ENTRY_TO_ENTRY_CONVERTER" target="_blank"&gt;IATE:3556994&lt;/a&gt; , bei der der Geldgeber eine nicht-monetäre Gegenleistung erhält, bei der es sich entweder um eine wertmäßig unwesentliche Gegenleistung (in Form eines Dankeschöns ideeller Natur) oder um eine wertmäßig wesentliche Sachleistung (z.B. das fertige Produkt vorab zu einem günstigeren Preis) handeln kann</t>
        </is>
      </c>
      <c r="CB794" t="inlineStr">
        <is>
          <t/>
        </is>
      </c>
      <c r="CC794" t="inlineStr">
        <is>
          <t>form of 
&lt;i&gt;&lt;a href="https://iate.europa.eu/entry/result/3556994" target="_blank"&gt;crowdfunding with non-financial returns&lt;/a&gt;&lt;/i&gt; in which contributors get something symbolic in return, such as products or the opportunity to participate in a creative project</t>
        </is>
      </c>
      <c r="CD794" t="inlineStr">
        <is>
          <t>Tipo de financiación participativa sin remuneración dineraria [&lt;a href="/entry/result/3556994/all" id="ENTRY_TO_ENTRY_CONVERTER" target="_blank"&gt;IATE:3556994&lt;/a&gt;] en la que el participante recibe a cambio de su aportación una recompensa simbólica, como la oportunidad de participar en la experiencia que financia (p.ej., aparecer en los créditos o como extra en una película o, a veces, recibir un producto o un servicio, como una entrada VIP para un evento).</t>
        </is>
      </c>
      <c r="CE794" t="inlineStr">
        <is>
          <t>&lt;i&gt;finantstuluta ühisrahastuse&lt;/i&gt; &lt;a href="/entry/result/3556994/all" id="ENTRY_TO_ENTRY_CONVERTER" target="_blank"&gt;IATE:3556994&lt;/a&gt; vorm, mille puhul rahastamises osalejad saavad vastu midagi sümboolset, näiteks toote või võimaluse osaleda loomeprojektis</t>
        </is>
      </c>
      <c r="CF794" t="inlineStr">
        <is>
          <t>&lt;a href="https://iate.europa.eu/entry/result/3556994/fi" target="_blank"&gt;taloudellisesti tuottamattoman joukkorahoituksen&lt;/a&gt; muoto, jossa kerätään rahoitusta erilaisiin hankkeisiin suurelta joukolta sijoittajia, jotka saavat sijoituksensa vastineeksi jonkin palkinnon. Palkinto on usein, joskaan ei aina, joukkorahoituksen avulla toteutettu tuote, joka voi olla aineettomassa tai aineellisessa muodossa. Palkinto voi olla esimerkiksi joukkorahoituksen avulla toteutettu kirja, vaate, elokuva tai musiikkialbumi.</t>
        </is>
      </c>
      <c r="CG794" t="inlineStr">
        <is>
          <t>forme de &lt;a href="https://iate.europa.eu/entry/result/3556994/fr" target="_blank"&gt;financement participatif avec rémunération non financière&lt;/a&gt; dans laquelle les contributeurs reçoivent en retour une contrepartie symbolique, comme un produit ou la possibilité de participer à un projet</t>
        </is>
      </c>
      <c r="CH794" t="inlineStr">
        <is>
          <t/>
        </is>
      </c>
      <c r="CI794" t="inlineStr">
        <is>
          <t>oblik &lt;a href="https://iate.europa.eu/entry/result/3556994" target="_blank"&gt;skupnog financiranja s &lt;/a&gt;&lt;a href="https://iate.europa.eu/entry/result/3556994" target="_blank"&gt;nefinancijskim povratom&lt;/a&gt; kod kojeg doprinositelji zauzvrat dobivaju nešto simbolične vrijednosti, kao npr. proizvod ili mogućnost sudjelovanja u kreativnom projektu</t>
        </is>
      </c>
      <c r="CJ794" t="inlineStr">
        <is>
          <t>a &lt;a href="https://iate.europa.eu/entry/result/3556994/hu" target="_blank"&gt;pénzügyileg nem megtérülő közösségi finanszírozás&lt;/a&gt; azon formája, amikor a hozzájárulók valamilyen szimbolikus dolgot kapnak hozzájárulásukért cserébe, például valamilyen terméket vagy egy kreatív projektben való részvétel lehetőségét</t>
        </is>
      </c>
      <c r="CK794" t="inlineStr">
        <is>
          <t>forma di finanziamento collettivo con ritorno non finanziario [ &lt;a href="/entry/result/3556994/all" id="ENTRY_TO_ENTRY_CONVERTER" target="_blank"&gt;IATE:3556994&lt;/a&gt; ] in cui chi contribuisce al progetto finanziato ottiene in cambio una ricompensa o un premio, materiale o non</t>
        </is>
      </c>
      <c r="CL794" t="inlineStr">
        <is>
          <t>&lt;em&gt;sutelktinio finansavimo be finansinės grąžos&lt;/em&gt; (&lt;a href="/entry/result/3556994/all" id="ENTRY_TO_ENTRY_CONVERTER" target="_blank"&gt;IATE:3556994&lt;/a&gt; ) forma, kai lėšų skiriantys subjektai gauna simbolinę grąžą, pvz., produktų arba galimybę dalyvauti kūrybiniame projekte</t>
        </is>
      </c>
      <c r="CM794" t="inlineStr">
        <is>
          <t>viens no kolektīvās finansēšanas veidiem ar nefinansiālas atdeves mērķi [&lt;a href="/entry/result/3556994/all" id="ENTRY_TO_ENTRY_CONVERTER" target="_blank"&gt;IATE:3556994&lt;/a&gt;], kad atbalstītāji pretim saņem kaut ko simbolisku, piemēram, produktus vai iespēju piedalīties radošā projektā</t>
        </is>
      </c>
      <c r="CN794" t="inlineStr">
        <is>
          <t>tip ta' &lt;a href="https://iate.europa.eu/entry/result/3556994/mt" target="_blank"&gt;finanzjament kollettiv b'reditti mhux finanzjarji&lt;/a&gt; fejn il-kontributuri jirċievu xi ħaġa simbolika, bħal prodotti jew l-opportunità li jipparteċipaw f'esperjenza kulturali</t>
        </is>
      </c>
      <c r="CO794" t="inlineStr">
        <is>
          <t>vorm van&lt;a href="http://iate.europa.eu/entry/result/3556994/nl" target="_blank"&gt; &lt;i&gt;crowdfunding met niet-financieel rendement&lt;/i&gt;&lt;time datetime="17.2.2020"&gt; (17.2.2020)&lt;/time&gt;&lt;/a&gt; waarbij de deelnemers in ruil een niet-financiële tegenprestatie krijgen aangeboden, zoals een product dat met het opgehaalde geld is ontwikkeld of de gelegenheid om deel te nemen aan het culturele evenement dat ze financieren</t>
        </is>
      </c>
      <c r="CP794" t="inlineStr">
        <is>
          <t>rodzaj finansowania społecznościowego polegający na proponowaniu nagród (ang. perks) w zamian za pieniądze, które wspierający wpłacają na rzecz realizacji jakiegoś celu</t>
        </is>
      </c>
      <c r="CQ794" t="inlineStr">
        <is>
          <t>Modalidade de financiamento colaborativo com retorno não financeiro em que a entidade financiada fica obrigada à prestação do produto ou serviço financiado como contrapartida simbólica pelo financiamento obtido.</t>
        </is>
      </c>
      <c r="CR794" t="inlineStr">
        <is>
          <t>formă de finanțare participativă prin care susținătorii financiari primesc în schimb ceva simbolic, precum produse sau posibilitatea de a participa la un proiect</t>
        </is>
      </c>
      <c r="CS794" t="inlineStr">
        <is>
          <t>forma &lt;a href="https://iate.europa.eu/entry/result/3556994/sk" target="_blank"&gt;hromadného financovania s nefinančnými výnosmi&lt;/a&gt;, pri ktorom prispievateľ dostane symbolickú odmenu,
napr. možnosť zapojiť sa do kultúrneho projektu, ktorý financuje, alebo
produkt, ktorý vznikol s pomocou poskytnutých finančných prostriedkov</t>
        </is>
      </c>
      <c r="CT794" t="inlineStr">
        <is>
          <t/>
        </is>
      </c>
      <c r="CU794" t="inlineStr">
        <is>
          <t>form av &lt;a href="https://iate.europa.eu/entry/result/3556994/sv" target="_blank"&gt;gräsrotsfinansiering med icke-finansiell vinst&lt;/a&gt;, där investeraren får en symbolisk kompensation, t.ex. en kulturupplevelse</t>
        </is>
      </c>
    </row>
    <row r="795">
      <c r="A795" s="1" t="str">
        <f>HYPERLINK("https://iate.europa.eu/entry/result/3557031/all", "3557031")</f>
        <v>3557031</v>
      </c>
      <c r="B795" t="inlineStr">
        <is>
          <t>FINANCE</t>
        </is>
      </c>
      <c r="C795" t="inlineStr">
        <is>
          <t>FINANCE|financing and investment|financing|financing policy|financing method</t>
        </is>
      </c>
      <c r="D795" t="inlineStr">
        <is>
          <t>колективно финансиране чрез предварителни продажби</t>
        </is>
      </c>
      <c r="E795" t="inlineStr">
        <is>
          <t>3</t>
        </is>
      </c>
      <c r="F795" t="inlineStr">
        <is>
          <t/>
        </is>
      </c>
      <c r="G795" t="inlineStr">
        <is>
          <t>předprodejní skupinové financování</t>
        </is>
      </c>
      <c r="H795" t="inlineStr">
        <is>
          <t>3</t>
        </is>
      </c>
      <c r="I795" t="inlineStr">
        <is>
          <t/>
        </is>
      </c>
      <c r="J795" t="inlineStr">
        <is>
          <t>pre-buy crowdfunding</t>
        </is>
      </c>
      <c r="K795" t="inlineStr">
        <is>
          <t>3</t>
        </is>
      </c>
      <c r="L795" t="inlineStr">
        <is>
          <t/>
        </is>
      </c>
      <c r="M795" t="inlineStr">
        <is>
          <t>auf Vorverkauf basierendes Crowdfunding|Vorverkaufs-Crowdfunding</t>
        </is>
      </c>
      <c r="N795" t="inlineStr">
        <is>
          <t>2|3</t>
        </is>
      </c>
      <c r="O795" t="inlineStr">
        <is>
          <t>|</t>
        </is>
      </c>
      <c r="P795" t="inlineStr">
        <is>
          <t>συμμετοχική χρηματοδότηση με προπώληση</t>
        </is>
      </c>
      <c r="Q795" t="inlineStr">
        <is>
          <t>3</t>
        </is>
      </c>
      <c r="R795" t="inlineStr">
        <is>
          <t/>
        </is>
      </c>
      <c r="S795" t="inlineStr">
        <is>
          <t>pre-sales crowdfunding</t>
        </is>
      </c>
      <c r="T795" t="inlineStr">
        <is>
          <t>3</t>
        </is>
      </c>
      <c r="U795" t="inlineStr">
        <is>
          <t/>
        </is>
      </c>
      <c r="V795" t="inlineStr">
        <is>
          <t>financiación participativa con preventa|financiación participativa instrumentada mediante compraventas</t>
        </is>
      </c>
      <c r="W795" t="inlineStr">
        <is>
          <t>3|3</t>
        </is>
      </c>
      <c r="X795" t="inlineStr">
        <is>
          <t>|</t>
        </is>
      </c>
      <c r="Y795" t="inlineStr">
        <is>
          <t>eelmüügi ühisrahastus|eelmüügil põhinev ühisrahastus</t>
        </is>
      </c>
      <c r="Z795" t="inlineStr">
        <is>
          <t>3|2</t>
        </is>
      </c>
      <c r="AA795" t="inlineStr">
        <is>
          <t>preferred|</t>
        </is>
      </c>
      <c r="AB795" t="inlineStr">
        <is>
          <t>ennakkomyyntiin perustuva joukkorahoitus</t>
        </is>
      </c>
      <c r="AC795" t="inlineStr">
        <is>
          <t>3</t>
        </is>
      </c>
      <c r="AD795" t="inlineStr">
        <is>
          <t/>
        </is>
      </c>
      <c r="AE795" t="inlineStr">
        <is>
          <t>financement participatif sous forme de prévente|financement participatif par prévente</t>
        </is>
      </c>
      <c r="AF795" t="inlineStr">
        <is>
          <t>3|3</t>
        </is>
      </c>
      <c r="AG795" t="inlineStr">
        <is>
          <t>|</t>
        </is>
      </c>
      <c r="AH795" t="inlineStr">
        <is>
          <t>sluachistiú ar bhonn réamhdhíola</t>
        </is>
      </c>
      <c r="AI795" t="inlineStr">
        <is>
          <t>3</t>
        </is>
      </c>
      <c r="AJ795" t="inlineStr">
        <is>
          <t/>
        </is>
      </c>
      <c r="AK795" t="inlineStr">
        <is>
          <t>skupno financiranje utemeljeno na pretprodaji</t>
        </is>
      </c>
      <c r="AL795" t="inlineStr">
        <is>
          <t>3</t>
        </is>
      </c>
      <c r="AM795" t="inlineStr">
        <is>
          <t/>
        </is>
      </c>
      <c r="AN795" t="inlineStr">
        <is>
          <t>előrendeléses közösségi finanszírozás</t>
        </is>
      </c>
      <c r="AO795" t="inlineStr">
        <is>
          <t>3</t>
        </is>
      </c>
      <c r="AP795" t="inlineStr">
        <is>
          <t/>
        </is>
      </c>
      <c r="AQ795" t="inlineStr">
        <is>
          <t>crowdfunding basato sulle prevendite|pre-sales crowdfunding|finanziamento collettivo basato sulle prevendite</t>
        </is>
      </c>
      <c r="AR795" t="inlineStr">
        <is>
          <t>3|3|2</t>
        </is>
      </c>
      <c r="AS795" t="inlineStr">
        <is>
          <t>||</t>
        </is>
      </c>
      <c r="AT795" t="inlineStr">
        <is>
          <t>ikiprekybinis sutelktinis finansavimas</t>
        </is>
      </c>
      <c r="AU795" t="inlineStr">
        <is>
          <t>3</t>
        </is>
      </c>
      <c r="AV795" t="inlineStr">
        <is>
          <t/>
        </is>
      </c>
      <c r="AW795" t="inlineStr">
        <is>
          <t>priekšpārdošanas kolektīvā finansēšana</t>
        </is>
      </c>
      <c r="AX795" t="inlineStr">
        <is>
          <t>3</t>
        </is>
      </c>
      <c r="AY795" t="inlineStr">
        <is>
          <t/>
        </is>
      </c>
      <c r="AZ795" t="inlineStr">
        <is>
          <t>finanzjament kollettiv qabel il-bejgħ</t>
        </is>
      </c>
      <c r="BA795" t="inlineStr">
        <is>
          <t>3</t>
        </is>
      </c>
      <c r="BB795" t="inlineStr">
        <is>
          <t/>
        </is>
      </c>
      <c r="BC795" t="inlineStr">
        <is>
          <t>crowdfunding op basis van voorverkoop</t>
        </is>
      </c>
      <c r="BD795" t="inlineStr">
        <is>
          <t>3</t>
        </is>
      </c>
      <c r="BE795" t="inlineStr">
        <is>
          <t/>
        </is>
      </c>
      <c r="BF795" t="inlineStr">
        <is>
          <t>crowdfunding oparty na przedsprzedaży</t>
        </is>
      </c>
      <c r="BG795" t="inlineStr">
        <is>
          <t>3</t>
        </is>
      </c>
      <c r="BH795" t="inlineStr">
        <is>
          <t/>
        </is>
      </c>
      <c r="BI795" t="inlineStr">
        <is>
          <t>financiamento colaborativo com base em pré-venda</t>
        </is>
      </c>
      <c r="BJ795" t="inlineStr">
        <is>
          <t>3</t>
        </is>
      </c>
      <c r="BK795" t="inlineStr">
        <is>
          <t/>
        </is>
      </c>
      <c r="BL795" t="inlineStr">
        <is>
          <t>finanțare participativă pe bază de prevânzare</t>
        </is>
      </c>
      <c r="BM795" t="inlineStr">
        <is>
          <t>3</t>
        </is>
      </c>
      <c r="BN795" t="inlineStr">
        <is>
          <t/>
        </is>
      </c>
      <c r="BO795" t="inlineStr">
        <is>
          <t>predpredajné hromadné financovanie</t>
        </is>
      </c>
      <c r="BP795" t="inlineStr">
        <is>
          <t>3</t>
        </is>
      </c>
      <c r="BQ795" t="inlineStr">
        <is>
          <t/>
        </is>
      </c>
      <c r="BR795" t="inlineStr">
        <is>
          <t>predprodajno množično financiranje|množično financiranje, ki temelji na predprodaji</t>
        </is>
      </c>
      <c r="BS795" t="inlineStr">
        <is>
          <t>2|2</t>
        </is>
      </c>
      <c r="BT795" t="inlineStr">
        <is>
          <t>|</t>
        </is>
      </c>
      <c r="BU795" t="inlineStr">
        <is>
          <t>gräsrotsfinansiering baserad på förhandsförsäljning</t>
        </is>
      </c>
      <c r="BV795" t="inlineStr">
        <is>
          <t>2</t>
        </is>
      </c>
      <c r="BW795" t="inlineStr">
        <is>
          <t/>
        </is>
      </c>
      <c r="BX795" t="inlineStr">
        <is>
          <t>&lt;i&gt;колективно финансиране с нефинансова възвръщаемост &lt;/i&gt;[&lt;a href="/entry/result/3556994/all" id="ENTRY_TO_ENTRY_CONVERTER" target="_blank"&gt;IATE:3556994&lt;/a&gt;], при което в замяна на средствата финансиращите проекта или
стопанската дейност получават продукта, разработен и произведен с набраните
средства</t>
        </is>
      </c>
      <c r="BY795" t="inlineStr">
        <is>
          <t>druh &lt;em&gt;nefinančního&lt;/em&gt; &lt;i&gt;crowdfundingu&lt;/i&gt; [&lt;a href="/entry/result/3556994/all" id="ENTRY_TO_ENTRY_CONVERTER" target="_blank"&gt;IATE:3556994&lt;/a&gt;], kde jsou prostředky získávány tím, že si lidé objednají a zaplatí produkt nebo službu předem</t>
        </is>
      </c>
      <c r="BZ795" t="inlineStr">
        <is>
          <t>type af &lt;a href="https://iate.europa.eu/entry/result/3556994/all" target="_blank"&gt;crowdsponsorering&lt;/a&gt;, hvor investoren på forhånd køber de produkter eller ydelser, som virksomheden ønsker at producere, men som endnu ikke er sat i produktion</t>
        </is>
      </c>
      <c r="CA795" t="inlineStr">
        <is>
          <t>Form des
Crowdfunding ohne finanzielle Rendite &lt;a href="/entry/result/3556994/all" id="ENTRY_TO_ENTRY_CONVERTER" target="_blank"&gt;IATE:3556994&lt;/a&gt; , bei der Investoren im Voraus für ein Produkt zahlen
und das Produkt dann mit diesem Kapital hergestellt wird</t>
        </is>
      </c>
      <c r="CB795" t="inlineStr">
        <is>
          <t>Μπορούμε να μιλάμε για συμμετοχική χρηματοδότηση με ανταμοιβή ή για &lt;b&gt;συμμετοχική χρηματοδότηση με προπώληση&lt;/b&gt; όταν οι συνεισφέροντες λαμβάνουν ένα συμβολικό αντάλλαγμα, όπως τη δυνατότητα να συμμετάσχουν στην πολιτιστική εμπειρία που χρηματοδοτούν όπως (π.χ. να εμφανιστούν σε μια ταινία) ή ένα προϊόν που αναπτύχθηκε και παρήχθη με τους συγκεντρωθέντες πόρους. Όλα τα παραπάνω είδη συμμετοχικής χρηματοδότησης μπορούν να περιγραφούν ως «&lt;b&gt;συμμετοχική χορηγία&lt;/b&gt;».</t>
        </is>
      </c>
      <c r="CC795" t="inlineStr">
        <is>
          <t>form of 
&lt;i&gt;&lt;a href="https://iate.europa.eu/entry/result/3556994" target="_blank"&gt;crowdfunding with non-financial returns&lt;/a&gt;&lt;/i&gt; in which the funding is provided by people ordering and paying for the product or service in advance</t>
        </is>
      </c>
      <c r="CD795" t="inlineStr">
        <is>
          <t>Forma de financiación participativa sin remuneración dineraria [&lt;a href="/entry/result/&lt;/all" id="ENTRY_TO_ENTRY_CONVERTER" target="_blank"&gt;IATE:&amp;lt;&lt;/a&gt;;;;;;;;;;;;;;;] en la que la que los participantes, a cambio de su aportación a un proyecto o causa, reciben un producto o servicio que se desarrollará y elaborará con los fondos recaudados.</t>
        </is>
      </c>
      <c r="CE795" t="inlineStr">
        <is>
          <t>&lt;i&gt;finantstuluta ühisrahastuse&lt;/i&gt; &lt;a href="/entry/result/3556994/all" id="ENTRY_TO_ENTRY_CONVERTER" target="_blank"&gt;IATE:3556994&lt;/a&gt; vorm, mille puhul inimesed rahastavad toote või teenuse eelmüüki, tellides toote või teenuse ja makstes selle eest ette</t>
        </is>
      </c>
      <c r="CF795" t="inlineStr">
        <is>
          <t>&lt;a href="https://iate.europa.eu/entry/result/3556994/fi" target="_blank"&gt;taloudellisesti tuottamattoman joukkorahoituksen &lt;/a&gt; muoto, jossa yrityksen tuotteen ennalta ostanut sijoittaja saa jossakin
vaiheessa tuotteen itselleen joko vastineeksi tai ale-hintaan</t>
        </is>
      </c>
      <c r="CG795" t="inlineStr">
        <is>
          <t>forme de &lt;a href="https://iate.europa.eu/entry/result/3556994/fr" target="_blank"&gt;financement participatif avec rémunération non financière&lt;/a&gt; dans laquelle le public finance un projet ou une activité en espérant recevoir en retour, et à un stade ultérieur, des biens ou des services, en échange de sa contribution</t>
        </is>
      </c>
      <c r="CH795" t="inlineStr">
        <is>
          <t/>
        </is>
      </c>
      <c r="CI795" t="inlineStr">
        <is>
          <t>oblik &lt;a href="https://iate.europa.eu/entry/result/3556994" target="_blank"&gt;skupnog financiranja s nefinancijskim povratom&lt;/a&gt; kod kojeg sredstva uplaćuju osobe koje naručuju proizvod ili uslugu i plaćaju ih unaprijed</t>
        </is>
      </c>
      <c r="CJ795" t="inlineStr">
        <is>
          <t>a &lt;i&gt;&lt;a href="https://iate.europa.eu/entry/result/3556994/all" target="_blank"&gt;pénzügyileg nem megtérülő közösségi finanszírozás&lt;/a&gt; &lt;/i&gt;formája, amikor egy termék vagy szolgáltatás előállítására vagy kifejlesztésére a hozzájárulók előzetes megrendelései alapján, az általuk összegyűjtött pénzből kerül sor</t>
        </is>
      </c>
      <c r="CK795" t="inlineStr">
        <is>
          <t>forma di finanziamento collettivo con ritorno non finanziario [ &lt;a href="/entry/result/3556994/all" id="ENTRY_TO_ENTRY_CONVERTER" target="_blank"&gt;IATE:3556994&lt;/a&gt; ] in cui i finanziatori ricevono un
corrispettivo materiale e non monetario, per esempio un prototipo del
prodotto che sarà realizzato in caso di successo della raccolta</t>
        </is>
      </c>
      <c r="CL795" t="inlineStr">
        <is>
          <t>&lt;em&gt;sutelktinio finansavimo be finansinės grąžos&lt;/em&gt; (&lt;a href="/entry/result/3556994/all" id="ENTRY_TO_ENTRY_CONVERTER" target="_blank"&gt;IATE:3556994&lt;/a&gt;) forma, kai finansavimą teikia asmenys, kurie iš anksto užsisako ir sumoka už gaminius arba paslaugas</t>
        </is>
      </c>
      <c r="CM795" t="inlineStr">
        <is>
          <t>viens no kolektīvās finansēšanas veidiem ar nefinansiālas atdeves mērķi [&lt;a href="/entry/result/3556994/all" id="ENTRY_TO_ENTRY_CONVERTER" target="_blank"&gt;IATE:3556994&lt;/a&gt;], kad finansējumu nodrošina personas, kas pasūta produktu vai pakalpojumu un samaksā par to iepriekš</t>
        </is>
      </c>
      <c r="CN795" t="inlineStr">
        <is>
          <t>tip ta' &lt;a href="https://iate.europa.eu/entry/result/3556994/mt" target="_blank"&gt;finanzjament kollettiv b'reditti mhux finanzjarji&lt;/a&gt; fejn il-finanzjament jiġi pprovdut minn persuni li jordnaw u jħallsu għall-prodott jew is-servizz minn qabel</t>
        </is>
      </c>
      <c r="CO795" t="inlineStr">
        <is>
          <t>vorm van&lt;a href="http://iate.europa.eu/entry/result/3556994/nl" target="_blank"&gt; &lt;i&gt;crowdfunding met niet-financieel rendement&lt;/i&gt;&lt;time datetime="17.2.2020"&gt; (17.2.2020)&lt;/time&gt;&lt;/a&gt; waarbij de deelnemers voorafgaand het product of de dienst in kwestie bestellen en ervoor betalen</t>
        </is>
      </c>
      <c r="CP795" t="inlineStr">
        <is>
          <t>rodzaj finansowania społecznościowego, w ramach którego finansujący dostarczają środki na realizację konkretnego produktu lub usługi, które po wykonaniu są im dostarczane przez beneficjenta i stanowią jego świadczenie wzajemne</t>
        </is>
      </c>
      <c r="CQ795" t="inlineStr">
        <is>
          <t>Modalidade de financiamento colaborativo [ &lt;a href="/entry/result/3542067/all" id="ENTRY_TO_ENTRY_CONVERTER" target="_blank"&gt;IATE:3542067&lt;/a&gt; ] com retorno não financeiro no qual as pessoas encomendam e pagam antecipadamente o produto ou serviço desenvolvido e produzido com os fundos recolhidos.</t>
        </is>
      </c>
      <c r="CR795" t="inlineStr">
        <is>
          <t>formă de finanțare participativă cu recompense nefinanciare prin care susținătorii proiectului de finanțare participativă comandă în avans un produs sau serviciu, contribuind astfel la finanțarea proiectului</t>
        </is>
      </c>
      <c r="CS795" t="inlineStr">
        <is>
          <t>forma &lt;a href="https://iate.europa.eu/entry/result/3556994/sk" target="_blank"&gt;hromadného financovania s nefinančnými výnosmi&lt;/a&gt;, pri ktorom prispievatelia dopredu zaplatia za objednané produkty alebo služby</t>
        </is>
      </c>
      <c r="CT795" t="inlineStr">
        <is>
          <t>oblika &lt;i&gt;množičnega sponzoriranja&lt;/i&gt; [ &lt;a href="/entry/result/3556994/all" id="ENTRY_TO_ENTRY_CONVERTER" target="_blank"&gt;IATE:3556994&lt;/a&gt; ], pri kateri vlagatelji vnaprej plačajo za proizvod, ki se nato proizvede s tem vloženim kapitalom</t>
        </is>
      </c>
      <c r="CU795" t="inlineStr">
        <is>
          <t>form av &lt;a href="https://iate.europa.eu/entry/result/3556994/sv" target="_blank"&gt;gräsrotsfinansiering med icke-finansiell vinst &lt;/a&gt;där investerarna får en ny produkt eller tjänst i utbyte mot sin investering</t>
        </is>
      </c>
    </row>
    <row r="796">
      <c r="A796" s="1" t="str">
        <f>HYPERLINK("https://iate.europa.eu/entry/result/114625/all", "114625")</f>
        <v>114625</v>
      </c>
      <c r="B796" t="inlineStr">
        <is>
          <t>FINANCE</t>
        </is>
      </c>
      <c r="C796" t="inlineStr">
        <is>
          <t>FINANCE|financing and investment|financing|financing policy|financing method</t>
        </is>
      </c>
      <c r="D796" t="inlineStr">
        <is>
          <t>колективно финансиране с предоставяне на част от приходите|колективно финансиране чрез участие в печалбата</t>
        </is>
      </c>
      <c r="E796" t="inlineStr">
        <is>
          <t>2|3</t>
        </is>
      </c>
      <c r="F796" t="inlineStr">
        <is>
          <t>|</t>
        </is>
      </c>
      <c r="G796" t="inlineStr">
        <is>
          <t>skupinové financování s podílem na zisku</t>
        </is>
      </c>
      <c r="H796" t="inlineStr">
        <is>
          <t>3</t>
        </is>
      </c>
      <c r="I796" t="inlineStr">
        <is>
          <t/>
        </is>
      </c>
      <c r="J796" t="inlineStr">
        <is>
          <t>crowdfunding med overskudsdeling</t>
        </is>
      </c>
      <c r="K796" t="inlineStr">
        <is>
          <t>3</t>
        </is>
      </c>
      <c r="L796" t="inlineStr">
        <is>
          <t/>
        </is>
      </c>
      <c r="M796" t="inlineStr">
        <is>
          <t>Schwarmfinanzierung auf der Basis von Gewinnbeteiligungen|Crowdfunding mit Gewinnbeteiligung</t>
        </is>
      </c>
      <c r="N796" t="inlineStr">
        <is>
          <t>2|2</t>
        </is>
      </c>
      <c r="O796" t="inlineStr">
        <is>
          <t>|</t>
        </is>
      </c>
      <c r="P796" t="inlineStr">
        <is>
          <t>συμμετοχή στα κέρδη</t>
        </is>
      </c>
      <c r="Q796" t="inlineStr">
        <is>
          <t>1</t>
        </is>
      </c>
      <c r="R796" t="inlineStr">
        <is>
          <t/>
        </is>
      </c>
      <c r="S796" t="inlineStr">
        <is>
          <t>profit-sharing crowdfunding|PRP|participation in profits|profit-sharing|revenue-sharing|revenue-sharing crowdfunding</t>
        </is>
      </c>
      <c r="T796" t="inlineStr">
        <is>
          <t>3|1|1|3|3|1</t>
        </is>
      </c>
      <c r="U796" t="inlineStr">
        <is>
          <t>|||||</t>
        </is>
      </c>
      <c r="V796" t="inlineStr">
        <is>
          <t>financiación participativa mediante participación en beneficios</t>
        </is>
      </c>
      <c r="W796" t="inlineStr">
        <is>
          <t>3</t>
        </is>
      </c>
      <c r="X796" t="inlineStr">
        <is>
          <t/>
        </is>
      </c>
      <c r="Y796" t="inlineStr">
        <is>
          <t>kasumipõhine ühisrahastus</t>
        </is>
      </c>
      <c r="Z796" t="inlineStr">
        <is>
          <t>3</t>
        </is>
      </c>
      <c r="AA796" t="inlineStr">
        <is>
          <t/>
        </is>
      </c>
      <c r="AB796" t="inlineStr">
        <is>
          <t>voitto-osuuspohjainen joukkorahoitus</t>
        </is>
      </c>
      <c r="AC796" t="inlineStr">
        <is>
          <t>3</t>
        </is>
      </c>
      <c r="AD796" t="inlineStr">
        <is>
          <t/>
        </is>
      </c>
      <c r="AE796" t="inlineStr">
        <is>
          <t>partage des recettes|partage des profits|financement participatif à partage des bénéfices</t>
        </is>
      </c>
      <c r="AF796" t="inlineStr">
        <is>
          <t>3|3|3</t>
        </is>
      </c>
      <c r="AG796" t="inlineStr">
        <is>
          <t>||</t>
        </is>
      </c>
      <c r="AH796" t="inlineStr">
        <is>
          <t>sluachistiú ar bhonn comhroinnt brabúis</t>
        </is>
      </c>
      <c r="AI796" t="inlineStr">
        <is>
          <t>3</t>
        </is>
      </c>
      <c r="AJ796" t="inlineStr">
        <is>
          <t/>
        </is>
      </c>
      <c r="AK796" t="inlineStr">
        <is>
          <t>podjela dobiti|skupno financiranje na temelju podjele dobiti</t>
        </is>
      </c>
      <c r="AL796" t="inlineStr">
        <is>
          <t>3|3</t>
        </is>
      </c>
      <c r="AM796" t="inlineStr">
        <is>
          <t>|</t>
        </is>
      </c>
      <c r="AN796" t="inlineStr">
        <is>
          <t>nyereségrészesedés|nyereségrészesedésen alapuló közösségi finanszírozás</t>
        </is>
      </c>
      <c r="AO796" t="inlineStr">
        <is>
          <t>3|3</t>
        </is>
      </c>
      <c r="AP796" t="inlineStr">
        <is>
          <t>|</t>
        </is>
      </c>
      <c r="AQ796" t="inlineStr">
        <is>
          <t>profit-sharing crowdfunding|crowdfunding basato sulla partecipazione agli utili|finanziamento collettivo basato sulla partecipazione agli utili</t>
        </is>
      </c>
      <c r="AR796" t="inlineStr">
        <is>
          <t>3|3|2</t>
        </is>
      </c>
      <c r="AS796" t="inlineStr">
        <is>
          <t>||</t>
        </is>
      </c>
      <c r="AT796" t="inlineStr">
        <is>
          <t>pelno pasidalijimu grindžiamas sutelktinis finansavimas|pelno pasidalijimas|pajamų pasidalijimas</t>
        </is>
      </c>
      <c r="AU796" t="inlineStr">
        <is>
          <t>3|3|3</t>
        </is>
      </c>
      <c r="AV796" t="inlineStr">
        <is>
          <t>||</t>
        </is>
      </c>
      <c r="AW796" t="inlineStr">
        <is>
          <t>uz peļņas sadali balstīta kolektīvā finansēšana</t>
        </is>
      </c>
      <c r="AX796" t="inlineStr">
        <is>
          <t>3</t>
        </is>
      </c>
      <c r="AY796" t="inlineStr">
        <is>
          <t/>
        </is>
      </c>
      <c r="AZ796" t="inlineStr">
        <is>
          <t>qsim tal-profitti|finanzjament kollettiv bi qsim tal-profitti</t>
        </is>
      </c>
      <c r="BA796" t="inlineStr">
        <is>
          <t>3|3</t>
        </is>
      </c>
      <c r="BB796" t="inlineStr">
        <is>
          <t>|</t>
        </is>
      </c>
      <c r="BC796" t="inlineStr">
        <is>
          <t>inkomstendeling|winstdeling|crowdfunding op basis van winstdeling</t>
        </is>
      </c>
      <c r="BD796" t="inlineStr">
        <is>
          <t>2|2|3</t>
        </is>
      </c>
      <c r="BE796" t="inlineStr">
        <is>
          <t>||</t>
        </is>
      </c>
      <c r="BF796" t="inlineStr">
        <is>
          <t>crowdfunding oparty na udziale w zyskach</t>
        </is>
      </c>
      <c r="BG796" t="inlineStr">
        <is>
          <t>2</t>
        </is>
      </c>
      <c r="BH796" t="inlineStr">
        <is>
          <t/>
        </is>
      </c>
      <c r="BI796" t="inlineStr">
        <is>
          <t>financiamento colaborativo com participação nos lucros</t>
        </is>
      </c>
      <c r="BJ796" t="inlineStr">
        <is>
          <t>3</t>
        </is>
      </c>
      <c r="BK796" t="inlineStr">
        <is>
          <t/>
        </is>
      </c>
      <c r="BL796" t="inlineStr">
        <is>
          <t>finanțare participativă cu participare la profit</t>
        </is>
      </c>
      <c r="BM796" t="inlineStr">
        <is>
          <t>3</t>
        </is>
      </c>
      <c r="BN796" t="inlineStr">
        <is>
          <t/>
        </is>
      </c>
      <c r="BO796" t="inlineStr">
        <is>
          <t>hromadné financovanie s rozdelením zisku</t>
        </is>
      </c>
      <c r="BP796" t="inlineStr">
        <is>
          <t>3</t>
        </is>
      </c>
      <c r="BQ796" t="inlineStr">
        <is>
          <t/>
        </is>
      </c>
      <c r="BR796" t="inlineStr">
        <is>
          <t>množično financiranje z udeležbo pri dobičku</t>
        </is>
      </c>
      <c r="BS796" t="inlineStr">
        <is>
          <t>2</t>
        </is>
      </c>
      <c r="BT796" t="inlineStr">
        <is>
          <t/>
        </is>
      </c>
      <c r="BU796" t="inlineStr">
        <is>
          <t>vinstdelning|vinstdelningsbaserad gräsrotsfinansiering|inkomstdelning</t>
        </is>
      </c>
      <c r="BV796" t="inlineStr">
        <is>
          <t>3|3|3</t>
        </is>
      </c>
      <c r="BW796" t="inlineStr">
        <is>
          <t>||</t>
        </is>
      </c>
      <c r="BX796" t="inlineStr">
        <is>
          <t>&lt;i&gt;колективно финансиране с финансова възвръщаемост&lt;/i&gt;
[&lt;a href="/entry/result/3563170/all" id="ENTRY_TO_ENTRY_CONVERTER" target="_blank"&gt;IATE:3563170&lt;/a&gt;], при което срещу инвестираните средства на предоставящите финансиране
участници може да бъде предложена част от бъдещите печалби или
приходи, реализирани по проекта, за който се набират средствата</t>
        </is>
      </c>
      <c r="BY796" t="inlineStr">
        <is>
          <t>druh &lt;i&gt;skupinového investování&lt;/i&gt; [ &lt;a href="/entry/result/3557034/all" id="ENTRY_TO_ENTRY_CONVERTER" target="_blank"&gt;IATE:3557034&lt;/a&gt;], které umožňuje skupině osob investovat do společnosti a získat poté určitou část jejího zisku nebo tržeb</t>
        </is>
      </c>
      <c r="BZ796" t="inlineStr">
        <is>
          <t>type af&lt;a href="https://iate.europa.eu/entry/result/3557034/all" target="_blank"&gt; investeringsbaseret crowdfunding&lt;/a&gt;, der giver en gruppe af personer mulighed for at investere i en virksomhed og modtage en vis del af virksomhedens overskud eller indtægter til gengæld</t>
        </is>
      </c>
      <c r="CA796" t="inlineStr">
        <is>
          <t>Form des
Crowdinvesting &lt;a href="/entry/result/3557034/all" id="ENTRY_TO_ENTRY_CONVERTER" target="_blank"&gt;IATE:3557034&lt;/a&gt; mit Beteiligung am finanziellen Erfolg des
Unternehmens oder Projekts</t>
        </is>
      </c>
      <c r="CB796" t="inlineStr">
        <is>
          <t/>
        </is>
      </c>
      <c r="CC796" t="inlineStr">
        <is>
          <t>type of 
&lt;i&gt;&lt;a href="https://iate.europa.eu/entry/result/3557034" target="_blank"&gt;investment-based crowdfunding&lt;/a&gt;&lt;/i&gt; that allows a group of people to invest in a company and to receive a certain part of the company's profit or revenue in return</t>
        </is>
      </c>
      <c r="CD796" t="inlineStr">
        <is>
          <t>Modalidad de financiación participativa de inversión [&lt;a href="/entry/result/3557034/all" id="ENTRY_TO_ENTRY_CONVERTER" target="_blank"&gt;IATE:3557034&lt;/a&gt;] en la que los fondos se captan ofreciendo a los inversores potenciales una participación en los beneficios o ingresos generados por la empresa o el proyecto financiado, pero sin participación en el capital.</t>
        </is>
      </c>
      <c r="CE796" t="inlineStr">
        <is>
          <t>&lt;i&gt;investeeringupõhise ühisrahastuse&lt;/i&gt; &lt;a href="/entry/result/3557034/all" id="ENTRY_TO_ENTRY_CONVERTER" target="_blank"&gt;IATE:3557034&lt;/a&gt; vorm, mis võimaldab rühmal inimestel ettevõttesse investeerida ja vastutasuks saada osa ettevõtte kasumist või sissetulekust</t>
        </is>
      </c>
      <c r="CF796" t="inlineStr">
        <is>
          <t>&lt;a href="https://iate.europa.eu/entry/result/3557034/fi" target="_blank"&gt;sijoitusmuotoisen joukkorahoituksen&lt;/a&gt; muoto, jossa sijoittajalle luvataan osa rahoitettavan hankkeen tuottamista tulevista voitoista</t>
        </is>
      </c>
      <c r="CG796" t="inlineStr">
        <is>
          <t>mode de &lt;a href="https://iate.europa.eu/entry/result/3563170/fr" target="_blank"&gt;financement participatif avec rémunération financière&lt;/a&gt; dans le cadre duquel les entreprises peuvent partager les futurs profits ou recettes avec le public en contrepartie d’un financement immédiat</t>
        </is>
      </c>
      <c r="CH796" t="inlineStr">
        <is>
          <t/>
        </is>
      </c>
      <c r="CI796" t="inlineStr">
        <is>
          <t>vrsta &lt;a href="https://iate.europa.eu/entry/result/3557034" target="_blank"&gt;skupnog ulaganja &lt;/a&gt;s pomoću kojeg skupina ljudi može ulagati u određeno poduzeće i zauzvrat primati određeni dio dobiti ili prihoda tog poduzeća</t>
        </is>
      </c>
      <c r="CJ796" t="inlineStr">
        <is>
          <t>a &lt;i&gt;&lt;a href="https://iate.europa.eu/entry/result/3557034/all" target="_blank"&gt;befektetésalapú közösségi finanszírozás&lt;/a&gt; &lt;/i&gt;típusa, amely lehetővé teszi emberek egy csoportja számára, hogy befektessen egy vállalkozásba, majd ennek ellentételezéseként részesülön a vállalkozás nyereségének vagy bevételének bizonyos hányadából</t>
        </is>
      </c>
      <c r="CK796" t="inlineStr">
        <is>
          <t>tipologia di crowd investing [ &lt;a href="/entry/result/3557034/all" id="ENTRY_TO_ENTRY_CONVERTER" target="_blank"&gt;IATE:3557034&lt;/a&gt; ] che prevede, per i partecipanti, la partecipazione agli utili del progetto finanziato</t>
        </is>
      </c>
      <c r="CL796" t="inlineStr">
        <is>
          <t>&lt;em&gt;investicijomis grindžiamo sutelktinio finansavimo&lt;/em&gt; (&lt;a href="/entry/result/3557034/all" id="ENTRY_TO_ENTRY_CONVERTER" target="_blank"&gt;IATE:3557034&lt;/a&gt;) rūšis, kai grupė asmenų gali investuoti į įmonę ir už tai ateityje gauti tam tikrą tos įmonės pelno ar pajamų dalį</t>
        </is>
      </c>
      <c r="CM796" t="inlineStr">
        <is>
          <t>uz ieguldījumiem balstītas kolektīvās finansēšanas [&lt;a href="/entry/result/3557034/all" id="ENTRY_TO_ENTRY_CONVERTER" target="_blank"&gt;IATE:3557034&lt;/a&gt;] veids, kas kādai personu grupai ļauj veikt ieguldījumus sabiedrībā un pretim saņemt zināmu daļu sabiedrības peļņas vai ieņēmumu</t>
        </is>
      </c>
      <c r="CN796" t="inlineStr">
        <is>
          <t>tip ta' &lt;i&gt;&lt;a href="https://iate.europa.eu/entry/result/3557034" target="_blank"&gt;finanzjament kollettiv ibbażat fuq l-investiment&lt;/a&gt;&lt;/i&gt; li jippermetti li grupp ta' nies jinvestu f'kumpannija u jirċievu lura parti mill-profitt jew mid-dħul tal-kumpannija</t>
        </is>
      </c>
      <c r="CO796" t="inlineStr">
        <is>
          <t>vorm van &lt;i&gt;&lt;a href="http://iate.europa.eu/entry/result/3557034/nl" target="_blank"&gt;crowdfunding op basis van investering&lt;time datetime="18.2.2020"&gt; (18.2.2020)&lt;/time&gt;&lt;/a&gt;&lt;/i&gt; waarbij een groep mensen in een bedrijf kan investeren, en in ruil daarvoor een aandeel krijgt in de winst of de inkomsten van het bedrijf</t>
        </is>
      </c>
      <c r="CP796" t="inlineStr">
        <is>
          <t>rodzaj finansowania społecznościowego, w ramach którego darczyńcy otrzymują możliwość udziału w zyskach ze wspieranego przez siebie projektu lub w zyskach realizującego go podmiotu</t>
        </is>
      </c>
      <c r="CQ796" t="inlineStr">
        <is>
          <t>Modalidade de financiamento colaborativo [ &lt;a href="/entry/result/3542067/all" id="ENTRY_TO_ENTRY_CONVERTER" target="_blank"&gt;IATE:3542067&lt;/a&gt; ] em que é oferecida aos investidores parte dos lucros futuros do projeto financiado.</t>
        </is>
      </c>
      <c r="CR796" t="inlineStr">
        <is>
          <t>tip de finanțare participativă bazată pe investiții care permite unei întreprinderi să partajeze profitul sau veniturile viitoare cu investitorii în schimbul finanțării acordate</t>
        </is>
      </c>
      <c r="CS796" t="inlineStr">
        <is>
          <t>druh &lt;a href="https://iate.europa.eu/entry/result/3557034/sk" target="_blank"&gt;hromadného financovania založeného na investovaní&lt;/a&gt;, ktoré umožňuje skupine osôb investovať do
spoločnosti a dostávať istú časť jej zisku alebo výnosu</t>
        </is>
      </c>
      <c r="CT796" t="inlineStr">
        <is>
          <t>vrsta &lt;i&gt;naložbenega množičnega financiranja&lt;/i&gt; [ &lt;a href="/entry/result/3557034/all" id="ENTRY_TO_ENTRY_CONVERTER" target="_blank"&gt;IATE:3557034&lt;/a&gt; ], ki skupini ljudi omogoča, da investira v podjetje in v zameno prejme določen delež dobička podjetja</t>
        </is>
      </c>
      <c r="CU796" t="inlineStr">
        <is>
          <t>typ av investeringsbaserad gräsrotsfinansiering (&lt;a href="/entry/result/3557034/all" id="ENTRY_TO_ENTRY_CONVERTER" target="_blank"&gt;IATE:3557034&lt;/a&gt;) där investerarna erhåller en andel av de framtida vinsterna eller intäkterna från gräsrotsfinansieringsprojektet</t>
        </is>
      </c>
    </row>
    <row r="797">
      <c r="A797" s="1" t="str">
        <f>HYPERLINK("https://iate.europa.eu/entry/result/3572354/all", "3572354")</f>
        <v>3572354</v>
      </c>
      <c r="B797" t="inlineStr">
        <is>
          <t>PRODUCTION, TECHNOLOGY AND RESEARCH;FINANCE</t>
        </is>
      </c>
      <c r="C797" t="inlineStr">
        <is>
          <t>PRODUCTION, TECHNOLOGY AND RESEARCH|technology and technical regulations|technology;FINANCE|insurance|insurance</t>
        </is>
      </c>
      <c r="D797" t="inlineStr">
        <is>
          <t>застрахователно-технологично дружество|InsurTech дружество</t>
        </is>
      </c>
      <c r="E797" t="inlineStr">
        <is>
          <t>3|3</t>
        </is>
      </c>
      <c r="F797" t="inlineStr">
        <is>
          <t>|</t>
        </is>
      </c>
      <c r="G797" t="inlineStr">
        <is>
          <t>společnost poskytující technologie v pojišťovnictví</t>
        </is>
      </c>
      <c r="H797" t="inlineStr">
        <is>
          <t>3</t>
        </is>
      </c>
      <c r="I797" t="inlineStr">
        <is>
          <t/>
        </is>
      </c>
      <c r="J797" t="inlineStr">
        <is>
          <t>insurtech-virksomhed</t>
        </is>
      </c>
      <c r="K797" t="inlineStr">
        <is>
          <t>3</t>
        </is>
      </c>
      <c r="L797" t="inlineStr">
        <is>
          <t/>
        </is>
      </c>
      <c r="M797" t="inlineStr">
        <is>
          <t>InsurTech-Unternehmen|Insurtech</t>
        </is>
      </c>
      <c r="N797" t="inlineStr">
        <is>
          <t>3|3</t>
        </is>
      </c>
      <c r="O797" t="inlineStr">
        <is>
          <t>|</t>
        </is>
      </c>
      <c r="P797" t="inlineStr">
        <is>
          <t>InsurTech</t>
        </is>
      </c>
      <c r="Q797" t="inlineStr">
        <is>
          <t>2</t>
        </is>
      </c>
      <c r="R797" t="inlineStr">
        <is>
          <t/>
        </is>
      </c>
      <c r="S797" t="inlineStr">
        <is>
          <t>InsurTech company</t>
        </is>
      </c>
      <c r="T797" t="inlineStr">
        <is>
          <t>3</t>
        </is>
      </c>
      <c r="U797" t="inlineStr">
        <is>
          <t/>
        </is>
      </c>
      <c r="V797" t="inlineStr">
        <is>
          <t>empresa tecnológica de seguros</t>
        </is>
      </c>
      <c r="W797" t="inlineStr">
        <is>
          <t>3</t>
        </is>
      </c>
      <c r="X797" t="inlineStr">
        <is>
          <t/>
        </is>
      </c>
      <c r="Y797" t="inlineStr">
        <is>
          <t>kindlustustehnoloogia ettevõte|KT-ettevõte</t>
        </is>
      </c>
      <c r="Z797" t="inlineStr">
        <is>
          <t>3|2</t>
        </is>
      </c>
      <c r="AA797" t="inlineStr">
        <is>
          <t>|</t>
        </is>
      </c>
      <c r="AB797" t="inlineStr">
        <is>
          <t>vakuutusteknologiayritys|InsurTech-yritys</t>
        </is>
      </c>
      <c r="AC797" t="inlineStr">
        <is>
          <t>2|2</t>
        </is>
      </c>
      <c r="AD797" t="inlineStr">
        <is>
          <t>|</t>
        </is>
      </c>
      <c r="AE797" t="inlineStr">
        <is>
          <t>société de technologie des assurances|entreprise de technologie des assurances</t>
        </is>
      </c>
      <c r="AF797" t="inlineStr">
        <is>
          <t>3|3</t>
        </is>
      </c>
      <c r="AG797" t="inlineStr">
        <is>
          <t>|</t>
        </is>
      </c>
      <c r="AH797" t="inlineStr">
        <is>
          <t>cuideachta teicneolaíochta árachais</t>
        </is>
      </c>
      <c r="AI797" t="inlineStr">
        <is>
          <t>2</t>
        </is>
      </c>
      <c r="AJ797" t="inlineStr">
        <is>
          <t/>
        </is>
      </c>
      <c r="AK797" t="inlineStr">
        <is>
          <t>poduzeće u području tehnologije osiguranja</t>
        </is>
      </c>
      <c r="AL797" t="inlineStr">
        <is>
          <t>3</t>
        </is>
      </c>
      <c r="AM797" t="inlineStr">
        <is>
          <t/>
        </is>
      </c>
      <c r="AN797" t="inlineStr">
        <is>
          <t>InsurTech cég|InsurTech vállalkozás|biztosítási technológiai vállalkozás</t>
        </is>
      </c>
      <c r="AO797" t="inlineStr">
        <is>
          <t>3|3|3</t>
        </is>
      </c>
      <c r="AP797" t="inlineStr">
        <is>
          <t>||preferred</t>
        </is>
      </c>
      <c r="AQ797" t="inlineStr">
        <is>
          <t>impresa insurtech</t>
        </is>
      </c>
      <c r="AR797" t="inlineStr">
        <is>
          <t>3</t>
        </is>
      </c>
      <c r="AS797" t="inlineStr">
        <is>
          <t/>
        </is>
      </c>
      <c r="AT797" t="inlineStr">
        <is>
          <t>&lt;em&gt;InsurTech&lt;/em&gt; bendrovė|draudimo technologijų bendrovė</t>
        </is>
      </c>
      <c r="AU797" t="inlineStr">
        <is>
          <t>3|3</t>
        </is>
      </c>
      <c r="AV797" t="inlineStr">
        <is>
          <t>|</t>
        </is>
      </c>
      <c r="AW797" t="inlineStr">
        <is>
          <t>apdrošināšanas tehnoloģiju uzņēmums</t>
        </is>
      </c>
      <c r="AX797" t="inlineStr">
        <is>
          <t>3</t>
        </is>
      </c>
      <c r="AY797" t="inlineStr">
        <is>
          <t/>
        </is>
      </c>
      <c r="AZ797" t="inlineStr">
        <is>
          <t>kumpanija InsurTech</t>
        </is>
      </c>
      <c r="BA797" t="inlineStr">
        <is>
          <t>3</t>
        </is>
      </c>
      <c r="BB797" t="inlineStr">
        <is>
          <t/>
        </is>
      </c>
      <c r="BC797" t="inlineStr">
        <is>
          <t>insurtechbedrijf|insurtech</t>
        </is>
      </c>
      <c r="BD797" t="inlineStr">
        <is>
          <t>3|3</t>
        </is>
      </c>
      <c r="BE797" t="inlineStr">
        <is>
          <t>|</t>
        </is>
      </c>
      <c r="BF797" t="inlineStr">
        <is>
          <t>spółka z branży technologii ubezpieczeniowych</t>
        </is>
      </c>
      <c r="BG797" t="inlineStr">
        <is>
          <t>3</t>
        </is>
      </c>
      <c r="BH797" t="inlineStr">
        <is>
          <t/>
        </is>
      </c>
      <c r="BI797" t="inlineStr">
        <is>
          <t>empresa de tecnosseguros|empresa de tecnologia dos seguros</t>
        </is>
      </c>
      <c r="BJ797" t="inlineStr">
        <is>
          <t>2|2</t>
        </is>
      </c>
      <c r="BK797" t="inlineStr">
        <is>
          <t>|</t>
        </is>
      </c>
      <c r="BL797" t="inlineStr">
        <is>
          <t>companie InsurTech</t>
        </is>
      </c>
      <c r="BM797" t="inlineStr">
        <is>
          <t>2</t>
        </is>
      </c>
      <c r="BN797" t="inlineStr">
        <is>
          <t/>
        </is>
      </c>
      <c r="BO797" t="inlineStr">
        <is>
          <t>poistnotechnologická spoločnosť</t>
        </is>
      </c>
      <c r="BP797" t="inlineStr">
        <is>
          <t>3</t>
        </is>
      </c>
      <c r="BQ797" t="inlineStr">
        <is>
          <t/>
        </is>
      </c>
      <c r="BR797" t="inlineStr">
        <is>
          <t>podjetje za zavarovalniško tehnologijo</t>
        </is>
      </c>
      <c r="BS797" t="inlineStr">
        <is>
          <t>3</t>
        </is>
      </c>
      <c r="BT797" t="inlineStr">
        <is>
          <t/>
        </is>
      </c>
      <c r="BU797" t="inlineStr">
        <is>
          <t>insurtechbolag</t>
        </is>
      </c>
      <c r="BV797" t="inlineStr">
        <is>
          <t>2</t>
        </is>
      </c>
      <c r="BW797" t="inlineStr">
        <is>
          <t/>
        </is>
      </c>
      <c r="BX797" t="inlineStr">
        <is>
          <t/>
        </is>
      </c>
      <c r="BY797" t="inlineStr">
        <is>
          <t>společnost poskytující &lt;i&gt;finanční technologie&lt;/i&gt; [ &lt;a href="/entry/result/3575940/all" id="ENTRY_TO_ENTRY_CONVERTER" target="_blank"&gt;IATE:3575940&lt;/a&gt; ] v odvětví pojišťovnictví</t>
        </is>
      </c>
      <c r="BZ797" t="inlineStr">
        <is>
          <t>fintechvirksomheder, der udvikler og anvender forsikringsteknologi til at drive forsikringsvirksomhed</t>
        </is>
      </c>
      <c r="CA797" t="inlineStr">
        <is>
          <t>Unternehmen, das
auf Basis von technologie- und datengetriebenen Geschäftsmodellen im Versicherungsmarkt
tätig ist</t>
        </is>
      </c>
      <c r="CB797" t="inlineStr">
        <is>
          <t>χρήση νέων τεχνολογιών στον ασφαλιστικό κλάδο</t>
        </is>
      </c>
      <c r="CC797" t="inlineStr">
        <is>
          <t>&lt;a href="https://iate.europa.eu/entry/result/3575940" target="_blank"&gt;FinTech business&lt;/a&gt; operating in the insurance and reinsurance sector</t>
        </is>
      </c>
      <c r="CD797" t="inlineStr">
        <is>
          <t>Empresa con un alto contenido tecnológico que trabaja en el sector de los seguros.</t>
        </is>
      </c>
      <c r="CE797" t="inlineStr">
        <is>
          <t>kindlustuse või edasikindlustuse valdkonnas tegutsev &lt;i&gt;finantstehnoloogia ettevõte&lt;/i&gt; &lt;a href="/entry/result/3575940/all" id="ENTRY_TO_ENTRY_CONVERTER" target="_blank"&gt;IATE:3575940&lt;/a&gt;</t>
        </is>
      </c>
      <c r="CF797" t="inlineStr">
        <is>
          <t>&lt;a href="https://iate.europa.eu/entry/result/3581703/fi" target="_blank"&gt;vakuutusteknologian&lt;/a&gt; alalla toimiva innovatiivinen startup-yritys, joka tarjoaa uudenlaisia vakuutusratkaisuja</t>
        </is>
      </c>
      <c r="CG797" t="inlineStr">
        <is>
          <t>&lt;a href="https://iate.europa.eu/entry/result/3575940/fr" target="_blank"&gt;société de technologie financière&lt;/a&gt; opérant dans le secteur de l'assurance</t>
        </is>
      </c>
      <c r="CH797" t="inlineStr">
        <is>
          <t/>
        </is>
      </c>
      <c r="CI797" t="inlineStr">
        <is>
          <t/>
        </is>
      </c>
      <c r="CJ797" t="inlineStr">
        <is>
          <t>a biztosítási és viszontbiztosítási ágazatban tevékenykedő &lt;i&gt;pénzügyi technológiai vállalkozás&lt;/i&gt; [ &lt;a href="/entry/result/3575940/all" id="ENTRY_TO_ENTRY_CONVERTER" target="_blank"&gt;IATE:3575940&lt;/a&gt; ]</t>
        </is>
      </c>
      <c r="CK797" t="inlineStr">
        <is>
          <t>&lt;a href="https://iate.europa.eu/entry/result/3575940/it" target="_blank"&gt;impresa FinTech&lt;/a&gt;che opera nel settore assicurativo</t>
        </is>
      </c>
      <c r="CL797" t="inlineStr">
        <is>
          <t>draudimo ir perdraudimo sektoriuje veikianti &lt;em&gt;FinTech&lt;/em&gt; bendrovė</t>
        </is>
      </c>
      <c r="CM797" t="inlineStr">
        <is>
          <t>&lt;a href="https://iate.europa.eu/entry/result/3575940/all" target="_blank"&gt;finanšu tehnoloģiju uzņēmums&lt;/a&gt;, kas savā darbībā izmanto &lt;a href="https://iate.europa.eu/entry/result/3581703/lv" target="_blank"&gt;apdrošināšanas tehnoloģijas&lt;/a&gt;, lai sniegtu efektīvus un rentablus apdrošināšanas un pārapdrošināšanas pakalpojumus</t>
        </is>
      </c>
      <c r="CN797" t="inlineStr">
        <is>
          <t>&lt;a href="https://iate.europa.eu/entry/result/3575940/all" target="_blank"&gt;kumpanija FinTech&lt;/a&gt; li topera fis-settur tal-assigurazzjoni u tar-&lt;a href="https://iate.europa.eu/entry/result/786101/en-en-la-mt-mul" target="_blank"&gt;riassigurazzjoni&lt;/a&gt;</t>
        </is>
      </c>
      <c r="CO797" t="inlineStr">
        <is>
          <t>techbedrijf dat in de verzekeringsmarkt actief is</t>
        </is>
      </c>
      <c r="CP797" t="inlineStr">
        <is>
          <t/>
        </is>
      </c>
      <c r="CQ797" t="inlineStr">
        <is>
          <t>&lt;b&gt;Empresa tecnofinanceira&lt;/b&gt; [ &lt;a href="/entry/result/3575940/all" id="ENTRY_TO_ENTRY_CONVERTER" target="_blank"&gt;IATE:3575940&lt;/a&gt; ] que opera no setor dos seguros.</t>
        </is>
      </c>
      <c r="CR797" t="inlineStr">
        <is>
          <t>societate de tehnologie financiară care activează în domeniul asigurărilor</t>
        </is>
      </c>
      <c r="CS797" t="inlineStr">
        <is>
          <t>&lt;a href="https://iate.europa.eu/entry/result/3575940/sk" target="_blank"&gt;finančnotechnologická spoločnosť&lt;/a&gt; pôsobiaca v odvetví &lt;a href="https://iate.europa.eu/entry/result/1239246/sk" target="_blank"&gt;poistenia&lt;/a&gt; a &lt;a href="https://iate.europa.eu/entry/result/786101/sk" target="_blank"&gt;zaistenia&lt;/a&gt;</t>
        </is>
      </c>
      <c r="CT797" t="inlineStr">
        <is>
          <t>&lt;a href="https://iate.europa.eu/entry/result/3575940/sl" target="_blank"&gt;podjetje na področju finančne tehnologije&lt;/a&gt;, ki deluje v v sektorju zavarovalnic in pozavarovalnic</t>
        </is>
      </c>
      <c r="CU797" t="inlineStr">
        <is>
          <t/>
        </is>
      </c>
    </row>
    <row r="798">
      <c r="A798" s="1" t="str">
        <f>HYPERLINK("https://iate.europa.eu/entry/result/931228/all", "931228")</f>
        <v>931228</v>
      </c>
      <c r="B798" t="inlineStr">
        <is>
          <t>TRADE;PRODUCTION, TECHNOLOGY AND RESEARCH;EDUCATION AND COMMUNICATIONS</t>
        </is>
      </c>
      <c r="C798" t="inlineStr">
        <is>
          <t>TRADE|consumption;PRODUCTION, TECHNOLOGY AND RESEARCH|technology and technical regulations;EDUCATION AND COMMUNICATIONS|information technology and data processing</t>
        </is>
      </c>
      <c r="D798" t="inlineStr">
        <is>
          <t>портал за разплащания</t>
        </is>
      </c>
      <c r="E798" t="inlineStr">
        <is>
          <t>3</t>
        </is>
      </c>
      <c r="F798" t="inlineStr">
        <is>
          <t/>
        </is>
      </c>
      <c r="G798" t="inlineStr">
        <is>
          <t>platební brána</t>
        </is>
      </c>
      <c r="H798" t="inlineStr">
        <is>
          <t>3</t>
        </is>
      </c>
      <c r="I798" t="inlineStr">
        <is>
          <t/>
        </is>
      </c>
      <c r="J798" t="inlineStr">
        <is>
          <t>betalingsgateway</t>
        </is>
      </c>
      <c r="K798" t="inlineStr">
        <is>
          <t>3</t>
        </is>
      </c>
      <c r="L798" t="inlineStr">
        <is>
          <t/>
        </is>
      </c>
      <c r="M798" t="inlineStr">
        <is>
          <t>Zahlungs-Gateway</t>
        </is>
      </c>
      <c r="N798" t="inlineStr">
        <is>
          <t>2</t>
        </is>
      </c>
      <c r="O798" t="inlineStr">
        <is>
          <t/>
        </is>
      </c>
      <c r="P798" t="inlineStr">
        <is>
          <t>πύλη πληρωμών</t>
        </is>
      </c>
      <c r="Q798" t="inlineStr">
        <is>
          <t>3</t>
        </is>
      </c>
      <c r="R798" t="inlineStr">
        <is>
          <t/>
        </is>
      </c>
      <c r="S798" t="inlineStr">
        <is>
          <t>payment gateway</t>
        </is>
      </c>
      <c r="T798" t="inlineStr">
        <is>
          <t>3</t>
        </is>
      </c>
      <c r="U798" t="inlineStr">
        <is>
          <t/>
        </is>
      </c>
      <c r="V798" t="inlineStr">
        <is>
          <t>pasarela de pago</t>
        </is>
      </c>
      <c r="W798" t="inlineStr">
        <is>
          <t>3</t>
        </is>
      </c>
      <c r="X798" t="inlineStr">
        <is>
          <t/>
        </is>
      </c>
      <c r="Y798" t="inlineStr">
        <is>
          <t>makselüüs</t>
        </is>
      </c>
      <c r="Z798" t="inlineStr">
        <is>
          <t>3</t>
        </is>
      </c>
      <c r="AA798" t="inlineStr">
        <is>
          <t/>
        </is>
      </c>
      <c r="AB798" t="inlineStr">
        <is>
          <t>maksunvälityspalvelu|verkkomaksupalvelu|maksunvälitysjärjestelmä</t>
        </is>
      </c>
      <c r="AC798" t="inlineStr">
        <is>
          <t>3|3|3</t>
        </is>
      </c>
      <c r="AD798" t="inlineStr">
        <is>
          <t>||</t>
        </is>
      </c>
      <c r="AE798" t="inlineStr">
        <is>
          <t>passerelle de paiement</t>
        </is>
      </c>
      <c r="AF798" t="inlineStr">
        <is>
          <t>3</t>
        </is>
      </c>
      <c r="AG798" t="inlineStr">
        <is>
          <t/>
        </is>
      </c>
      <c r="AH798" t="inlineStr">
        <is>
          <t>geata íocaíochta</t>
        </is>
      </c>
      <c r="AI798" t="inlineStr">
        <is>
          <t>2</t>
        </is>
      </c>
      <c r="AJ798" t="inlineStr">
        <is>
          <t/>
        </is>
      </c>
      <c r="AK798" t="inlineStr">
        <is>
          <t>servis za posredovanje pri plaćanju</t>
        </is>
      </c>
      <c r="AL798" t="inlineStr">
        <is>
          <t>2</t>
        </is>
      </c>
      <c r="AM798" t="inlineStr">
        <is>
          <t/>
        </is>
      </c>
      <c r="AN798" t="inlineStr">
        <is>
          <t>fizetési átjáró</t>
        </is>
      </c>
      <c r="AO798" t="inlineStr">
        <is>
          <t>3</t>
        </is>
      </c>
      <c r="AP798" t="inlineStr">
        <is>
          <t/>
        </is>
      </c>
      <c r="AQ798" t="inlineStr">
        <is>
          <t>gateway di pagamento</t>
        </is>
      </c>
      <c r="AR798" t="inlineStr">
        <is>
          <t>3</t>
        </is>
      </c>
      <c r="AS798" t="inlineStr">
        <is>
          <t/>
        </is>
      </c>
      <c r="AT798" t="inlineStr">
        <is>
          <t>mokėjimo vartai</t>
        </is>
      </c>
      <c r="AU798" t="inlineStr">
        <is>
          <t>3</t>
        </is>
      </c>
      <c r="AV798" t="inlineStr">
        <is>
          <t/>
        </is>
      </c>
      <c r="AW798" t="inlineStr">
        <is>
          <t>maksājumu vārteja</t>
        </is>
      </c>
      <c r="AX798" t="inlineStr">
        <is>
          <t>3</t>
        </is>
      </c>
      <c r="AY798" t="inlineStr">
        <is>
          <t/>
        </is>
      </c>
      <c r="AZ798" t="inlineStr">
        <is>
          <t>portal ta’ ħlas</t>
        </is>
      </c>
      <c r="BA798" t="inlineStr">
        <is>
          <t>3</t>
        </is>
      </c>
      <c r="BB798" t="inlineStr">
        <is>
          <t/>
        </is>
      </c>
      <c r="BC798" t="inlineStr">
        <is>
          <t>betalingsgateway|betalingsportaal</t>
        </is>
      </c>
      <c r="BD798" t="inlineStr">
        <is>
          <t>3|3</t>
        </is>
      </c>
      <c r="BE798" t="inlineStr">
        <is>
          <t>|</t>
        </is>
      </c>
      <c r="BF798" t="inlineStr">
        <is>
          <t>bramka płatnicza</t>
        </is>
      </c>
      <c r="BG798" t="inlineStr">
        <is>
          <t>3</t>
        </is>
      </c>
      <c r="BH798" t="inlineStr">
        <is>
          <t/>
        </is>
      </c>
      <c r="BI798" t="inlineStr">
        <is>
          <t>portal de pagamento</t>
        </is>
      </c>
      <c r="BJ798" t="inlineStr">
        <is>
          <t>3</t>
        </is>
      </c>
      <c r="BK798" t="inlineStr">
        <is>
          <t/>
        </is>
      </c>
      <c r="BL798" t="inlineStr">
        <is>
          <t>gateway de plată</t>
        </is>
      </c>
      <c r="BM798" t="inlineStr">
        <is>
          <t>3</t>
        </is>
      </c>
      <c r="BN798" t="inlineStr">
        <is>
          <t/>
        </is>
      </c>
      <c r="BO798" t="inlineStr">
        <is>
          <t>platobná brána</t>
        </is>
      </c>
      <c r="BP798" t="inlineStr">
        <is>
          <t>3</t>
        </is>
      </c>
      <c r="BQ798" t="inlineStr">
        <is>
          <t/>
        </is>
      </c>
      <c r="BR798" t="inlineStr">
        <is>
          <t>plačilni portal</t>
        </is>
      </c>
      <c r="BS798" t="inlineStr">
        <is>
          <t>3</t>
        </is>
      </c>
      <c r="BT798" t="inlineStr">
        <is>
          <t/>
        </is>
      </c>
      <c r="BU798" t="inlineStr">
        <is>
          <t>betalningsgateway</t>
        </is>
      </c>
      <c r="BV798" t="inlineStr">
        <is>
          <t>3</t>
        </is>
      </c>
      <c r="BW798" t="inlineStr">
        <is>
          <t/>
        </is>
      </c>
      <c r="BX798" t="inlineStr">
        <is>
          <t>услуга, която изпраща по сигурен път информация за платежната карта от уебсайт до мрежата от платежни карти с цел обработка, след което връща данните за трансакцията и отговорите на мрежата за разплащания на уебсайта</t>
        </is>
      </c>
      <c r="BY798" t="inlineStr">
        <is>
          <t>služba, která bezpečně
zašle údaje o platební kartě z internetové stránky do sítě platební karty ke
zpracování a poté předá informace o transakci z platební sítě zpět na danou
internetovou stránku</t>
        </is>
      </c>
      <c r="BZ798" t="inlineStr">
        <is>
          <t>software i betalingssystemer til e-handelsløsninger, der med henblik på indløsning af et betalingsmiddel varetager den krypterede kommunikation mellem en kunde og en webshop</t>
        </is>
      </c>
      <c r="CA798" t="inlineStr">
        <is>
          <t>Drittanbieteranwendung, die als Schnittstelle zwischen einem Online-Händler
und einer Bank bzw. einem Kreditkartenanbieter dazu dient, Zahlungen abzuwickeln</t>
        </is>
      </c>
      <c r="CB798" t="inlineStr">
        <is>
          <t>e-commerce εφαρμογή που επιτρέπει τις πληρωμές για τις e-επιχειρήσεις και τους online μεταπωλητές· επιτρέπουν τη δημιουργία λίστας με εμπορεύματα ή υπηρεσίες και την αυτόματη επεξεργασία πιστωτικών καρτών, χρεωστικών καρτών ή άλλων μορφών πληρωμών πάρα πολύ απλά</t>
        </is>
      </c>
      <c r="CC798" t="inlineStr">
        <is>
          <t>service that securely sends payment card information from a website to the card payment network for processing, then returns transaction details and responses from the payment network back to the website</t>
        </is>
      </c>
      <c r="CD798" t="inlineStr">
        <is>
          <t>Servicio que automatiza las operaciones de pago con tarjeta entre comprador y vendedor en el comercio en línea: se presta a través de una interfaz —integrada en el sitio web del vendedor— que recoge los datos de pago cifrados del cliente cuando este efectúa el pedido, los envía de manera segura para su verificación a la red de tarjetas de pago, e informa en tiempo real al sitio web del vendedor si la operación está aceptada o rechazada.</t>
        </is>
      </c>
      <c r="CE798" t="inlineStr">
        <is>
          <t>programm, mis edastab kliendi tellimuse kaupmehepanga tehingute autoriseerimise agendile ja võtab vastu panga vastuse</t>
        </is>
      </c>
      <c r="CF798" t="inlineStr">
        <is>
          <t>verkkopohjainen palvelu, joka integroidaan verkkokaupan tilauslomakkeeseen. Kun asiakas tekee kaupasta tilauksen, tilauksen tiedot lähetetään maksusiltapalvelun kautta eteenpäin. Maksu siirtyy yleensä asiakasvaraintilille, josta se tilitetään joko välittömästi tai viiveellä edelleen kauppiaan tilille.</t>
        </is>
      </c>
      <c r="CG798" t="inlineStr">
        <is>
          <t>Interface servant à transférer l'information entre le panier d'achat et la banque de l'acquéreur.</t>
        </is>
      </c>
      <c r="CH798" t="inlineStr">
        <is>
          <t/>
        </is>
      </c>
      <c r="CI798" t="inlineStr">
        <is>
          <t/>
        </is>
      </c>
      <c r="CJ798" t="inlineStr">
        <is>
          <t>egyszerre több fizetési szolgáltatóhoz is hozzáférést biztosító olyan szolgáltatás, amely online vásárlások során feldolgozás céljából továbbítja a vásárló bankkártyaadatait a fizetési szolgáltatónak, továbbá fogadja és megjeleníti a szolgáltató válaszát (elfogadva/elutasítva), valamint a tranzakció részleteit</t>
        </is>
      </c>
      <c r="CK798" t="inlineStr">
        <is>
          <t>intermediario tra un negozio online e il processore di pagamento che riceve il pagamento dal cliente. In altre parole, quando un cliente immette i propri dettagli di pagamento sul sito, il gateway di pagamento si occupa di inviarli in modo sicuro al processore di pagamento</t>
        </is>
      </c>
      <c r="CL798" t="inlineStr">
        <is>
          <t>paslauga, kai mokėjimo kortelės informacija iš svetainės saugiai siunčiama į kortele grindžiamų mokėjimų tinklą apdoroti, o sandorio duomenys ir rezultatai iš mokėjimų tinklo siunčiami atgal į tą svetainę</t>
        </is>
      </c>
      <c r="CM798" t="inlineStr">
        <is>
          <t>pakalpojums, kas informācijas apstrādes nolūkos drošā veidā maksājumu karšu informāciju nosūta no komercvietnes uz karšu maksājumu tīklu un atpakaļ nosūta atbildes uz informācijas pieprasījumiem un datus par notikušajiem darījumiem</t>
        </is>
      </c>
      <c r="CN798" t="inlineStr">
        <is>
          <t>servizz li b'mod sigur jibgħat informazzjoni relatata
mal-karta tal-ħlas minn sit web lejn in-network ta' ħlas bil-kard
għall-ipproċessar, imbagħad jirritorna d-dettalji tat-tranżazzjoni u r-risponsi
min-network ta' ħlas lura lis-sit web</t>
        </is>
      </c>
      <c r="CO798" t="inlineStr">
        <is>
          <t>dienst die wordt aangeboden door een serviceprovider voor e-commercetoepassingen die de verwerking van creditcard- of directe betalingen toestaat</t>
        </is>
      </c>
      <c r="CP798" t="inlineStr">
        <is>
          <t>narzędzie, używane w celu akceptowania płatności kartą kredytową na stronach internetowych, służące wysyłaniu danych transakcji do procesora określonego banku</t>
        </is>
      </c>
      <c r="CQ798" t="inlineStr">
        <is>
          <t>Interface que serve para transferir informações entre um cesto de compras eletrónico localizado num sítio Web e o banco do adquirente numa compra efetuada através da Internet.</t>
        </is>
      </c>
      <c r="CR798" t="inlineStr">
        <is>
          <t>interfață integrată cu o instituție financiară sau procesator ce permite procesarea de tranzacții cu carduri bancare în condiții de securitate specifice</t>
        </is>
      </c>
      <c r="CS798" t="inlineStr">
        <is>
          <t>technické riešenie služby umožňujúcej prijímanie platieb prostredníctvom platobných kariet na internete</t>
        </is>
      </c>
      <c r="CT798" t="inlineStr">
        <is>
          <t>tehnologija, tj. vmesnik ali „plačilni prehod“, ki omogoča plačevanje z debetnimi ali kreditnimi karticami in zagotavlja varno preverjanje; uporablja se pri plačilih prek terminalov (POS) v trgovinah in pri plačilih prek spleta</t>
        </is>
      </c>
      <c r="CU798" t="inlineStr">
        <is>
          <t>den tekniska lösning för betalning via internet som en betaltjänstleverantör erbjuder på sin betalningsplattform</t>
        </is>
      </c>
    </row>
    <row r="799">
      <c r="A799" s="1" t="str">
        <f>HYPERLINK("https://iate.europa.eu/entry/result/3581827/all", "3581827")</f>
        <v>3581827</v>
      </c>
      <c r="B799" t="inlineStr">
        <is>
          <t>FINANCE</t>
        </is>
      </c>
      <c r="C799" t="inlineStr">
        <is>
          <t>FINANCE|financial institutions and credit|financial services</t>
        </is>
      </c>
      <c r="D799" t="inlineStr">
        <is>
          <t>център за финансови технологии</t>
        </is>
      </c>
      <c r="E799" t="inlineStr">
        <is>
          <t>3</t>
        </is>
      </c>
      <c r="F799" t="inlineStr">
        <is>
          <t/>
        </is>
      </c>
      <c r="G799" t="inlineStr">
        <is>
          <t>zprostředkovatel FinTech</t>
        </is>
      </c>
      <c r="H799" t="inlineStr">
        <is>
          <t>3</t>
        </is>
      </c>
      <c r="I799" t="inlineStr">
        <is>
          <t/>
        </is>
      </c>
      <c r="J799" t="inlineStr">
        <is>
          <t>fintechformidler</t>
        </is>
      </c>
      <c r="K799" t="inlineStr">
        <is>
          <t>3</t>
        </is>
      </c>
      <c r="L799" t="inlineStr">
        <is>
          <t/>
        </is>
      </c>
      <c r="M799" t="inlineStr">
        <is>
          <t>FinTech-Moderator</t>
        </is>
      </c>
      <c r="N799" t="inlineStr">
        <is>
          <t>2</t>
        </is>
      </c>
      <c r="O799" t="inlineStr">
        <is>
          <t/>
        </is>
      </c>
      <c r="P799" t="inlineStr">
        <is>
          <t>φορείς διευκόλυνσης της τεχνολογίας FinTech</t>
        </is>
      </c>
      <c r="Q799" t="inlineStr">
        <is>
          <t>3</t>
        </is>
      </c>
      <c r="R799" t="inlineStr">
        <is>
          <t/>
        </is>
      </c>
      <c r="S799" t="inlineStr">
        <is>
          <t>FinTech facilitator</t>
        </is>
      </c>
      <c r="T799" t="inlineStr">
        <is>
          <t>3</t>
        </is>
      </c>
      <c r="U799" t="inlineStr">
        <is>
          <t/>
        </is>
      </c>
      <c r="V799" t="inlineStr">
        <is>
          <t>facilitador tecnofinanciero</t>
        </is>
      </c>
      <c r="W799" t="inlineStr">
        <is>
          <t>3</t>
        </is>
      </c>
      <c r="X799" t="inlineStr">
        <is>
          <t/>
        </is>
      </c>
      <c r="Y799" t="inlineStr">
        <is>
          <t>finantstehnoloogia soodustaja|finantstehnoloogia toetuskeskkond</t>
        </is>
      </c>
      <c r="Z799" t="inlineStr">
        <is>
          <t>3|3</t>
        </is>
      </c>
      <c r="AA799" t="inlineStr">
        <is>
          <t>|</t>
        </is>
      </c>
      <c r="AB799" t="inlineStr">
        <is>
          <t>FinTech-neuvoja</t>
        </is>
      </c>
      <c r="AC799" t="inlineStr">
        <is>
          <t>3</t>
        </is>
      </c>
      <c r="AD799" t="inlineStr">
        <is>
          <t/>
        </is>
      </c>
      <c r="AE799" t="inlineStr">
        <is>
          <t>facilitateur FinTech</t>
        </is>
      </c>
      <c r="AF799" t="inlineStr">
        <is>
          <t>3</t>
        </is>
      </c>
      <c r="AG799" t="inlineStr">
        <is>
          <t/>
        </is>
      </c>
      <c r="AH799" t="inlineStr">
        <is>
          <t>éascaitheoir teicneolaíochta airgeadais</t>
        </is>
      </c>
      <c r="AI799" t="inlineStr">
        <is>
          <t>2</t>
        </is>
      </c>
      <c r="AJ799" t="inlineStr">
        <is>
          <t/>
        </is>
      </c>
      <c r="AK799" t="inlineStr">
        <is>
          <t>financijskotehnološki centar</t>
        </is>
      </c>
      <c r="AL799" t="inlineStr">
        <is>
          <t>3</t>
        </is>
      </c>
      <c r="AM799" t="inlineStr">
        <is>
          <t/>
        </is>
      </c>
      <c r="AN799" t="inlineStr">
        <is>
          <t>pénzügyi technológiai facilitátor</t>
        </is>
      </c>
      <c r="AO799" t="inlineStr">
        <is>
          <t>3</t>
        </is>
      </c>
      <c r="AP799" t="inlineStr">
        <is>
          <t/>
        </is>
      </c>
      <c r="AQ799" t="inlineStr">
        <is>
          <t>facilitatore fintech</t>
        </is>
      </c>
      <c r="AR799" t="inlineStr">
        <is>
          <t>3</t>
        </is>
      </c>
      <c r="AS799" t="inlineStr">
        <is>
          <t/>
        </is>
      </c>
      <c r="AT799" t="inlineStr">
        <is>
          <t>pagalbos &lt;em&gt;FinTech&lt;/em&gt; įmonėms struktūra</t>
        </is>
      </c>
      <c r="AU799" t="inlineStr">
        <is>
          <t>3</t>
        </is>
      </c>
      <c r="AV799" t="inlineStr">
        <is>
          <t/>
        </is>
      </c>
      <c r="AW799" t="inlineStr">
        <is>
          <t>finanšu tehnoloģijas veicinātājs</t>
        </is>
      </c>
      <c r="AX799" t="inlineStr">
        <is>
          <t>3</t>
        </is>
      </c>
      <c r="AY799" t="inlineStr">
        <is>
          <t/>
        </is>
      </c>
      <c r="AZ799" t="inlineStr">
        <is>
          <t>faċilitatur tal-FinTech</t>
        </is>
      </c>
      <c r="BA799" t="inlineStr">
        <is>
          <t>3</t>
        </is>
      </c>
      <c r="BB799" t="inlineStr">
        <is>
          <t/>
        </is>
      </c>
      <c r="BC799" t="inlineStr">
        <is>
          <t>fintechfacilitator</t>
        </is>
      </c>
      <c r="BD799" t="inlineStr">
        <is>
          <t>3</t>
        </is>
      </c>
      <c r="BE799" t="inlineStr">
        <is>
          <t/>
        </is>
      </c>
      <c r="BF799" t="inlineStr">
        <is>
          <t>koordynator FinTech</t>
        </is>
      </c>
      <c r="BG799" t="inlineStr">
        <is>
          <t>3</t>
        </is>
      </c>
      <c r="BH799" t="inlineStr">
        <is>
          <t/>
        </is>
      </c>
      <c r="BI799" t="inlineStr">
        <is>
          <t>facilitador de fintech|facilitador tecnofinanceiro</t>
        </is>
      </c>
      <c r="BJ799" t="inlineStr">
        <is>
          <t>3|3</t>
        </is>
      </c>
      <c r="BK799" t="inlineStr">
        <is>
          <t>|</t>
        </is>
      </c>
      <c r="BL799" t="inlineStr">
        <is>
          <t>facilitator FinTech</t>
        </is>
      </c>
      <c r="BM799" t="inlineStr">
        <is>
          <t>3</t>
        </is>
      </c>
      <c r="BN799" t="inlineStr">
        <is>
          <t/>
        </is>
      </c>
      <c r="BO799" t="inlineStr">
        <is>
          <t>sprostredkovateľ v oblasti finančných technológií</t>
        </is>
      </c>
      <c r="BP799" t="inlineStr">
        <is>
          <t>3</t>
        </is>
      </c>
      <c r="BQ799" t="inlineStr">
        <is>
          <t/>
        </is>
      </c>
      <c r="BR799" t="inlineStr">
        <is>
          <t>spodbujevalec finančne tehnologije</t>
        </is>
      </c>
      <c r="BS799" t="inlineStr">
        <is>
          <t>3</t>
        </is>
      </c>
      <c r="BT799" t="inlineStr">
        <is>
          <t/>
        </is>
      </c>
      <c r="BU799" t="inlineStr">
        <is>
          <t>fintech-samordnare</t>
        </is>
      </c>
      <c r="BV799" t="inlineStr">
        <is>
          <t>3</t>
        </is>
      </c>
      <c r="BW799" t="inlineStr">
        <is>
          <t/>
        </is>
      </c>
      <c r="BX799" t="inlineStr">
        <is>
          <t>&lt;a href="https://iate.europa.eu/entry/result/3582365" target="_blank"&gt;иновационен център&lt;/a&gt; или &lt;a href="https://iate.europa.eu/entry/result/3572315" target="_blank"&gt;регулаторна лаборатория&lt;/a&gt;, създаден/а, за да предоставя общи насоки на предприятията по време на процеса на издаване на лиценз за осъществяване на нови дейности в областта на &lt;a href="https://iate.europa.eu/entry/result/3566568" target="_blank"&gt;финансовите технологии&lt;/a&gt;</t>
        </is>
      </c>
      <c r="BY799" t="inlineStr">
        <is>
          <t>&lt;em&gt;inovační centrum&lt;/em&gt; [ &lt;a href="/entry/result/3582365/all" id="ENTRY_TO_ENTRY_CONVERTER" target="_blank"&gt;IATE:3582365&lt;/a&gt; ] nebo &lt;em&gt;regulační pískoviště&lt;/em&gt; [ &lt;a href="/entry/result/3572315/all" id="ENTRY_TO_ENTRY_CONVERTER" target="_blank"&gt;IATE:3572315&lt;/a&gt; ], jejichž účelem je poskytnout pokyny podnikům ve finančním sektoru, které usilují o získání povolení k provádění nových činností v oblasti &lt;em&gt;finančních technologií&lt;/em&gt; [ &lt;a href="/entry/result/3566568/all" id="ENTRY_TO_ENTRY_CONVERTER" target="_blank"&gt;IATE:3566568&lt;/a&gt; ]</t>
        </is>
      </c>
      <c r="BZ799" t="inlineStr">
        <is>
          <t>innovationsknudepunkt eller reguleringsmæssig sandkasse, der er udformet til at yde generel vejledning til virksomheder i finanssektoren i forbindelse med deres tilladelse til at udføre nye fintechaktiviteter.</t>
        </is>
      </c>
      <c r="CA799" t="inlineStr">
        <is>
          <t>Innovationspol &lt;a href="/entry/result/3582365/all" id="ENTRY_TO_ENTRY_CONVERTER" target="_blank"&gt;IATE:3582365&lt;/a&gt; oder regulatorischer "Sandkasten" &lt;a href="/entry/result/3572315&gt;/all" id="ENTRY_TO_ENTRY_CONVERTER" target="_blank"&gt;IATE:3572315&amp;gt;&lt;/a&gt;;;;; , der Unternehmen im Finanzbereich beim Zulassungsverfahren für neue FinTech-Tätigkeiten allgemeine Hilfestellung leistet</t>
        </is>
      </c>
      <c r="CB799" t="inlineStr">
        <is>
          <t>Στην ΕΕ, 13 κράτη μέλη έχουν θεσπίσει τους λεγόμενους «φορείς διευκόλυνσης της τεχνολογίας FinTech» (κόμβους καινοτομίας 26 ή προστατευμένα κανονιστικά περιβάλλοντα 27 ) &lt;b&gt;για την παροχή γενικής καθοδήγησης σε επιχειρήσεις κατά τη διάρκεια της διαδικασίας αδειοδότησης&lt;/b&gt;</t>
        </is>
      </c>
      <c r="CC799" t="inlineStr">
        <is>
          <t>&lt;a href="https://iate.europa.eu/entry/result/3582365" target="_blank"&gt;innovation hub&lt;/a&gt; or &lt;a href="https://iate.europa.eu/entry/result/3572315" target="_blank"&gt;regulatory sandbox&lt;/a&gt; designed to provide guidance to firms in the financial sector as they seek authorisation to carry out new &lt;a href="https://iate.europa.eu/entry/result/3566568" target="_blank"&gt;FinTech&lt;/a&gt; activities</t>
        </is>
      </c>
      <c r="CD799" t="inlineStr">
        <is>
          <t>&lt;p&gt;Dispositivo creado por las autoridades que regulan o supervisan el sector financiero, consistente en: &lt;/p&gt; 
&lt;p&gt;a) los&lt;strong&gt; puntos de contacto para la innovación&lt;/strong&gt; [ &lt;a href="/entry/result/3582365/all" id="ENTRY_TO_ENTRY_CONVERTER" target="_blank"&gt;IATE:3582365&lt;/a&gt; ], destinados a ofrecer a las nuevas empresas tecnofinancieras ―pero también a las entidades financieras consolidadas― orientación general durante el proceso de autorización de nuevos productos o servicios, dándoles un acceso más rápido al mercado y a información sobre las expectativas de los supervisores, y que permiten además a estos obtener en una fase temprana información sobre los modelos de empresa innovadores y sobre la evolución del mercado;&lt;/p&gt; 
&lt;p&gt;b) los &lt;strong&gt;espacios controlados de pruebas&lt;/strong&gt; [ &lt;a href="/entry/result/3572315/all" id="ENTRY_TO_ENTRY_CONVERTER" target="_blank"&gt;IATE:3572315&lt;/a&gt; ], destinados a permitir a las empresas financieras y tecnofinancieras realizar en un entorno controlado y delimitado pruebas con productos, servicios y modelos de negocio innovadores.&lt;/p&gt;</t>
        </is>
      </c>
      <c r="CE799" t="inlineStr">
        <is>
          <t>&lt;i&gt;innovatsioonikeskkond &lt;/i&gt;&lt;a href="/entry/result/3582365/all" id="ENTRY_TO_ENTRY_CONVERTER" target="_blank"&gt;IATE:3582365&lt;/a&gt; või &lt;i&gt;regulatiivne liivakast&lt;/i&gt; &lt;a href="/entry/result/3572315/all" id="ENTRY_TO_ENTRY_CONVERTER" target="_blank"&gt;IATE:3572315&lt;/a&gt;, mille eesmärk on anda finantssektori ettevõtetele juhiseid uuel &lt;i&gt;finantstehnoloogia &lt;/i&gt;&lt;a href="/entry/result/35665687/all" id="ENTRY_TO_ENTRY_CONVERTER" target="_blank"&gt;IATE:35665687&lt;/a&gt; tegevusalal loa saamiseks</t>
        </is>
      </c>
      <c r="CF799" t="inlineStr">
        <is>
          <t>innovointikeskus tai sääntelyn virtuaalinen testauspaikka, joka antaa yleistä ohjeistusta yrityksille fintech-toimia koskevien toimilupamenettelyjen aikana</t>
        </is>
      </c>
      <c r="CG799" t="inlineStr">
        <is>
          <t>pôle d'innovation ou sas réglementaire fournissant des orientations générales aux &lt;a href="https://iate.europa.eu/entry/result/3575940/fr" target="_blank"&gt;sociétés de technologie financière&lt;/a&gt; au cours du processus d'agrément de ces dernières</t>
        </is>
      </c>
      <c r="CH799" t="inlineStr">
        <is>
          <t/>
        </is>
      </c>
      <c r="CI799" t="inlineStr">
        <is>
          <t/>
        </is>
      </c>
      <c r="CJ799" t="inlineStr">
        <is>
          <t>olyan innovációs központok [ &lt;a href="/entry/result/3582365/all" id="ENTRY_TO_ENTRY_CONVERTER" target="_blank"&gt;IATE:3582365&lt;/a&gt; ] vagy szabályozói tesztkörnyezetek [ &lt;a href="/entry/result/3572315/all" id="ENTRY_TO_ENTRY_CONVERTER" target="_blank"&gt;IATE:3572315&lt;/a&gt; ], amelyek útmutatást adnak a pénzügyi technológiai vállalkozásoknak [ &lt;a href="/entry/result/3575940/all" id="ENTRY_TO_ENTRY_CONVERTER" target="_blank"&gt;IATE:3575940&lt;/a&gt; ] az új pénzügyi technológiai tevékenységeik engedélyezési folyamatához</t>
        </is>
      </c>
      <c r="CK799" t="inlineStr">
        <is>
          <t>&lt;a href="https://iate.europa.eu/entry/result/3582365/all" target="_blank"&gt;polo di innovazione&lt;/a&gt; o &lt;a href="https://iate.europa.eu/entry/result/3572315/all" target="_blank"&gt;spazio di sperimentazione normativa&lt;/a&gt; creati allo scopo di fornire alle imprese orientamenti generali durante il processo di autorizzazione per svolgere attività fintech</t>
        </is>
      </c>
      <c r="CL799" t="inlineStr">
        <is>
          <t>inovacijų centras arba &lt;a href="https://iate.europa.eu/entry/result/3581827/lt" target="_blank"&gt;bandomoji finansinių inovacijų aplinka&lt;/a&gt;, kurių paskirtis – konsultuoti finansų sektoriaus klausimais įmones, siekiančias gauti leidimą vykdyti naują &lt;em&gt;FinTech&lt;/em&gt; srities veiklą</t>
        </is>
      </c>
      <c r="CM799" t="inlineStr">
        <is>
          <t>&lt;a href="https://iate.europa.eu/entry/result/3582365/lv" target="_blank"&gt;Inovācijas centrs&lt;/a&gt; vai &lt;a href="https://iate.europa.eu/entry/result/3572315/en" target="_blank"&gt;“regulatīvā smilškaste”&lt;/a&gt;, kas sniedz vispārīgus ieteikumus uzņēmumiem, kuri vēlas veikt ar finanšu tehnoloģijām saistītas darbības; šādu ieteikumu mērķis ir palīdzēt šiem uzņēmumiem ātrāk piekļūti tirgum un labāk saprast noteikumus un uzraudzības iestāžu prasības</t>
        </is>
      </c>
      <c r="CN799" t="inlineStr">
        <is>
          <t>&lt;a href="https://iate.europa.eu/entry/result/3582365/all" target="_blank"&gt;ċentru ta’ innovazzjoni&lt;/a&gt; jew &lt;a href="https://iate.europa.eu/entry/result/3582365/en" target="_blank"&gt;ambjent ta’ esperimentazzjoni regolatorja &lt;/a&gt;maħsuba biex jipprovdu gwida lil ditti
fis-settur finanzjarju meta dawn jitolbu awtorizzazzjoni biex iwettqu
attivitajiet &lt;a href="https://iate.europa.eu/entry/result/3566568" target="_blank"&gt;FinTech&lt;/a&gt; ġodda</t>
        </is>
      </c>
      <c r="CO799" t="inlineStr">
        <is>
          <t>&lt;a href="https://iate.europa.eu/entry/result/3582365/en" target="_blank"&gt;innovatiehub&lt;/a&gt; of &lt;a href="https://iate.europa.eu/entry/result/3572315/all" target="_blank"&gt;regulatory sandbox&lt;/a&gt;&lt;small&gt;, &lt;/small&gt;opgericht om bedrijven in de financiële sector algemene richtsnoeren te geven tijdens het vergunningsproces voor nieuwe fintech-activiteiten</t>
        </is>
      </c>
      <c r="CP799" t="inlineStr">
        <is>
          <t>centrum innowacji [ &lt;a href="/entry/result/3582365/all" id="ENTRY_TO_ENTRY_CONVERTER" target="_blank"&gt;IATE:3582365&lt;/a&gt; ] lub piaskownica regulacyjna [ &lt;a href="/entry/result/3572315/all" id="ENTRY_TO_ENTRY_CONVERTER" target="_blank"&gt;IATE:3572315&lt;/a&gt; ], mające na celu zapewnianie przedsiębiorstwom ogólne wytyczne podczas procedury udzielania zezwoleń na prowadzenie nowej działalności w zakresie technologii finansowych</t>
        </is>
      </c>
      <c r="CQ799" t="inlineStr">
        <is>
          <t>Polo de inovação ou ambiente de teste da regulmentação concebido para fornecer orientações gerais às &lt;b&gt;sociedades de tecnologia financeira&lt;/b&gt; [ &lt;a href="/entry/result/3575940/all" id="ENTRY_TO_ENTRY_CONVERTER" target="_blank"&gt;IATE:3575940&lt;/a&gt; ] durante o seu processo de autorização.</t>
        </is>
      </c>
      <c r="CR799" t="inlineStr">
        <is>
          <t>&lt;a href="https://iate.europa.eu/entry/result/3582365/ro" target="_blank"&gt;centru de inovare&lt;/a&gt; sau spațiu de testare care are rolul de a oferi &lt;a href="https://iate.europa.eu/entry/result/3581827/en-ro" target="_blank"&gt;societăților de tehnologie financiară&lt;/a&gt; orientări generale privind procesul de autorizare a desfășurării de activități FinTech</t>
        </is>
      </c>
      <c r="CS799" t="inlineStr">
        <is>
          <t>&lt;div&gt;&lt;a href="https://iate.europa.eu/entry/result/3582365/sk" target="_blank"&gt;inovačný hub&lt;/a&gt; alebo &lt;a href="https://iate.europa.eu/entry/result/3572315/sk" target="_blank"&gt;experimentálne regulačné prostredie&lt;/a&gt;, ktoré majú podnikom v priebehu autorizačného postupu poskytovať všeobecné usmernenia s cieľom umožniť im rýchlejšie získať prístup na trh a lepšie porozumieť pravidlám a očakávaniam orgánov dohľadu &lt;/div&gt;</t>
        </is>
      </c>
      <c r="CT799" t="inlineStr">
        <is>
          <t>&lt;p&gt;&lt;a href="https://iate.europa.eu/entry/result/3582365/sl" target="_blank"&gt;inovacijsko središče&lt;/a&gt; ali &lt;a href="https://iate.europa.eu/entry/result/3572315/sl" target="_blank"&gt;regulativni peskovnik&lt;/a&gt; za zagotavljanje splošnih smernic podjetjem med postopkom za izdajo dovoljenja za izvajanje novih dejavnosti na področju &lt;a href="https://iate.europa.eu/entry/result/3566568/sl" target="_blank"&gt;finančne tehnologije&lt;/a&gt;&lt;/p&gt;</t>
        </is>
      </c>
      <c r="CU799" t="inlineStr">
        <is>
          <t>ett innovationsnav eller en regulatorisk sandlåda som ger företag
vägledning under auktoriseringsprocessen för ny fintechverksamhet</t>
        </is>
      </c>
    </row>
    <row r="800">
      <c r="A800" s="1" t="str">
        <f>HYPERLINK("https://iate.europa.eu/entry/result/3572414/all", "3572414")</f>
        <v>3572414</v>
      </c>
      <c r="B800" t="inlineStr">
        <is>
          <t>FINANCE</t>
        </is>
      </c>
      <c r="C800" t="inlineStr">
        <is>
          <t>FINANCE|financing and investment|financing|financing policy|financing method</t>
        </is>
      </c>
      <c r="D800" t="inlineStr">
        <is>
          <t>колективно финансиране чрез инвестиране в ценни книжа</t>
        </is>
      </c>
      <c r="E800" t="inlineStr">
        <is>
          <t>3</t>
        </is>
      </c>
      <c r="F800" t="inlineStr">
        <is>
          <t/>
        </is>
      </c>
      <c r="G800" t="inlineStr">
        <is>
          <t>skupinové financování založené na cenných papírech</t>
        </is>
      </c>
      <c r="H800" t="inlineStr">
        <is>
          <t>3</t>
        </is>
      </c>
      <c r="I800" t="inlineStr">
        <is>
          <t/>
        </is>
      </c>
      <c r="J800" t="inlineStr">
        <is>
          <t>værdipapirbaseret crowdfunding</t>
        </is>
      </c>
      <c r="K800" t="inlineStr">
        <is>
          <t>3</t>
        </is>
      </c>
      <c r="L800" t="inlineStr">
        <is>
          <t/>
        </is>
      </c>
      <c r="M800" t="inlineStr">
        <is>
          <t>Crowdinvesting|wertpapierbasiertes Crowdfunding</t>
        </is>
      </c>
      <c r="N800" t="inlineStr">
        <is>
          <t>3|2</t>
        </is>
      </c>
      <c r="O800" t="inlineStr">
        <is>
          <t>|</t>
        </is>
      </c>
      <c r="P800" t="inlineStr">
        <is>
          <t>συμμετοχική χρηματοδότηση που βασίζεται σε αγορές τίτλων</t>
        </is>
      </c>
      <c r="Q800" t="inlineStr">
        <is>
          <t>3</t>
        </is>
      </c>
      <c r="R800" t="inlineStr">
        <is>
          <t/>
        </is>
      </c>
      <c r="S800" t="inlineStr">
        <is>
          <t>securities-based crowdfunding</t>
        </is>
      </c>
      <c r="T800" t="inlineStr">
        <is>
          <t>3</t>
        </is>
      </c>
      <c r="U800" t="inlineStr">
        <is>
          <t/>
        </is>
      </c>
      <c r="V800" t="inlineStr">
        <is>
          <t>financiación participativa con valores mobiliarios|financiación participativa instrumentada mediante valores mobiliarios</t>
        </is>
      </c>
      <c r="W800" t="inlineStr">
        <is>
          <t>2|3</t>
        </is>
      </c>
      <c r="X800" t="inlineStr">
        <is>
          <t>|</t>
        </is>
      </c>
      <c r="Y800" t="inlineStr">
        <is>
          <t>väärtpaberipõhine ühisrahastus|väärtpaberitepõhine ühisrahastamine</t>
        </is>
      </c>
      <c r="Z800" t="inlineStr">
        <is>
          <t>3|2</t>
        </is>
      </c>
      <c r="AA800" t="inlineStr">
        <is>
          <t>preferred|</t>
        </is>
      </c>
      <c r="AB800" t="inlineStr">
        <is>
          <t>arvopaperipohjainen joukkorahoitus</t>
        </is>
      </c>
      <c r="AC800" t="inlineStr">
        <is>
          <t>3</t>
        </is>
      </c>
      <c r="AD800" t="inlineStr">
        <is>
          <t/>
        </is>
      </c>
      <c r="AE800" t="inlineStr">
        <is>
          <t>financement participatif reposant sur des titres financiers|financement participatif sous forme de titres financiers</t>
        </is>
      </c>
      <c r="AF800" t="inlineStr">
        <is>
          <t>3|3</t>
        </is>
      </c>
      <c r="AG800" t="inlineStr">
        <is>
          <t>|</t>
        </is>
      </c>
      <c r="AH800" t="inlineStr">
        <is>
          <t>sluachistiúchán cothromais|sluachistiú urrúsbhunaithe</t>
        </is>
      </c>
      <c r="AI800" t="inlineStr">
        <is>
          <t>3|3</t>
        </is>
      </c>
      <c r="AJ800" t="inlineStr">
        <is>
          <t>|preferred</t>
        </is>
      </c>
      <c r="AK800" t="inlineStr">
        <is>
          <t>skupno financiranje na temelju vrijednosnih papira</t>
        </is>
      </c>
      <c r="AL800" t="inlineStr">
        <is>
          <t>3</t>
        </is>
      </c>
      <c r="AM800" t="inlineStr">
        <is>
          <t/>
        </is>
      </c>
      <c r="AN800" t="inlineStr">
        <is>
          <t>értékpapír-alapú közösségi finanszírozás</t>
        </is>
      </c>
      <c r="AO800" t="inlineStr">
        <is>
          <t>3</t>
        </is>
      </c>
      <c r="AP800" t="inlineStr">
        <is>
          <t/>
        </is>
      </c>
      <c r="AQ800" t="inlineStr">
        <is>
          <t>securities-based crowdfunding|crowdfunding basato sui titoli|finanziamento collettivo basato sui titoli</t>
        </is>
      </c>
      <c r="AR800" t="inlineStr">
        <is>
          <t>3|3|2</t>
        </is>
      </c>
      <c r="AS800" t="inlineStr">
        <is>
          <t>||</t>
        </is>
      </c>
      <c r="AT800" t="inlineStr">
        <is>
          <t>vertybiniais popieriais grindžiamas sutelktinis finansavimas</t>
        </is>
      </c>
      <c r="AU800" t="inlineStr">
        <is>
          <t>3</t>
        </is>
      </c>
      <c r="AV800" t="inlineStr">
        <is>
          <t/>
        </is>
      </c>
      <c r="AW800" t="inlineStr">
        <is>
          <t>uz vērtspapīriem balstīta kolektīvā finansēšana</t>
        </is>
      </c>
      <c r="AX800" t="inlineStr">
        <is>
          <t>3</t>
        </is>
      </c>
      <c r="AY800" t="inlineStr">
        <is>
          <t/>
        </is>
      </c>
      <c r="AZ800" t="inlineStr">
        <is>
          <t>finanzjament kollettiv ibbażat fuq titoli</t>
        </is>
      </c>
      <c r="BA800" t="inlineStr">
        <is>
          <t>3</t>
        </is>
      </c>
      <c r="BB800" t="inlineStr">
        <is>
          <t/>
        </is>
      </c>
      <c r="BC800" t="inlineStr">
        <is>
          <t>securities crowdfunding|crowdfunding op basis van effecten</t>
        </is>
      </c>
      <c r="BD800" t="inlineStr">
        <is>
          <t>2|3</t>
        </is>
      </c>
      <c r="BE800" t="inlineStr">
        <is>
          <t>|</t>
        </is>
      </c>
      <c r="BF800" t="inlineStr">
        <is>
          <t>crowdfunding udziałowy</t>
        </is>
      </c>
      <c r="BG800" t="inlineStr">
        <is>
          <t>3</t>
        </is>
      </c>
      <c r="BH800" t="inlineStr">
        <is>
          <t/>
        </is>
      </c>
      <c r="BI800" t="inlineStr">
        <is>
          <t>financiamento colaborativo baseado em valores mobiliários</t>
        </is>
      </c>
      <c r="BJ800" t="inlineStr">
        <is>
          <t>3</t>
        </is>
      </c>
      <c r="BK800" t="inlineStr">
        <is>
          <t/>
        </is>
      </c>
      <c r="BL800" t="inlineStr">
        <is>
          <t>finanțare participativă bazată pe titluri de valoare</t>
        </is>
      </c>
      <c r="BM800" t="inlineStr">
        <is>
          <t>3</t>
        </is>
      </c>
      <c r="BN800" t="inlineStr">
        <is>
          <t/>
        </is>
      </c>
      <c r="BO800" t="inlineStr">
        <is>
          <t>hromadné financovanie založené na cenných papieroch</t>
        </is>
      </c>
      <c r="BP800" t="inlineStr">
        <is>
          <t>3</t>
        </is>
      </c>
      <c r="BQ800" t="inlineStr">
        <is>
          <t/>
        </is>
      </c>
      <c r="BR800" t="inlineStr">
        <is>
          <t>množično financiranje na podlagi vrednostnih papirjev|lastniško množično financiranje</t>
        </is>
      </c>
      <c r="BS800" t="inlineStr">
        <is>
          <t>3|3</t>
        </is>
      </c>
      <c r="BT800" t="inlineStr">
        <is>
          <t>|</t>
        </is>
      </c>
      <c r="BU800" t="inlineStr">
        <is>
          <t>värdepappersbaserad gräsrotsfinansiering</t>
        </is>
      </c>
      <c r="BV800" t="inlineStr">
        <is>
          <t>3</t>
        </is>
      </c>
      <c r="BW800" t="inlineStr">
        <is>
          <t/>
        </is>
      </c>
      <c r="BX800" t="inlineStr">
        <is>
          <t>&lt;i&gt;колективно финансиране с финансова възвръщаемост&lt;/i&gt;
[&lt;a href="/entry/result/3563170/all" id="ENTRY_TO_ENTRY_CONVERTER" target="_blank"&gt;IATE:3563170&lt;/a&gt;], при което предоставящите финансиране участници инвестират в дялови
ценни книжа или дългови инструменти, емитирани от търсещите финансиране</t>
        </is>
      </c>
      <c r="BY800" t="inlineStr">
        <is>
          <t>&lt;em&gt;skupinové financování&lt;/em&gt; [ &lt;a href="/entry/result/3542067/all" id="ENTRY_TO_ENTRY_CONVERTER" target="_blank"&gt;IATE:3542067&lt;/a&gt; ] založené na prodeji podílů ve společnosti mnoha investorům za jejich finanční prostředky</t>
        </is>
      </c>
      <c r="BZ800" t="inlineStr">
        <is>
          <t>type af &lt;a href="https://iate.europa.eu/entry/result/3557034/all" target="_blank"&gt;investeringsbaseret crowdfunding&lt;/a&gt;, hvor der udstedes kapitalandele eller gældsbeviser til bidragyderne</t>
        </is>
      </c>
      <c r="CA800" t="inlineStr">
        <is>
          <t>eine Art der Finanzierung, bei der Geldgeber und Geldnehmer über eine Internet-Plattform zusammengebracht werden und Anleger in ein Unternehmen investieren können und im Gegenzug eine Beteiligung an künftigen Gewinnen bzw. Anteile oder Schuldinstrumente erhalten, wenn das Investment mit Wertpapieranlagen verbunden ist, und bei der sich auch Privatpersonen mit kleinen Beträgen beteiligen können</t>
        </is>
      </c>
      <c r="CB800" t="inlineStr">
        <is>
          <t>Η &lt;b&gt;συμμετοχική χρηματοδότηση που βασίζεται σε αγορές τίτλων&lt;/b&gt; συνεπάγεται την έκδοση μετοχών ή χρεογράφων για τους συνεισφέροντες (...) Η διαφορά από μια εισαγωγή στο χρηματιστήριο, για παράδειγμα, είναι ότι οι εκδιδόμενες μετοχές δεν αποτελούν γενικά αντικείμενο διαπραγμάτευσης σε δευτερογενή αγορά και δεν υπάρχει δικαίωμα προεγγραφής. Η συμμετοχική χρηματοδότηση με συμμετοχή στα κέρδη και η συμμετοχική χρηματοδότηση που βασίζεται στην έκδοση τίτλων μπορούν να θεωρηθούν ως «συμμετοχική επένδυση».</t>
        </is>
      </c>
      <c r="CC800" t="inlineStr">
        <is>
          <t>type of 
&lt;i&gt;investment-based crowdfunding &lt;/i&gt;[ &lt;a href="/entry/result/3557034/all" id="ENTRY_TO_ENTRY_CONVERTER" target="_blank"&gt;IATE:3557034&lt;/a&gt; ] that allows a group of people to invest in a company and to receive 
&lt;i&gt;equity securities &lt;/i&gt;[cf. &lt;a href="/entry/result/3582442/all" id="ENTRY_TO_ENTRY_CONVERTER" target="_blank"&gt;IATE:3582442&lt;/a&gt; ] or 
&lt;i&gt;debt securities&lt;/i&gt; [cf. &lt;a href="/entry/result/3582432/all" id="ENTRY_TO_ENTRY_CONVERTER" target="_blank"&gt;IATE:3582432&lt;/a&gt; ] in that company in return</t>
        </is>
      </c>
      <c r="CD800" t="inlineStr">
        <is>
          <t>&lt;p&gt;Modalidad de financiación participativa [ &lt;a href="/entry/result/3542067/all" id="ENTRY_TO_ENTRY_CONVERTER" target="_blank"&gt;IATE:3542067&lt;/a&gt; ] en la que los fondos se captan a través de una oferta de suscripción: &lt;br&gt;- de acciones, participaciones u otros valores representativos de capital (financiación participativa mediante suscripción de capital [ &lt;a href="/entry/result/3582442/all" id="ENTRY_TO_ENTRY_CONVERTER" target="_blank"&gt;IATE:3582442&lt;/a&gt; ]&lt;/p&gt;&lt;p&gt;- o de obligaciones u otros instrumentos de renta fija (financiación participativa con títulos de deuda [ &lt;a href="/entry/result/3582432/all" id="ENTRY_TO_ENTRY_CONVERTER" target="_blank"&gt;IATE:3582432&lt;/a&gt; ]).&lt;/p&gt;</t>
        </is>
      </c>
      <c r="CE800" t="inlineStr">
        <is>
          <t>&lt;i&gt;investeeringupõhise ühisrahastuse &lt;/i&gt;&lt;a href="/entry/result/3557034/all" id="ENTRY_TO_ENTRY_CONVERTER" target="_blank"&gt;IATE:3557034&lt;/a&gt; vorm,
mis võimaldab rühmal inimestel investeerida ettevõttesse ja saada vastutasuks ettevõtte
omakapitaliväärtpabereid (vt &lt;a href="/entry/result/3582442/all" id="ENTRY_TO_ENTRY_CONVERTER" target="_blank"&gt;IATE:3582442&lt;/a&gt;) või võlaväärtpabereid (vt &lt;a href="/entry/result/3582432/all" id="ENTRY_TO_ENTRY_CONVERTER" target="_blank"&gt;IATE:3582432&lt;/a&gt;)</t>
        </is>
      </c>
      <c r="CF800" t="inlineStr">
        <is>
          <t>&lt;a href="https://iate.europa.eu/entry/result/3557034/fi" target="_blank"&gt;sijoitusmuotoisen joukkorahoituksen&lt;/a&gt; muoto, jossa liiketoiminnasta myydään osuus sijoittajille vastikkeeksi
sijoituksesta</t>
        </is>
      </c>
      <c r="CG800" t="inlineStr">
        <is>
          <t>forme de &lt;a href="https://iate.europa.eu/entry/result/3542067/fr" target="_blank"&gt;financement participatif&lt;/a&gt; permettant à des particuliers ("crowd") d'investir directement dans une entreprise et de recevoir des parts de capital (&lt;a href="https://iate.europa.eu/entry/result/3582442/fr" target="_blank"&gt;financement participatif sous forme de capital&lt;/a&gt;) ou des obligations (&lt;a href="https://iate.europa.eu/entry/result/3582432/fr" target="_blank"&gt;financement participatif sous forme de titres de créance&lt;/a&gt;) de cette entreprise en contrepartie</t>
        </is>
      </c>
      <c r="CH800" t="inlineStr">
        <is>
          <t/>
        </is>
      </c>
      <c r="CI800" t="inlineStr">
        <is>
          <t>vrsta &lt;a href="https://iate.europa.eu/entry/result/3557034" target="_blank"&gt;skupnog ulaganja &lt;/a&gt;s pomoću kojeg skupina ljudi može uložiti u određeno poduzeće i zauzvrat primiti &lt;a href="https://iate.europa.eu/entry/result/910349" target="_blank"&gt;vlasničke vrijednosne papire&lt;/a&gt; ili &lt;a href="https://iate.europa.eu/entry/result/785155" target="_blank"&gt;dužničke vrijednosne papire&lt;/a&gt;.</t>
        </is>
      </c>
      <c r="CJ800" t="inlineStr">
        <is>
          <t>a &lt;a href="https://iate.europa.eu/entry/result/3557034/all" target="_blank"&gt;befektetésalapú közösségi finanszírozás&lt;/a&gt; egyik típusa, amely lehetővé teszi emberek egy csoportja számára, hogy befektessen egy vállalkozásba, és ellenszolgáltatásként az adott vállalkozás által kibocsátott, tulajdonviszonyt vagy hitelviszonyt megtestesítő értékpapírokhoz jusson</t>
        </is>
      </c>
      <c r="CK800" t="inlineStr">
        <is>
          <t>tipologia di crowd investing [ &lt;a href="/entry/result/3557034/all" id="ENTRY_TO_ENTRY_CONVERTER" target="_blank"&gt;IATE:3557034&lt;/a&gt; ]che prevede l’emissione di titoli (azionari o di debito) a favore dei partecipanti</t>
        </is>
      </c>
      <c r="CL800" t="inlineStr">
        <is>
          <t>&lt;em&gt;investicijomis grindžiamo sutelktinio finansavimo&lt;/em&gt; (&lt;a href="/entry/result/3557034/all" id="ENTRY_TO_ENTRY_CONVERTER" target="_blank"&gt;IATE:3557034&lt;/a&gt;) rūšis, kai asmenų grupė investuoja į įmonę ir už tai gauna tos įmonės&lt;em&gt; nuosavybės vertybinių popierių&lt;/em&gt; (plg. &lt;a href="/entry/result/3582442/all" id="ENTRY_TO_ENTRY_CONVERTER" target="_blank"&gt;IATE:3582442&lt;/a&gt;) arba &lt;em&gt;skolos vertybinių popierių&lt;/em&gt; (plg. &lt;a href="/entry/result/3582432/all" id="ENTRY_TO_ENTRY_CONVERTER" target="_blank"&gt;IATE:3582432&lt;/a&gt;)</t>
        </is>
      </c>
      <c r="CM800" t="inlineStr">
        <is>
          <t>&lt;p&gt;uz ieguldījumiem balstītas kolektīvās finansēšanas [&lt;a href="/entry/result/3557034/all" id="ENTRY_TO_ENTRY_CONVERTER" target="_blank"&gt;IATE:3557034&lt;/a&gt;] veids, kas kādai personu grupai ļauj veikt ieguldījumus sabiedrībā un pretim saņemt pašu kapitāla vērtspapīrus vai parāda vērtspapīrus minētajā sabiedrībā&lt;/p&gt;</t>
        </is>
      </c>
      <c r="CN800" t="inlineStr">
        <is>
          <t>tip ta' &lt;a href="https://iate.europa.eu/entry/result/3557034/all" target="_blank"&gt;finanzjament kollettiv ibbażat fuq l-investiment&lt;/a&gt; li jippermetti lil grupp ta' nies jinvestu f'kumpannija u li jirċievu lura titoli fil-forma ta' ekwitajiet jew titoli ta' dejn f'dik il-kumpannija</t>
        </is>
      </c>
      <c r="CO800" t="inlineStr">
        <is>
          <t>vorm van &lt;i&gt;&lt;a href="http://iate.europa.eu/entry/result/3557034/nl" target="_blank"&gt;crowdfunding op basis van investering&lt;time datetime="18.2.2020"&gt; (18.2.2020)&lt;/time&gt;&lt;/a&gt;&lt;/i&gt; waarbij "een grote groep mensen, voor kleine bedragen via [...] een internetplatform participeert in het kapitaal van een vennootschap"</t>
        </is>
      </c>
      <c r="CP800" t="inlineStr">
        <is>
          <t>rodzaj crowdfundingu inwestycyjnego [ &lt;a href="/entry/result/3557034/all" id="ENTRY_TO_ENTRY_CONVERTER" target="_blank"&gt;IATE:3557034&lt;/a&gt; ], w ramach którego inwestor w zamian za wsparcie finansowe zostaje udziałowcem
lub akcjonariuszem spółki, względnie może nabywać papiery dłużne</t>
        </is>
      </c>
      <c r="CQ800" t="inlineStr">
        <is>
          <t>Modalidade de financiamento colaborativo [ &lt;a href="/entry/result/3542067/all" id="ENTRY_TO_ENTRY_CONVERTER" target="_blank"&gt;IATE:3542067&lt;/a&gt; ] que envolve a emissão de instrumentos de capital ou de dívida em benefício dos participantes.</t>
        </is>
      </c>
      <c r="CR800" t="inlineStr">
        <is>
          <t>tip de finanțare participativă bazată pe investiții prin care mai multe persoane (investitorii) investesc direct într-o întreprindere și primesc în schimb titluri de capital sau de creanță</t>
        </is>
      </c>
      <c r="CS800" t="inlineStr">
        <is>
          <t>druh &lt;a href="https://iate.europa.eu/entry/result/3557034/sk" target="_blank"&gt;hromadného financovania založeného na investovaní&lt;/a&gt;, ktoré umožňuje skupine osôb investovať do
spoločnosti a získať od nej &lt;a href="https://iate.europa.eu/entry/result/910349/sk" target="_blank"&gt;majetkové cenné papiere&lt;/a&gt; alebo &lt;a href="https://iate.europa.eu/entry/result/785155/sk" target="_blank"&gt;dlhové cenné papiere&lt;/a&gt;</t>
        </is>
      </c>
      <c r="CT800" t="inlineStr">
        <is>
          <t>vrsta&lt;i&gt; naložbenega množičnega financiranja&lt;/i&gt; [ &lt;a href="/entry/result/3557034/all" id="ENTRY_TO_ENTRY_CONVERTER" target="_blank"&gt;IATE:3557034&lt;/a&gt; ], ki zajema izdajo lastniških ali dolžniških vrednostnih papirjev donatorjem</t>
        </is>
      </c>
      <c r="CU800" t="inlineStr">
        <is>
          <t>typ av investeringsbaserad gräsrotsfinansiering (&lt;a href="/entry/result/3557034/all" id="ENTRY_TO_ENTRY_CONVERTER" target="_blank"&gt;IATE:3557034&lt;/a&gt;) där enskilda personer investerar i ett företag och i utbyte erhåller andelar eller skuldförbindelser som utfärdas av företaget</t>
        </is>
      </c>
    </row>
    <row r="801">
      <c r="A801" s="1" t="str">
        <f>HYPERLINK("https://iate.europa.eu/entry/result/3556994/all", "3556994")</f>
        <v>3556994</v>
      </c>
      <c r="B801" t="inlineStr">
        <is>
          <t>FINANCE</t>
        </is>
      </c>
      <c r="C801" t="inlineStr">
        <is>
          <t>FINANCE|financing and investment|financing|financing policy|financing method</t>
        </is>
      </c>
      <c r="D801" t="inlineStr">
        <is>
          <t>колективно спонсориране|колективно финансиране с нефинансова възвръщаемост</t>
        </is>
      </c>
      <c r="E801" t="inlineStr">
        <is>
          <t>3|3</t>
        </is>
      </c>
      <c r="F801" t="inlineStr">
        <is>
          <t>|</t>
        </is>
      </c>
      <c r="G801" t="inlineStr">
        <is>
          <t>skupinové sponzorování|skupinové financování s nefinančními výnosy|nefinanční crowdfunding</t>
        </is>
      </c>
      <c r="H801" t="inlineStr">
        <is>
          <t>3|3|3</t>
        </is>
      </c>
      <c r="I801" t="inlineStr">
        <is>
          <t>||</t>
        </is>
      </c>
      <c r="J801" t="inlineStr">
        <is>
          <t>crowdsponsorering</t>
        </is>
      </c>
      <c r="K801" t="inlineStr">
        <is>
          <t>3</t>
        </is>
      </c>
      <c r="L801" t="inlineStr">
        <is>
          <t/>
        </is>
      </c>
      <c r="M801" t="inlineStr">
        <is>
          <t>Crowdsponsoring|Crowdfunding ohne finanzielle Gegenleistung|Crowdfunding ohne finanzielle Rendite</t>
        </is>
      </c>
      <c r="N801" t="inlineStr">
        <is>
          <t>3|2|2</t>
        </is>
      </c>
      <c r="O801" t="inlineStr">
        <is>
          <t>||</t>
        </is>
      </c>
      <c r="P801" t="inlineStr">
        <is>
          <t>Συμμετοχική χρηματοδότηση με μη οικονομική ανταμοιβή</t>
        </is>
      </c>
      <c r="Q801" t="inlineStr">
        <is>
          <t>3</t>
        </is>
      </c>
      <c r="R801" t="inlineStr">
        <is>
          <t/>
        </is>
      </c>
      <c r="S801" t="inlineStr">
        <is>
          <t>crowdfunding with non-financial returns|crowd sponsoring|crowdsponsoring|non-investment crowdfunding</t>
        </is>
      </c>
      <c r="T801" t="inlineStr">
        <is>
          <t>3|3|1|3</t>
        </is>
      </c>
      <c r="U801" t="inlineStr">
        <is>
          <t>|||</t>
        </is>
      </c>
      <c r="V801" t="inlineStr">
        <is>
          <t>financiación participativa sin remuneración dineraria|financiación participativa sin ánimo de lucro|micromecenazgo</t>
        </is>
      </c>
      <c r="W801" t="inlineStr">
        <is>
          <t>4|3|3</t>
        </is>
      </c>
      <c r="X801" t="inlineStr">
        <is>
          <t>||</t>
        </is>
      </c>
      <c r="Y801" t="inlineStr">
        <is>
          <t>ühissponsorlus|rahalise kasuta ühisrahastus|finantstuluta ühisrahastus</t>
        </is>
      </c>
      <c r="Z801" t="inlineStr">
        <is>
          <t>3|2|3</t>
        </is>
      </c>
      <c r="AA801" t="inlineStr">
        <is>
          <t>||preferred</t>
        </is>
      </c>
      <c r="AB801" t="inlineStr">
        <is>
          <t>taloudellisesti tuottamaton joukkorahoitus|joukkosponsorointi</t>
        </is>
      </c>
      <c r="AC801" t="inlineStr">
        <is>
          <t>2|3</t>
        </is>
      </c>
      <c r="AD801" t="inlineStr">
        <is>
          <t>|</t>
        </is>
      </c>
      <c r="AE801" t="inlineStr">
        <is>
          <t>financement participatif avec rémunération non financière|mécénat participatif</t>
        </is>
      </c>
      <c r="AF801" t="inlineStr">
        <is>
          <t>3|3</t>
        </is>
      </c>
      <c r="AG801" t="inlineStr">
        <is>
          <t>|</t>
        </is>
      </c>
      <c r="AH801" t="inlineStr">
        <is>
          <t>sluachistiú ar bhonn toradh neamhairgeadais</t>
        </is>
      </c>
      <c r="AI801" t="inlineStr">
        <is>
          <t>3</t>
        </is>
      </c>
      <c r="AJ801" t="inlineStr">
        <is>
          <t/>
        </is>
      </c>
      <c r="AK801" t="inlineStr">
        <is>
          <t>skupno sponzoriranje|skupno financiranje s nefinancijskim povratom</t>
        </is>
      </c>
      <c r="AL801" t="inlineStr">
        <is>
          <t>3|3</t>
        </is>
      </c>
      <c r="AM801" t="inlineStr">
        <is>
          <t>|</t>
        </is>
      </c>
      <c r="AN801" t="inlineStr">
        <is>
          <t>közösségi szponzorálás|nem befektetéstípusú közösségi finanszírozás|pénzügyileg nem megtérülő közösségi finanszírozás</t>
        </is>
      </c>
      <c r="AO801" t="inlineStr">
        <is>
          <t>3|3|3</t>
        </is>
      </c>
      <c r="AP801" t="inlineStr">
        <is>
          <t>||</t>
        </is>
      </c>
      <c r="AQ801" t="inlineStr">
        <is>
          <t>crowd sponsoring|crowdfunding con ritorno non finanziario|sponsorizzazione collettiva|finanziamento collettivo con ritorno non finanziario</t>
        </is>
      </c>
      <c r="AR801" t="inlineStr">
        <is>
          <t>3|3|3|2</t>
        </is>
      </c>
      <c r="AS801" t="inlineStr">
        <is>
          <t>|||</t>
        </is>
      </c>
      <c r="AT801" t="inlineStr">
        <is>
          <t>nefinansiniu atlygiu pagrįstas sutelktinis finansavimas|neinvesticinis sutelktinis finansavimas|sutelktinis finansavimas be finansinės grąžos</t>
        </is>
      </c>
      <c r="AU801" t="inlineStr">
        <is>
          <t>3|2|3</t>
        </is>
      </c>
      <c r="AV801" t="inlineStr">
        <is>
          <t>||</t>
        </is>
      </c>
      <c r="AW801" t="inlineStr">
        <is>
          <t>kolektīvā sponsorēšana|kolektīvā finansēšana ar nefinansiālas atdeves mērķi</t>
        </is>
      </c>
      <c r="AX801" t="inlineStr">
        <is>
          <t>3|3</t>
        </is>
      </c>
      <c r="AY801" t="inlineStr">
        <is>
          <t>|</t>
        </is>
      </c>
      <c r="AZ801" t="inlineStr">
        <is>
          <t>finanzjament kollettiv b'reditti mhux finanzjarji|sponsorizzar kollettiv</t>
        </is>
      </c>
      <c r="BA801" t="inlineStr">
        <is>
          <t>3|3</t>
        </is>
      </c>
      <c r="BB801" t="inlineStr">
        <is>
          <t>|</t>
        </is>
      </c>
      <c r="BC801" t="inlineStr">
        <is>
          <t>crowdfunding op basis van sponsoring|crowdsponsoring|crowdfunding met niet-financieel rendement</t>
        </is>
      </c>
      <c r="BD801" t="inlineStr">
        <is>
          <t>3|3|3</t>
        </is>
      </c>
      <c r="BE801" t="inlineStr">
        <is>
          <t>||</t>
        </is>
      </c>
      <c r="BF801" t="inlineStr">
        <is>
          <t>sponsoring społecznościowy|crowdfunding bezudziałowy</t>
        </is>
      </c>
      <c r="BG801" t="inlineStr">
        <is>
          <t>3|3</t>
        </is>
      </c>
      <c r="BH801" t="inlineStr">
        <is>
          <t>|</t>
        </is>
      </c>
      <c r="BI801" t="inlineStr">
        <is>
          <t>financiamento colaborativo com retorno não financeiro</t>
        </is>
      </c>
      <c r="BJ801" t="inlineStr">
        <is>
          <t>3</t>
        </is>
      </c>
      <c r="BK801" t="inlineStr">
        <is>
          <t/>
        </is>
      </c>
      <c r="BL801" t="inlineStr">
        <is>
          <t>multisponsorizare|finanțare participativă cu beneficii nefinanciare</t>
        </is>
      </c>
      <c r="BM801" t="inlineStr">
        <is>
          <t>3|3</t>
        </is>
      </c>
      <c r="BN801" t="inlineStr">
        <is>
          <t>|</t>
        </is>
      </c>
      <c r="BO801" t="inlineStr">
        <is>
          <t>hromadné financovanie s nefinančnými výnosmi|hromadné sponzorstvo</t>
        </is>
      </c>
      <c r="BP801" t="inlineStr">
        <is>
          <t>3|3</t>
        </is>
      </c>
      <c r="BQ801" t="inlineStr">
        <is>
          <t>|</t>
        </is>
      </c>
      <c r="BR801" t="inlineStr">
        <is>
          <t>množično financiranje z nefinančnim donosom|množično sponzoriranje</t>
        </is>
      </c>
      <c r="BS801" t="inlineStr">
        <is>
          <t>3|3</t>
        </is>
      </c>
      <c r="BT801" t="inlineStr">
        <is>
          <t>|</t>
        </is>
      </c>
      <c r="BU801" t="inlineStr">
        <is>
          <t>gräsrotsfinansiering med icke-finansiell vinst|gräsrotssponsring</t>
        </is>
      </c>
      <c r="BV801" t="inlineStr">
        <is>
          <t>3|3</t>
        </is>
      </c>
      <c r="BW801" t="inlineStr">
        <is>
          <t>|</t>
        </is>
      </c>
      <c r="BX801" t="inlineStr">
        <is>
          <t/>
        </is>
      </c>
      <c r="BY801" t="inlineStr">
        <is>
          <t>všechny formy poskytování peněžních příspěvků prostřednictvím skupinového financování, u nichž poskytovatel peněz neočekává žádnou finanční návratnost</t>
        </is>
      </c>
      <c r="BZ801" t="inlineStr">
        <is>
          <t>form for &lt;a href="https://iate.europa.eu/entry/result/3542067/all" target="_blank"&gt;crowdfunding&lt;/a&gt;, som ikke indebærer økonomisk afkast, men hvor bidragyderen modtager en ydelse eller et produkt til gengæld for bidraget</t>
        </is>
      </c>
      <c r="CA801" t="inlineStr">
        <is>
          <t>Modell des Crowdfunding &lt;a href="/entry/result/3542067/all" id="ENTRY_TO_ENTRY_CONVERTER" target="_blank"&gt;IATE:3542067&lt;/a&gt;, bei dem der Geldgeber gar keine oder eine symbolische, nicht-monetäre Gegenleistung (von ideellem oder materiellem Wert) erhält</t>
        </is>
      </c>
      <c r="CB801" t="inlineStr">
        <is>
          <t>Συμμετοχική χρηματοδότηση χωρίς χρηματοοικονομικό όφελος</t>
        </is>
      </c>
      <c r="CC801" t="inlineStr">
        <is>
          <t>crowdfunding [ &lt;a href="/entry/result/3542067/all" id="ENTRY_TO_ENTRY_CONVERTER" target="_blank"&gt;IATE:3542067&lt;/a&gt; ] models that do not entail a financial return</t>
        </is>
      </c>
      <c r="CD801" t="inlineStr">
        <is>
          <t>Tipo de financiación participativa [ &lt;a href="/entry/result/3542067/all" id="ENTRY_TO_ENTRY_CONVERTER" target="_blank"&gt;IATE:3542067&lt;/a&gt; ] en la que el participante no espera obtener una remuneración dineraria a cambio de su aportación.</t>
        </is>
      </c>
      <c r="CE801" t="inlineStr">
        <is>
          <t>&lt;i&gt;ühisrahastuse&lt;/i&gt; &lt;a href="/entry/result/3542067/all" id="ENTRY_TO_ENTRY_CONVERTER" target="_blank"&gt;IATE:3542067&lt;/a&gt; vorm, mille puhul projekti toetaja finantstulu ei saa</t>
        </is>
      </c>
      <c r="CF801" t="inlineStr">
        <is>
          <t>&lt;a href="https://iate.europa.eu/entry/result/3542067/fi" target="_blank"&gt;joukkorahoituksen&lt;/a&gt; muoto, josta rahoittajalle ei synny taloudellista tuottoa</t>
        </is>
      </c>
      <c r="CG801" t="inlineStr">
        <is>
          <t>forme de &lt;a href="https://iate.europa.eu/entry/result/3542067/fr" target="_blank"&gt;financement participatif&lt;/a&gt; basé sur des contributions collectées auprès du public pour un projet spécifique durant une période de temps spécifique, avec une promotion par l'internet et les médias sociaux, sans que soit perçue une contrepartie financière</t>
        </is>
      </c>
      <c r="CH801" t="inlineStr">
        <is>
          <t/>
        </is>
      </c>
      <c r="CI801" t="inlineStr">
        <is>
          <t>načini skupnog financiranja bez financijskog povrata</t>
        </is>
      </c>
      <c r="CJ801" t="inlineStr">
        <is>
          <t>a közösségi finanszírozás [ &lt;a href="/entry/result/354267/all" id="ENTRY_TO_ENTRY_CONVERTER" target="_blank"&gt;IATE:354267&lt;/a&gt; ] egyik fajtája, amelynél az adományozók nem részesülnek pénzbeli vagy más anyagi ellenszolgáltatásban</t>
        </is>
      </c>
      <c r="CK801" t="inlineStr">
        <is>
          <t>modello di finanziamento collettivo [ &lt;a href="/entry/result/3542067/all" id="ENTRY_TO_ENTRY_CONVERTER" target="_blank"&gt;IATE:3542067&lt;/a&gt; ] che non comporta un ritorno finanziario per chi contribuisce al progetto oggetto della campagna di finanziamento</t>
        </is>
      </c>
      <c r="CL801" t="inlineStr">
        <is>
          <t>sutelktinio finansavimo (&lt;a href="/entry/result/3542067/all" id="ENTRY_TO_ENTRY_CONVERTER" target="_blank"&gt;IATE:3542067&lt;/a&gt; ) būdai, nesusiję su finansine grąža</t>
        </is>
      </c>
      <c r="CM801" t="inlineStr">
        <is>
          <t>uz ziedojumiem balstīta kolektīvā finansēšana [&lt;a href="/entry/result/3542067/all" id="ENTRY_TO_ENTRY_CONVERTER" target="_blank"&gt;IATE:3542067&lt;/a&gt;] vai uz (parasti simbolisku) atlīdzību balstīta vai priekšpārdošanas kolektīvā finansēšana</t>
        </is>
      </c>
      <c r="CN801" t="inlineStr">
        <is>
          <t>donazzjoni jew finanzjament kollettiv ibbażat fuq gwadanji fejn l-isponser jista' jirċievi xi ħaġa lura simbolika tal-appoġġ li jkun ta, eż l-opportunità li jipparteċipa fl-esperjenza kulturali li ffinanzja (pereż. li jidher bħala extra f’film), jew prodott li ġie żviluppat bil-fondi miġbura</t>
        </is>
      </c>
      <c r="CO801" t="inlineStr">
        <is>
          <t>vorm van &lt;i&gt;&lt;a href="http://iate.europa.eu/entry/result/3542067/nl" target="_blank"&gt;crowdfunding&lt;time datetime="17.2.2020"&gt; (17.2.2020)&lt;/time&gt;&lt;/a&gt;&lt;/i&gt; op basis van &lt;a href="http://iate.europa.eu/entry/result/3557030/nl" target="_blank"&gt;donaties&lt;time datetime="17.2.2020"&gt; (17.2.2020)&lt;/time&gt;&lt;/a&gt;, op basis van &lt;a href="http://iate.europa.eu/entry/result/3557036/nl" target="_blank"&gt;beloningen&lt;time datetime="17.2.2020"&gt; (17.2.2020)&lt;/time&gt;&lt;/a&gt; in natura (bijvoorbeeld verschijnen in de film die wordt gefinancierd) of op basis van &lt;a href="http://iate.europa.eu/entry/result/3557031/nl" target="_blank"&gt;voorverkoop&lt;time datetime="17.2.2020"&gt; (17.2.2020)&lt;/time&gt;&lt;/a&gt;</t>
        </is>
      </c>
      <c r="CP801" t="inlineStr">
        <is>
          <t>rodzaj finansowania społecznościowego, w którym wspierający projekt nie otrzymują żadnego materialnego zwrotu</t>
        </is>
      </c>
      <c r="CQ801" t="inlineStr">
        <is>
          <t>Modalidade de financiamento colaborativo [ &lt;a href="/entry/result/3542067/all" id="ENTRY_TO_ENTRY_CONVERTER" target="_blank"&gt;IATE:3542067&lt;/a&gt; ] que não implica uma compensação financeira para as pessoas que contribuem.</t>
        </is>
      </c>
      <c r="CR801" t="inlineStr">
        <is>
          <t/>
        </is>
      </c>
      <c r="CS801" t="inlineStr">
        <is>
          <t>forma &lt;a href="https://iate.europa.eu/entry/result/3542067/sk" target="_blank"&gt;hromadného financovania&lt;/a&gt; (crowdfundingu), pri ktorom prispievateľom nevznikajú finančné výnosy</t>
        </is>
      </c>
      <c r="CT801" t="inlineStr">
        <is>
          <t>vrsta množičnega financiranja [ &lt;a href="/entry/result/3542067/all" id="ENTRY_TO_ENTRY_CONVERTER" target="_blank"&gt;IATE:3542067&lt;/a&gt; ] z nefinančnim donosom, ki temelji na donacijah ali nagradah, vključno z izdelki, storitvami ali ugledom</t>
        </is>
      </c>
      <c r="CU801" t="inlineStr">
        <is>
          <t>gräsrotsfinansiering som inte ger en finansiell vinst</t>
        </is>
      </c>
    </row>
    <row r="802">
      <c r="A802" s="1" t="str">
        <f>HYPERLINK("https://iate.europa.eu/entry/result/3557030/all", "3557030")</f>
        <v>3557030</v>
      </c>
      <c r="B802" t="inlineStr">
        <is>
          <t>FINANCE</t>
        </is>
      </c>
      <c r="C802" t="inlineStr">
        <is>
          <t>FINANCE|financing and investment|financing|financing policy|financing method</t>
        </is>
      </c>
      <c r="D802" t="inlineStr">
        <is>
          <t>колективно финансиране чрез дарения</t>
        </is>
      </c>
      <c r="E802" t="inlineStr">
        <is>
          <t>3</t>
        </is>
      </c>
      <c r="F802" t="inlineStr">
        <is>
          <t/>
        </is>
      </c>
      <c r="G802" t="inlineStr">
        <is>
          <t>skupinové financování založené na darech</t>
        </is>
      </c>
      <c r="H802" t="inlineStr">
        <is>
          <t>3</t>
        </is>
      </c>
      <c r="I802" t="inlineStr">
        <is>
          <t/>
        </is>
      </c>
      <c r="J802" t="inlineStr">
        <is>
          <t>donationsbaseret crowdfunding</t>
        </is>
      </c>
      <c r="K802" t="inlineStr">
        <is>
          <t>3</t>
        </is>
      </c>
      <c r="L802" t="inlineStr">
        <is>
          <t/>
        </is>
      </c>
      <c r="M802" t="inlineStr">
        <is>
          <t>auf Spenden beruhendes Crowdfunding|Spenden-Crowdfunding|spendenbasiertes Crowdfunding</t>
        </is>
      </c>
      <c r="N802" t="inlineStr">
        <is>
          <t>3|3|3</t>
        </is>
      </c>
      <c r="O802" t="inlineStr">
        <is>
          <t>||</t>
        </is>
      </c>
      <c r="P802" t="inlineStr">
        <is>
          <t>συμμετοχική χρηματοδότηση βάσει δωρεάς</t>
        </is>
      </c>
      <c r="Q802" t="inlineStr">
        <is>
          <t>3</t>
        </is>
      </c>
      <c r="R802" t="inlineStr">
        <is>
          <t/>
        </is>
      </c>
      <c r="S802" t="inlineStr">
        <is>
          <t>donation-based crowdfunding</t>
        </is>
      </c>
      <c r="T802" t="inlineStr">
        <is>
          <t>3</t>
        </is>
      </c>
      <c r="U802" t="inlineStr">
        <is>
          <t/>
        </is>
      </c>
      <c r="V802" t="inlineStr">
        <is>
          <t>financiación participativa instrumentada mediante donaciones|financiación participativa mediante donaciones</t>
        </is>
      </c>
      <c r="W802" t="inlineStr">
        <is>
          <t>4|4</t>
        </is>
      </c>
      <c r="X802" t="inlineStr">
        <is>
          <t>|</t>
        </is>
      </c>
      <c r="Y802" t="inlineStr">
        <is>
          <t>annetuspõhine ühisrahastus</t>
        </is>
      </c>
      <c r="Z802" t="inlineStr">
        <is>
          <t>3</t>
        </is>
      </c>
      <c r="AA802" t="inlineStr">
        <is>
          <t/>
        </is>
      </c>
      <c r="AB802" t="inlineStr">
        <is>
          <t>lahjoituspohjainen joukkorahoitus|lahjoitusmuotoinen joukkorahoitus</t>
        </is>
      </c>
      <c r="AC802" t="inlineStr">
        <is>
          <t>3|3</t>
        </is>
      </c>
      <c r="AD802" t="inlineStr">
        <is>
          <t>|</t>
        </is>
      </c>
      <c r="AE802" t="inlineStr">
        <is>
          <t>financement participatif sous forme de dons|financement participatif par don</t>
        </is>
      </c>
      <c r="AF802" t="inlineStr">
        <is>
          <t>3|3</t>
        </is>
      </c>
      <c r="AG802" t="inlineStr">
        <is>
          <t>|</t>
        </is>
      </c>
      <c r="AH802" t="inlineStr">
        <is>
          <t>sluachistiú tabhartasbhunaithe</t>
        </is>
      </c>
      <c r="AI802" t="inlineStr">
        <is>
          <t>3</t>
        </is>
      </c>
      <c r="AJ802" t="inlineStr">
        <is>
          <t/>
        </is>
      </c>
      <c r="AK802" t="inlineStr">
        <is>
          <t>skupno financiranje na temelju donacija</t>
        </is>
      </c>
      <c r="AL802" t="inlineStr">
        <is>
          <t>3</t>
        </is>
      </c>
      <c r="AM802" t="inlineStr">
        <is>
          <t/>
        </is>
      </c>
      <c r="AN802" t="inlineStr">
        <is>
          <t>adakozáson alapuló közösségi finanszírozás|adományalapú közösségi finanszírozás</t>
        </is>
      </c>
      <c r="AO802" t="inlineStr">
        <is>
          <t>3|3</t>
        </is>
      </c>
      <c r="AP802" t="inlineStr">
        <is>
          <t>|preferred</t>
        </is>
      </c>
      <c r="AQ802" t="inlineStr">
        <is>
          <t>crowdfunding basato sulle donazioni|donation-based crowdfunding|finanziamento collettivo basato sulle donazioni</t>
        </is>
      </c>
      <c r="AR802" t="inlineStr">
        <is>
          <t>3|3|2</t>
        </is>
      </c>
      <c r="AS802" t="inlineStr">
        <is>
          <t>||</t>
        </is>
      </c>
      <c r="AT802" t="inlineStr">
        <is>
          <t>lėšų dovanojimu grindžiamas sutelktinis finansavimas|neatlygintina parama grindžiamas sutelktinis finansavimas</t>
        </is>
      </c>
      <c r="AU802" t="inlineStr">
        <is>
          <t>3|3</t>
        </is>
      </c>
      <c r="AV802" t="inlineStr">
        <is>
          <t>|</t>
        </is>
      </c>
      <c r="AW802" t="inlineStr">
        <is>
          <t>uz ziedojumiem balstīta kolektīvā finansēšana</t>
        </is>
      </c>
      <c r="AX802" t="inlineStr">
        <is>
          <t>3</t>
        </is>
      </c>
      <c r="AY802" t="inlineStr">
        <is>
          <t/>
        </is>
      </c>
      <c r="AZ802" t="inlineStr">
        <is>
          <t>finanzjament kollettiv ibbażat fuq donazzjonijiet</t>
        </is>
      </c>
      <c r="BA802" t="inlineStr">
        <is>
          <t>3</t>
        </is>
      </c>
      <c r="BB802" t="inlineStr">
        <is>
          <t/>
        </is>
      </c>
      <c r="BC802" t="inlineStr">
        <is>
          <t>crowdfunding op basis van donaties</t>
        </is>
      </c>
      <c r="BD802" t="inlineStr">
        <is>
          <t>3</t>
        </is>
      </c>
      <c r="BE802" t="inlineStr">
        <is>
          <t/>
        </is>
      </c>
      <c r="BF802" t="inlineStr">
        <is>
          <t>crowdfunding dotacyjny</t>
        </is>
      </c>
      <c r="BG802" t="inlineStr">
        <is>
          <t>3</t>
        </is>
      </c>
      <c r="BH802" t="inlineStr">
        <is>
          <t/>
        </is>
      </c>
      <c r="BI802" t="inlineStr">
        <is>
          <t>financiamento colaborativo através de donativo</t>
        </is>
      </c>
      <c r="BJ802" t="inlineStr">
        <is>
          <t>3</t>
        </is>
      </c>
      <c r="BK802" t="inlineStr">
        <is>
          <t/>
        </is>
      </c>
      <c r="BL802" t="inlineStr">
        <is>
          <t>finanțare participativă bazată pe donații</t>
        </is>
      </c>
      <c r="BM802" t="inlineStr">
        <is>
          <t>3</t>
        </is>
      </c>
      <c r="BN802" t="inlineStr">
        <is>
          <t/>
        </is>
      </c>
      <c r="BO802" t="inlineStr">
        <is>
          <t>hromadné financovanie založené na daroch|donačný crowdfunding|crowdfunding založený na darovaní</t>
        </is>
      </c>
      <c r="BP802" t="inlineStr">
        <is>
          <t>3|3|3</t>
        </is>
      </c>
      <c r="BQ802" t="inlineStr">
        <is>
          <t>preferred||</t>
        </is>
      </c>
      <c r="BR802" t="inlineStr">
        <is>
          <t>donatorsko množično financiranje</t>
        </is>
      </c>
      <c r="BS802" t="inlineStr">
        <is>
          <t>3</t>
        </is>
      </c>
      <c r="BT802" t="inlineStr">
        <is>
          <t/>
        </is>
      </c>
      <c r="BU802" t="inlineStr">
        <is>
          <t>donationsbaserad gräsrotsfinansiering</t>
        </is>
      </c>
      <c r="BV802" t="inlineStr">
        <is>
          <t>3</t>
        </is>
      </c>
      <c r="BW802" t="inlineStr">
        <is>
          <t/>
        </is>
      </c>
      <c r="BX802" t="inlineStr">
        <is>
          <t>&lt;i&gt;колективно финансиране с нефинансова възвръщаемост &lt;/i&gt;[&lt;a href="/entry/result/3556994/all" id="ENTRY_TO_ENTRY_CONVERTER" target="_blank"&gt;IATE:3556994&lt;/a&gt;], при което отделни лица предоставят малки суми за постигане на
крайната цел за по-голяма финансова сума на конкретен проект, най-често с
благотворителна цел, като в замяна не получават финансова или материална изгода
от това</t>
        </is>
      </c>
      <c r="BY802" t="inlineStr">
        <is>
          <t>druh &lt;em&gt;nefinančního crowdfundingu&lt;/em&gt; [&lt;a href="/entry/result/3556994/all" id="ENTRY_TO_ENTRY_CONVERTER" target="_blank"&gt;IATE:3556994&lt;/a&gt;], kde přispěvatelé poskytují malé částky s cílem zajistit větší celkovou částku pro financování určitého charitativního projektu, přičemž neočekávají žádnou finanční ani materiální návratnost</t>
        </is>
      </c>
      <c r="BZ802" t="inlineStr">
        <is>
          <t>type af &lt;a href="https://iate.europa.eu/entry/result/3556994/en" target="_blank"&gt;crowdsponsorering&lt;/a&gt;, hvor der er tale om rene donationer. Projekterne,
der bliver finansieret på denne måde, er oftest til velgørende formål</t>
        </is>
      </c>
      <c r="CA802" t="inlineStr">
        <is>
          <t>Form des
Crowdfunding ohne finanzielle Rendite &lt;a href="/entry/result/3556994/all" id="ENTRY_TO_ENTRY_CONVERTER" target="_blank"&gt;IATE:3556994&lt;/a&gt; , bei der für ein konkretes
Projekt ohne Gegenleistung Geld gespendet wird (karitative Zwecke, Vereine,
Initiativen etc.)</t>
        </is>
      </c>
      <c r="CB802" t="inlineStr">
        <is>
          <t>είδος συμμετοχικής χρηματοδότησης με την οποία άτομα δωρίζουν μικρά ποσά προκειμένου να συγκεντρωθεί το μεγαλύτερο στοχευόμενο ποσό για φιλανθρωπικό σκοπό, χωρίς χρηματοοικονομικό ή άλλο υλικό όφελος</t>
        </is>
      </c>
      <c r="CC802" t="inlineStr">
        <is>
          <t>form of 
&lt;i&gt;&lt;a href="https://iate.europa.eu/entry/result/3556994" target="_blank"&gt;crowdfunding with non-financial returns&lt;/a&gt;&lt;/i&gt; where individuals donate small amounts to meet the larger funding aim of a specific charitable project and receive no financial or other material return</t>
        </is>
      </c>
      <c r="CD802" t="inlineStr">
        <is>
          <t>Tipo de financiación participativa sin remuneración dineraria [&lt;a href="/entry/result/3556994/all" id="ENTRY_TO_ENTRY_CONVERTER" target="_blank"&gt;IATE:3556994&lt;/a&gt;] en el que las contribuciones a un proyecto o causa se hacen mediante donaciones a cambio las cuales los donantes no esperan ninguna contraprestación.</t>
        </is>
      </c>
      <c r="CE802" t="inlineStr">
        <is>
          <t>&lt;i&gt;finantstuluta ühisrahastuse&lt;/i&gt; &lt;a href="/entry/result/3556994/all" id="ENTRY_TO_ENTRY_CONVERTER" target="_blank"&gt;IATE:3556994&lt;/a&gt; vorm, mille puhul inimesed toetavad projekti heategevuse eesmärgil, tehes väiksemaid annetusi ja saamata projektist finantstulu</t>
        </is>
      </c>
      <c r="CF802" t="inlineStr">
        <is>
          <t>&lt;a href="https://iate.europa.eu/entry/result/3556994/fi" target="_blank"&gt;taloudellisesti tuottamattoman joukkorahoituksen&lt;/a&gt; muoto, jossa yleisöltä kerätään lahjoituksia tiettyyn hankkeeseen.
Keräys kestää tietyn ajan, ja sitä mainostetaan sosiaalisessa mediassa ja
muualla verkossa.</t>
        </is>
      </c>
      <c r="CG802" t="inlineStr">
        <is>
          <t>forme de &lt;a href="https://iate.europa.eu/entry/result/3556994/fr" target="_blank"&gt;financement participatif avec rémunération non financière&lt;/a&gt; dans laquelle le public fait don de petits montants en vue d’atteindre l’objectif de financement plus large d’un projet de bienfaisance
donné, mais ne perçoit aucune contrepartie financière ou matérielle.</t>
        </is>
      </c>
      <c r="CH802" t="inlineStr">
        <is>
          <t/>
        </is>
      </c>
      <c r="CI802" t="inlineStr">
        <is>
          <t>oblik&lt;a href="https://iate.europa.eu/entry/result/3556994" target="_blank"&gt; skupnog financiranja s nefinancijskim povratom&lt;/a&gt; kod kojeg pojedinci doniraju male iznose u sklopu određene dobrotovorne inicijative i pri tom ne ostvaruju financijsku ili drugu materijalnu korist</t>
        </is>
      </c>
      <c r="CJ802" t="inlineStr">
        <is>
          <t>&lt;div&gt;a &lt;i&gt;&lt;a href="https://iate.europa.eu/entry/result/3556994/all" target="_blank"&gt;pénzügyileg nem megtérülő közösségi finanszírozás&lt;/a&gt;&lt;/i&gt; egyik formája, amikor magánszeméyek kisebb összegekkel támogatnak például jótékonysági, kutatási, kreatív vagy személyes
projekteket, és nem várnak semmilyen pénzügyi vagy nem pénzügyi juttatást cserébe&lt;/div&gt;</t>
        </is>
      </c>
      <c r="CK802" t="inlineStr">
        <is>
          <t>forma di finanziamento collettivo con ritorno non finanziario [ &lt;a href="/entry/result/3556994/all" id="ENTRY_TO_ENTRY_CONVERTER" target="_blank"&gt;IATE:3556994&lt;/a&gt; ] in cui i partecipanti effettuano una donazione a favore del progetto oggetto della campagna, senza che sia previsto alcun rimborso della somma versata, né una ricompensa o un premio</t>
        </is>
      </c>
      <c r="CL802" t="inlineStr">
        <is>
          <t>&lt;em&gt;sutelktinio finansavimo be finansinės grąžos&lt;/em&gt; (&lt;a href="/entry/result/3556994/all" id="ENTRY_TO_ENTRY_CONVERTER" target="_blank"&gt;IATE:3556994&lt;/a&gt; ) forma, kai fiziniai asmenys dovanoja nedideles lėšų sumas, kad prisidėtų prie didesnio finansavimo tikslo - konkretaus labdaros projekto ir negauna jokios finansinės ar materialinės grąžos</t>
        </is>
      </c>
      <c r="CM802" t="inlineStr">
        <is>
          <t>viens no kolektīvās finansēšanas veidiem ar nefinansiālas atdeves mērķi [&lt;a href="/entry/result/3556994/all" id="ENTRY_TO_ENTRY_CONVERTER" target="_blank"&gt;IATE:3556994&lt;/a&gt;], kad atsevišķas personas ziedo nelielas summas, lai savāktu līdzekļus konkrētam labdarības projektam, nesaņemot par to nekādu finansiālu vai citu materiālu labumu</t>
        </is>
      </c>
      <c r="CN802" t="inlineStr">
        <is>
          <t>tip ta' &lt;a href="https://iate.europa.eu/entry/result/3556994/mt" target="_blank"&gt;finanzjament kollettiv b'reditti mhux finanzjarji&lt;/a&gt; fejn individwi jagħtu karità li tikkonsisti minn ammonti żgħar sabiex jintlaħaq finanzjament akbar għal proġett ta' karità u ma jirċievu lura l-ebda redditu finanzjajru jew ritorn materjali ieħor</t>
        </is>
      </c>
      <c r="CO802" t="inlineStr">
        <is>
          <t>vorm van&lt;a href="http://iate.europa.eu/entry/result/3556994/nl" target="_blank"&gt; &lt;i&gt;crowdfunding met niet-financieel rendement&lt;/i&gt;&lt;time datetime="17.2.2020"&gt; (17.2.2020)&lt;/time&gt;&lt;/a&gt; waarbij voor een bepaald project gedurende een bepaalde periode via internet en/of sociale media donaties worden ingezameld bij mensen, zonder dat zij noodzakelijk daarvoor in ruil een tegenprestatie krijgen aangeboden</t>
        </is>
      </c>
      <c r="CP802" t="inlineStr">
        <is>
          <t>rodzaj finansowania społecznościowego, którego charakter jest całkowicie filantropijny i w przypadku którego darczyńcy nie otrzymują żadnych świadczeń wzajemnych; najczęściej dotyczy realizacji projektów charytatywnych lub naukowych</t>
        </is>
      </c>
      <c r="CQ802" t="inlineStr">
        <is>
          <t>Modalidade de financiamento colaborativo com retorno não financeiro pelo qual a entidade financiada recebe donativos durante um determinado período, com ou sem a entrega de uma contrapartida não pecuniária.</t>
        </is>
      </c>
      <c r="CR802" t="inlineStr">
        <is>
          <t>formă de finanțare participativă prin care susținătorii donează sume mici pentru a atinge obiectivul finanțării unui proiect, fără să primească în schimb recompense materiale</t>
        </is>
      </c>
      <c r="CS802" t="inlineStr">
        <is>
          <t>forma &lt;a href="https://iate.europa.eu/entry/result/3556994/sk" target="_blank"&gt;hromadného financovania s nefinančnými výnosmi&lt;/a&gt;, pri ktorom podporovatelia spravidla prispievajú
na projekt menšieho rozsahu, napríklad s cieľom podporiť rozvoj umenia, vedy,
na dobročinné, alebo verejno-prospešné účely, pričom poskytnuté finančné
prostriedky majú povahu daru, takže podporovatelia neočakávajú protiplnenie od
osoby žiadajúcej o príspevok na svoj projekt</t>
        </is>
      </c>
      <c r="CT802" t="inlineStr">
        <is>
          <t/>
        </is>
      </c>
      <c r="CU802" t="inlineStr">
        <is>
          <t/>
        </is>
      </c>
    </row>
    <row r="803">
      <c r="A803" s="1" t="str">
        <f>HYPERLINK("https://iate.europa.eu/entry/result/3567973/all", "3567973")</f>
        <v>3567973</v>
      </c>
      <c r="B803" t="inlineStr">
        <is>
          <t>EDUCATION AND COMMUNICATIONS;FINANCE</t>
        </is>
      </c>
      <c r="C803" t="inlineStr">
        <is>
          <t>EDUCATION AND COMMUNICATIONS|information technology and data processing;FINANCE</t>
        </is>
      </c>
      <c r="D803" t="inlineStr">
        <is>
          <t>доставчик на портфейл с виртуални валути</t>
        </is>
      </c>
      <c r="E803" t="inlineStr">
        <is>
          <t>3</t>
        </is>
      </c>
      <c r="F803" t="inlineStr">
        <is>
          <t/>
        </is>
      </c>
      <c r="G803" t="inlineStr">
        <is>
          <t>poskytovatel peněženky pro virtuální měnu</t>
        </is>
      </c>
      <c r="H803" t="inlineStr">
        <is>
          <t>3</t>
        </is>
      </c>
      <c r="I803" t="inlineStr">
        <is>
          <t/>
        </is>
      </c>
      <c r="J803" t="inlineStr">
        <is>
          <t>leverandør af virtuelle tegnebøger</t>
        </is>
      </c>
      <c r="K803" t="inlineStr">
        <is>
          <t>3</t>
        </is>
      </c>
      <c r="L803" t="inlineStr">
        <is>
          <t/>
        </is>
      </c>
      <c r="M803" t="inlineStr">
        <is>
          <t>Anbieter von Konten virtueller Währungen|Anbieter von Wallets für Kryptowährungen|Anbieter von Wallets für virtuelle Währungen</t>
        </is>
      </c>
      <c r="N803" t="inlineStr">
        <is>
          <t>3|3|2</t>
        </is>
      </c>
      <c r="O803" t="inlineStr">
        <is>
          <t>||</t>
        </is>
      </c>
      <c r="P803" t="inlineStr">
        <is>
          <t>πάροχος πορτοφολιού εικονικού νομίσματος</t>
        </is>
      </c>
      <c r="Q803" t="inlineStr">
        <is>
          <t>3</t>
        </is>
      </c>
      <c r="R803" t="inlineStr">
        <is>
          <t/>
        </is>
      </c>
      <c r="S803" t="inlineStr">
        <is>
          <t>virtual currency wallet provider</t>
        </is>
      </c>
      <c r="T803" t="inlineStr">
        <is>
          <t>3</t>
        </is>
      </c>
      <c r="U803" t="inlineStr">
        <is>
          <t/>
        </is>
      </c>
      <c r="V803" t="inlineStr">
        <is>
          <t>proveedor de monederos electrónicos de monedas virtuales</t>
        </is>
      </c>
      <c r="W803" t="inlineStr">
        <is>
          <t>3</t>
        </is>
      </c>
      <c r="X803" t="inlineStr">
        <is>
          <t/>
        </is>
      </c>
      <c r="Y803" t="inlineStr">
        <is>
          <t>virtuaalvääringu rahakotiteenuse pakkuja</t>
        </is>
      </c>
      <c r="Z803" t="inlineStr">
        <is>
          <t>3</t>
        </is>
      </c>
      <c r="AA803" t="inlineStr">
        <is>
          <t/>
        </is>
      </c>
      <c r="AB803" t="inlineStr">
        <is>
          <t>virtuaalilompakkopalvelun tarjoaja</t>
        </is>
      </c>
      <c r="AC803" t="inlineStr">
        <is>
          <t>3</t>
        </is>
      </c>
      <c r="AD803" t="inlineStr">
        <is>
          <t/>
        </is>
      </c>
      <c r="AE803" t="inlineStr">
        <is>
          <t>fournisseur de portefeuille de monnaie virtuelle</t>
        </is>
      </c>
      <c r="AF803" t="inlineStr">
        <is>
          <t>4</t>
        </is>
      </c>
      <c r="AG803" t="inlineStr">
        <is>
          <t/>
        </is>
      </c>
      <c r="AH803" t="inlineStr">
        <is>
          <t>soláthraí tiachóige airgeadra fhíorúil</t>
        </is>
      </c>
      <c r="AI803" t="inlineStr">
        <is>
          <t>3</t>
        </is>
      </c>
      <c r="AJ803" t="inlineStr">
        <is>
          <t/>
        </is>
      </c>
      <c r="AK803" t="inlineStr">
        <is>
          <t>pružatelji usluga elektorničkog novčanika virtualne valute</t>
        </is>
      </c>
      <c r="AL803" t="inlineStr">
        <is>
          <t>3</t>
        </is>
      </c>
      <c r="AM803" t="inlineStr">
        <is>
          <t/>
        </is>
      </c>
      <c r="AN803" t="inlineStr">
        <is>
          <t>virtuális fizetőeszköz pénztárca-szolgáltatója|virtuálispénztárca-szolgáltató</t>
        </is>
      </c>
      <c r="AO803" t="inlineStr">
        <is>
          <t>3|3</t>
        </is>
      </c>
      <c r="AP803" t="inlineStr">
        <is>
          <t>|</t>
        </is>
      </c>
      <c r="AQ803" t="inlineStr">
        <is>
          <t>fornitore di portafoglio di valuta virtuale</t>
        </is>
      </c>
      <c r="AR803" t="inlineStr">
        <is>
          <t>3</t>
        </is>
      </c>
      <c r="AS803" t="inlineStr">
        <is>
          <t/>
        </is>
      </c>
      <c r="AT803" t="inlineStr">
        <is>
          <t>virtualiųjų valiutų piniginės operatorius|virtualiosios valiutos mobiliosios piniginės paslaugų teikėjas</t>
        </is>
      </c>
      <c r="AU803" t="inlineStr">
        <is>
          <t>3|2</t>
        </is>
      </c>
      <c r="AV803" t="inlineStr">
        <is>
          <t>preferred|</t>
        </is>
      </c>
      <c r="AW803" t="inlineStr">
        <is>
          <t>virtuālās valūtas maka pakalpojumu sniedzējs</t>
        </is>
      </c>
      <c r="AX803" t="inlineStr">
        <is>
          <t>2</t>
        </is>
      </c>
      <c r="AY803" t="inlineStr">
        <is>
          <t/>
        </is>
      </c>
      <c r="AZ803" t="inlineStr">
        <is>
          <t>fornitur ta' kartieri tal-muniti virtwali</t>
        </is>
      </c>
      <c r="BA803" t="inlineStr">
        <is>
          <t>3</t>
        </is>
      </c>
      <c r="BB803" t="inlineStr">
        <is>
          <t/>
        </is>
      </c>
      <c r="BC803" t="inlineStr">
        <is>
          <t>aanbieder van cryptobewaarportemonnees|verlener van portemonneediensten voor virtuele valuta|aanbieder van digitale bewaarportemonnees|aanbieder van cryptoportemonnees</t>
        </is>
      </c>
      <c r="BD803" t="inlineStr">
        <is>
          <t>3|2|3|3</t>
        </is>
      </c>
      <c r="BE803" t="inlineStr">
        <is>
          <t>|||</t>
        </is>
      </c>
      <c r="BF803" t="inlineStr">
        <is>
          <t>dostawca kont waluty wirtualnej</t>
        </is>
      </c>
      <c r="BG803" t="inlineStr">
        <is>
          <t>3</t>
        </is>
      </c>
      <c r="BH803" t="inlineStr">
        <is>
          <t/>
        </is>
      </c>
      <c r="BI803" t="inlineStr">
        <is>
          <t>fornecedor eletrónico de moeda virtual|fornecedor de carteiras de criptomoedas</t>
        </is>
      </c>
      <c r="BJ803" t="inlineStr">
        <is>
          <t>3|3</t>
        </is>
      </c>
      <c r="BK803" t="inlineStr">
        <is>
          <t>|</t>
        </is>
      </c>
      <c r="BL803" t="inlineStr">
        <is>
          <t>furnizor de portofele digitale în monedă virtuală</t>
        </is>
      </c>
      <c r="BM803" t="inlineStr">
        <is>
          <t>3</t>
        </is>
      </c>
      <c r="BN803" t="inlineStr">
        <is>
          <t/>
        </is>
      </c>
      <c r="BO803" t="inlineStr">
        <is>
          <t>poskytovateľ služieb peňaženky virtuálnej meny|poskytovateľ peňaženky virtuálnej meny</t>
        </is>
      </c>
      <c r="BP803" t="inlineStr">
        <is>
          <t>3|3</t>
        </is>
      </c>
      <c r="BQ803" t="inlineStr">
        <is>
          <t>|</t>
        </is>
      </c>
      <c r="BR803" t="inlineStr">
        <is>
          <t>ponudnik denarnic za kriptovalute|ponudnik denarnice za virtualne valute</t>
        </is>
      </c>
      <c r="BS803" t="inlineStr">
        <is>
          <t>3|3</t>
        </is>
      </c>
      <c r="BT803" t="inlineStr">
        <is>
          <t>|</t>
        </is>
      </c>
      <c r="BU803" t="inlineStr">
        <is>
          <t>e-plånboksleverantör</t>
        </is>
      </c>
      <c r="BV803" t="inlineStr">
        <is>
          <t>3</t>
        </is>
      </c>
      <c r="BW803" t="inlineStr">
        <is>
          <t/>
        </is>
      </c>
      <c r="BX803" t="inlineStr">
        <is>
          <t>субект, който предоставя средства (софтуерно приложение или друг механизъм/носител) за притежаването, съхраняването и прехвърлянето на „биткойни“ или на други виртуални валути</t>
        </is>
      </c>
      <c r="BY803" t="inlineStr">
        <is>
          <t>subjekt, který poskytuje prostředky (softwarovou aplikaci nebo jiný mechanismus/ médium) k držení, skladování a převodu bitcoinů nebo jiné virtuální měny</t>
        </is>
      </c>
      <c r="BZ803" t="inlineStr">
        <is>
          <t>enhed, der giver mulighed for (via en softwareapplikation eller en anden mekanisme/et andet middel) opbevaring, lagring og overførsel af bitcoins eller andre virtuelle valutaer</t>
        </is>
      </c>
      <c r="CA803" t="inlineStr">
        <is>
          <t>Einrichtung, die (Software- oder sonstige) technische Vorkehrungen/Medien anbietet, mit denen Bitcoins oder andere virtuelle Währungen aufbewahrt und überwiesen werden können</t>
        </is>
      </c>
      <c r="CB803" t="inlineStr">
        <is>
          <t>πλατφόρμες ανταλλαγής εικονικών νομισμάτων οι οποίες μπορούν να θεωρηθούν «ηλεκτρονικά» ανταλλακτήρια συναλλάγματος που ανταλλάσσουν εικονικά νομίσματα με νόμιμα (fiat) νομίσματα</t>
        </is>
      </c>
      <c r="CC803" t="inlineStr">
        <is>
          <t>&lt;p&gt;entity that provides the virtual currency wallets [ &lt;a href="/entry/result/3581807/all" id="ENTRY_TO_ENTRY_CONVERTER" target="_blank"&gt;IATE:3581807&lt;/a&gt; ] that permit participation in a virtual currency system, allowing users, exchangers, and merchants to conduct virtual currency transactions more easily&lt;/p&gt;</t>
        </is>
      </c>
      <c r="CD803" t="inlineStr">
        <is>
          <t>&lt;p&gt;Entidad que proporciona los monederos electrónicos de monedas virtuales [ &lt;a href="/entry/result/3581807/all" id="ENTRY_TO_ENTRY_CONVERTER" target="_blank"&gt;IATE:3581807&lt;/a&gt; ] que posibilitan la participación en un sistema de monedas virtuales al permitir a los usuarios y las plataformas de intercambio realizar operaciones en tales monedas.&lt;/p&gt; 
&lt;p&gt;Mantiene cuentas en moneda virtual en nombre de sus clientes (de un modo similar, en el mundo virtual, al de un banco que ofrece una cuenta corriente en la que depositar dinero fiduciario) gestionando los saldos y efectuando las transferencias a otros monederos o cuentas de monedas virtuales, y proporciona a menudo servicios de seguridad (cifrado, protección de firma, etc.).&lt;/p&gt;</t>
        </is>
      </c>
      <c r="CE803" t="inlineStr">
        <is>
          <t>üksus, kes pakub teenust, mille raames luuakse klientidele või hoitakse klientide krüpteeritud võtmeid, mida saab kasutada virtuaalvääringute hoidmise, talletamise ja ülekandmise eesmärgil</t>
        </is>
      </c>
      <c r="CF803" t="inlineStr">
        <is>
          <t>yhteisö, joka tarjoaa välineet (ohjelmistosovellus tai muu mekanismi/väline) bitcoinien tai muun virtuaalivaluutan hallussapitoon, varastointiin ja siirtoon</t>
        </is>
      </c>
      <c r="CG803" t="inlineStr">
        <is>
          <t>entité qui fournit des moyens (application logicielle ou autre mécanisme/support) de détenir, de stocker et de transférer des bitcoins ou toute autre monnaie virtuelle</t>
        </is>
      </c>
      <c r="CH803" t="inlineStr">
        <is>
          <t/>
        </is>
      </c>
      <c r="CI803" t="inlineStr">
        <is>
          <t/>
        </is>
      </c>
      <c r="CJ803" t="inlineStr">
        <is>
          <t>gazdálkodó egység, amely eszközöket (szoftver applikációt vagy más mechanizmust/médiumot) biztosít bitcoinok vagy más virtuális fizetőeszközök birtokolásához, tárolásához és átutalásához</t>
        </is>
      </c>
      <c r="CK803" t="inlineStr">
        <is>
          <t>soggetto che offre i mezzi (applicazione software o altro sistema / supporto) per la detenzione, la conservazione e il trasferimento di bitcoin o altre monete virtuali</t>
        </is>
      </c>
      <c r="CL803" t="inlineStr">
        <is>
          <t>subjektas, kuris teikia priemones (programinę įrangą ar pan.) bitkoinams ar kitai virtualiajai valiutai turėti, saugoti ir perkelti</t>
        </is>
      </c>
      <c r="CM803" t="inlineStr">
        <is>
          <t/>
        </is>
      </c>
      <c r="CN803" t="inlineStr">
        <is>
          <t>entità li tipprovdi mezz (applikazzjoni tas-software jew mekkaniżmu/medium ieħor) fejn jinżammu u jiġu trasferiti l-bitcoins jew muniti virtwali oħra</t>
        </is>
      </c>
      <c r="CO803" t="inlineStr">
        <is>
          <t>een entiteit die de middelen (softwareapplicatie of andere) aanbiedt voor het aanhouden, bewaren en overdragen van tegoeden van een gebruiker in een &lt;a href="https://iate.europa.eu/entry/slideshow/1602232416502/3563764/nl" target="_blank"&gt;cryptomunt&lt;/a&gt;</t>
        </is>
      </c>
      <c r="CP803" t="inlineStr">
        <is>
          <t>podmioty prowadzące wirtualne konta walutowe w imieniu swoich klientów. W świecie „walut wirtualnych” funkcjonują one podobnie jak banki prowadzące rachunki bieżące, na których można deponować pieniądz fiducjarny. Zapisują one kwoty w walutach wirtualnych i umożliwiają dokonywanie ich przelewów na konta prowadzone w walucie wirtualnej</t>
        </is>
      </c>
      <c r="CQ803" t="inlineStr">
        <is>
          <t>Entidade que fornece &lt;b&gt;carteiras de criptomoedas&lt;/b&gt; [ &lt;a href="/entry/result/3581807/all" id="ENTRY_TO_ENTRY_CONVERTER" target="_blank"&gt;IATE:3581807&lt;/a&gt; ] (ou seja, os meios (aplicação informática ou outro mecanismo) que permitem conservar, armazenar e transferir moeda virtual).</t>
        </is>
      </c>
      <c r="CR803" t="inlineStr">
        <is>
          <t>o entitate care oferă mijloace (software sau un alt mecanism/mediu) pentru deținerea, depozitarea și transferarea monedelor bitcoin sau a altor monede virtuale</t>
        </is>
      </c>
      <c r="CS803" t="inlineStr">
        <is>
          <t>subjekt, ktorý vedie pre svojich zákazníkov účty vo virtuálnej mene</t>
        </is>
      </c>
      <c r="CT803" t="inlineStr">
        <is>
          <t>subjekt, ki omogoča (prek programske aplikacije ali drugega mehanizma/medija) imetje, hrambo in prenos bitcoinov ali druge virtualne valute</t>
        </is>
      </c>
      <c r="CU803" t="inlineStr">
        <is>
          <t/>
        </is>
      </c>
    </row>
    <row r="804">
      <c r="A804" s="1" t="str">
        <f>HYPERLINK("https://iate.europa.eu/entry/result/3577013/all", "3577013")</f>
        <v>3577013</v>
      </c>
      <c r="B804" t="inlineStr">
        <is>
          <t>BUSINESS AND COMPETITION;EDUCATION AND COMMUNICATIONS</t>
        </is>
      </c>
      <c r="C804" t="inlineStr">
        <is>
          <t>BUSINESS AND COMPETITION;EDUCATION AND COMMUNICATIONS|information technology and data processing</t>
        </is>
      </c>
      <c r="D804" t="inlineStr">
        <is>
          <t>интелигентен договор</t>
        </is>
      </c>
      <c r="E804" t="inlineStr">
        <is>
          <t>3</t>
        </is>
      </c>
      <c r="F804" t="inlineStr">
        <is>
          <t/>
        </is>
      </c>
      <c r="G804" t="inlineStr">
        <is>
          <t>inteligentní smlouva</t>
        </is>
      </c>
      <c r="H804" t="inlineStr">
        <is>
          <t>3</t>
        </is>
      </c>
      <c r="I804" t="inlineStr">
        <is>
          <t/>
        </is>
      </c>
      <c r="J804" t="inlineStr">
        <is>
          <t>intelligent kontrakt</t>
        </is>
      </c>
      <c r="K804" t="inlineStr">
        <is>
          <t>3</t>
        </is>
      </c>
      <c r="L804" t="inlineStr">
        <is>
          <t/>
        </is>
      </c>
      <c r="M804" t="inlineStr">
        <is>
          <t>Smart Contract|intelligenter Vertrag</t>
        </is>
      </c>
      <c r="N804" t="inlineStr">
        <is>
          <t>3|2</t>
        </is>
      </c>
      <c r="O804" t="inlineStr">
        <is>
          <t>|</t>
        </is>
      </c>
      <c r="P804" t="inlineStr">
        <is>
          <t>έξυπνο συμβόλαιο</t>
        </is>
      </c>
      <c r="Q804" t="inlineStr">
        <is>
          <t>3</t>
        </is>
      </c>
      <c r="R804" t="inlineStr">
        <is>
          <t/>
        </is>
      </c>
      <c r="S804" t="inlineStr">
        <is>
          <t>smart contract|crypto-contract, cryptocontract</t>
        </is>
      </c>
      <c r="T804" t="inlineStr">
        <is>
          <t>3|1</t>
        </is>
      </c>
      <c r="U804" t="inlineStr">
        <is>
          <t>|</t>
        </is>
      </c>
      <c r="V804" t="inlineStr">
        <is>
          <t>contrato inteligente</t>
        </is>
      </c>
      <c r="W804" t="inlineStr">
        <is>
          <t>3</t>
        </is>
      </c>
      <c r="X804" t="inlineStr">
        <is>
          <t/>
        </is>
      </c>
      <c r="Y804" t="inlineStr">
        <is>
          <t>lepingumonitor|nutileping</t>
        </is>
      </c>
      <c r="Z804" t="inlineStr">
        <is>
          <t>3|3</t>
        </is>
      </c>
      <c r="AA804" t="inlineStr">
        <is>
          <t>|</t>
        </is>
      </c>
      <c r="AB804" t="inlineStr">
        <is>
          <t>älysopimus</t>
        </is>
      </c>
      <c r="AC804" t="inlineStr">
        <is>
          <t>3</t>
        </is>
      </c>
      <c r="AD804" t="inlineStr">
        <is>
          <t/>
        </is>
      </c>
      <c r="AE804" t="inlineStr">
        <is>
          <t>contrat intelligent|automate exécuteur de clauses</t>
        </is>
      </c>
      <c r="AF804" t="inlineStr">
        <is>
          <t>3|3</t>
        </is>
      </c>
      <c r="AG804" t="inlineStr">
        <is>
          <t>|</t>
        </is>
      </c>
      <c r="AH804" t="inlineStr">
        <is>
          <t>conradh cliste</t>
        </is>
      </c>
      <c r="AI804" t="inlineStr">
        <is>
          <t>2</t>
        </is>
      </c>
      <c r="AJ804" t="inlineStr">
        <is>
          <t/>
        </is>
      </c>
      <c r="AK804" t="inlineStr">
        <is>
          <t>pametni ugovor</t>
        </is>
      </c>
      <c r="AL804" t="inlineStr">
        <is>
          <t>3</t>
        </is>
      </c>
      <c r="AM804" t="inlineStr">
        <is>
          <t/>
        </is>
      </c>
      <c r="AN804" t="inlineStr">
        <is>
          <t>okos szerződés|intelligens szerződés</t>
        </is>
      </c>
      <c r="AO804" t="inlineStr">
        <is>
          <t>3|3</t>
        </is>
      </c>
      <c r="AP804" t="inlineStr">
        <is>
          <t>|</t>
        </is>
      </c>
      <c r="AQ804" t="inlineStr">
        <is>
          <t>smart contract|contratto intelligente</t>
        </is>
      </c>
      <c r="AR804" t="inlineStr">
        <is>
          <t>3|3</t>
        </is>
      </c>
      <c r="AS804" t="inlineStr">
        <is>
          <t>|</t>
        </is>
      </c>
      <c r="AT804" t="inlineStr">
        <is>
          <t>išmanioji sutartis</t>
        </is>
      </c>
      <c r="AU804" t="inlineStr">
        <is>
          <t>3</t>
        </is>
      </c>
      <c r="AV804" t="inlineStr">
        <is>
          <t/>
        </is>
      </c>
      <c r="AW804" t="inlineStr">
        <is>
          <t>viedlīgums</t>
        </is>
      </c>
      <c r="AX804" t="inlineStr">
        <is>
          <t>3</t>
        </is>
      </c>
      <c r="AY804" t="inlineStr">
        <is>
          <t/>
        </is>
      </c>
      <c r="AZ804" t="inlineStr">
        <is>
          <t>smart contract|kuntratt intelliġenti</t>
        </is>
      </c>
      <c r="BA804" t="inlineStr">
        <is>
          <t>2|3</t>
        </is>
      </c>
      <c r="BB804" t="inlineStr">
        <is>
          <t>|</t>
        </is>
      </c>
      <c r="BC804" t="inlineStr">
        <is>
          <t>slim contract|smart contract</t>
        </is>
      </c>
      <c r="BD804" t="inlineStr">
        <is>
          <t>3|3</t>
        </is>
      </c>
      <c r="BE804" t="inlineStr">
        <is>
          <t>|</t>
        </is>
      </c>
      <c r="BF804" t="inlineStr">
        <is>
          <t>inteligentna umowa|inteligentny kontrakt</t>
        </is>
      </c>
      <c r="BG804" t="inlineStr">
        <is>
          <t>2|2</t>
        </is>
      </c>
      <c r="BH804" t="inlineStr">
        <is>
          <t>|</t>
        </is>
      </c>
      <c r="BI804" t="inlineStr">
        <is>
          <t>contrato inteligente</t>
        </is>
      </c>
      <c r="BJ804" t="inlineStr">
        <is>
          <t>3</t>
        </is>
      </c>
      <c r="BK804" t="inlineStr">
        <is>
          <t/>
        </is>
      </c>
      <c r="BL804" t="inlineStr">
        <is>
          <t>contract inteligent</t>
        </is>
      </c>
      <c r="BM804" t="inlineStr">
        <is>
          <t>3</t>
        </is>
      </c>
      <c r="BN804" t="inlineStr">
        <is>
          <t/>
        </is>
      </c>
      <c r="BO804" t="inlineStr">
        <is>
          <t>inteligentná zmluva</t>
        </is>
      </c>
      <c r="BP804" t="inlineStr">
        <is>
          <t>3</t>
        </is>
      </c>
      <c r="BQ804" t="inlineStr">
        <is>
          <t/>
        </is>
      </c>
      <c r="BR804" t="inlineStr">
        <is>
          <t>pametna pogodba</t>
        </is>
      </c>
      <c r="BS804" t="inlineStr">
        <is>
          <t>2</t>
        </is>
      </c>
      <c r="BT804" t="inlineStr">
        <is>
          <t/>
        </is>
      </c>
      <c r="BU804" t="inlineStr">
        <is>
          <t>smart kontrakt</t>
        </is>
      </c>
      <c r="BV804" t="inlineStr">
        <is>
          <t>3</t>
        </is>
      </c>
      <c r="BW804" t="inlineStr">
        <is>
          <t/>
        </is>
      </c>
      <c r="BX804" t="inlineStr">
        <is>
          <t>компютърен протокол, който улеснява превода на цифрови активи при договорени между страните допускания или условия</t>
        </is>
      </c>
      <c r="BY804" t="inlineStr">
        <is>
          <t>počítačový protokol,
který umožňuje převod digitálních aktiv mezi stranami na základě dohodnutých
mechanismů a podmínek</t>
        </is>
      </c>
      <c r="BZ804" t="inlineStr">
        <is>
          <t>computerprotokol, der forankrer vilkårene og betingelserne af en kontrakt, således at de menneskeligt læselige vilkår (kildekoden) af en kontrakt er indsamlet i en eksekverbar computerkode, der kan køre på et netværk</t>
        </is>
      </c>
      <c r="CA804" t="inlineStr">
        <is>
          <t>Computerprotokoll,
das Verträge abbilden oder überprüfen oder die Verhandlung oder Abwicklung
eines Vertrags technisch unterstützen kann</t>
        </is>
      </c>
      <c r="CB804" t="inlineStr">
        <is>
          <t>κρυπτογραφικό «κουτί» που περιέχει αξία και «ξεκλειδώνεται» μόνο όταν ισχύουν οι συνθήκες του συμβολαίου</t>
        </is>
      </c>
      <c r="CC804" t="inlineStr">
        <is>
          <t>computer protocol that facilitates the transfer of digital assets between parties under the agreed-upon stipulations or terms</t>
        </is>
      </c>
      <c r="CD804" t="inlineStr">
        <is>
          <t>Contrato registrado en general en una cadena de bloques (de modo que no puede modificarse ni suprimirse) e integrado en una aplicación programable que es capaz de comprobar por sí misma si se ha cumplido una condición predeterminada y, en caso afirmativo, ejecutar automáticamente el contrato liberando un pago, generando un cambio de titularidad o cumpliendo instrucciones de terceros.</t>
        </is>
      </c>
      <c r="CE804" t="inlineStr">
        <is>
          <t>liik lepingute korralduse protokolle või lepinguprotokolli teostav arvestusraamatu kirje</t>
        </is>
      </c>
      <c r="CF804" t="inlineStr">
        <is>
          <t>lohkoketjussa sijaitseva
itsenäisesti toimiva tietokoneohjelma, joka kykenee toteuttamaan sopimuksen
automaattisesti</t>
        </is>
      </c>
      <c r="CG804" t="inlineStr">
        <is>
          <t>protocole informatique qui permet l’exécution automatique de contrats dont les clauses ont été définies de façon programmatique</t>
        </is>
      </c>
      <c r="CH804" t="inlineStr">
        <is>
          <t/>
        </is>
      </c>
      <c r="CI804" t="inlineStr">
        <is>
          <t/>
        </is>
      </c>
      <c r="CJ804" t="inlineStr">
        <is>
          <t>blokklánc-technológiára [&lt;a href="/entry/result/3567231/all" id="ENTRY_TO_ENTRY_CONVERTER" target="_blank"&gt;IATE:3567231&lt;/a&gt;] épülő olyan számítógépes szabályozási protokoll, amely egy esemény bekövetkeztekor, kódolt utasítások alapján automatikusan végrehajtja a szerződési feltételeket</t>
        </is>
      </c>
      <c r="CK804" t="inlineStr">
        <is>
          <t>programma per elaboratore che opera su tecnologie basate su registri distribuiti e la cui esecuzione vincola automaticamente due o più parti sulla base di effetti predefiniti dalle stesse</t>
        </is>
      </c>
      <c r="CL804" t="inlineStr">
        <is>
          <t>koduota kompiuterinė programa, veikianti PDT [paskirstytųjų duomenų arba paskirstytojo registro] aplinkoje pagal taisykles, dėl kurių susitarė šalys</t>
        </is>
      </c>
      <c r="CM804" t="inlineStr">
        <is>
          <t>datoru sakaru protokols, kas atvieglo digitālo aktīvu nodošanu starp pusēm saskaņā ar saskaņotiem nosacījumiem un noteikumiem</t>
        </is>
      </c>
      <c r="CN804" t="inlineStr">
        <is>
          <t>"forma ta’ arranġament ta’ teknoloġija innovattiva li jikkonsisti fi&lt;br&gt;- (a) protokoll tal-kompjuter;&lt;br&gt;jew&lt;br&gt;- (b) ftehim konkluż fl-intier tiegħu jew parzjalment f’forma elettronika li hi awtomatizzabbli u infurzabbli bl-eżekuzzjoni ta’ kodiċi tal-kompjuter, għalkemm ċerti partijiet ikunu jirrikjedu l-intervent u kontroll uman u li jista’ jkun infurzabbli wkoll b’metodi normali legali jew permezz ta’ taħlita tat-tnejn;"</t>
        </is>
      </c>
      <c r="CO804" t="inlineStr">
        <is>
          <t>digitaal protocol dat ervoor zorgt dat een contract automatisch uitgevoerd wordt als overeengekomen criteria behaald worden</t>
        </is>
      </c>
      <c r="CP804" t="inlineStr">
        <is>
          <t>kod programistyczny, którego kopia wpisana jest w rejestr blockchain (np. sieci Ethereum), reprezentujący zasady dokonania transakcji pomiędzy stronami</t>
        </is>
      </c>
      <c r="CQ804" t="inlineStr">
        <is>
          <t>Contrato executado automaticamente através de um protocolo informático, cujas cláusulas foram definidas de forma programática.</t>
        </is>
      </c>
      <c r="CR804" t="inlineStr">
        <is>
          <t>protocol informatic capabil să faciliteze executarea
automată a unui contract în funcție de criterii preprogramate, cu ajutorul
tehnologiei &lt;a href="https://iate.europa.eu/entry/result/3567231/ro" target="_blank"&gt;blockchain&lt;/a&gt;, obiectivul său principal fiind intermedierea financiară automată</t>
        </is>
      </c>
      <c r="CS804" t="inlineStr">
        <is>
          <t>protokol alebo software zabezpečujúci, overujúci alebo
vynucujúci plnenie zmluvy</t>
        </is>
      </c>
      <c r="CT804" t="inlineStr">
        <is>
          <t>računalniški protokol za transakcije, ki izvršuje pogodbena določila, oziroma digitalno urejanje razmerij med strankami ter avtomatično izvrševanje pravic in obveznosti, ki izhajajo iz omenjenih razmerij</t>
        </is>
      </c>
      <c r="CU804" t="inlineStr">
        <is>
          <t/>
        </is>
      </c>
    </row>
    <row r="805">
      <c r="A805" s="1" t="str">
        <f>HYPERLINK("https://iate.europa.eu/entry/result/3556983/all", "3556983")</f>
        <v>3556983</v>
      </c>
      <c r="B805" t="inlineStr">
        <is>
          <t>FINANCE</t>
        </is>
      </c>
      <c r="C805" t="inlineStr">
        <is>
          <t>FINANCE|financing and investment|financing|financing policy|financing method</t>
        </is>
      </c>
      <c r="D805" t="inlineStr">
        <is>
          <t>колективно кредитиране|колективно финансиране чрез отпускане на заеми</t>
        </is>
      </c>
      <c r="E805" t="inlineStr">
        <is>
          <t>3|3</t>
        </is>
      </c>
      <c r="F805" t="inlineStr">
        <is>
          <t>|</t>
        </is>
      </c>
      <c r="G805" t="inlineStr">
        <is>
          <t>skupinové financování založené na úvěrech|skupinové úvěrování</t>
        </is>
      </c>
      <c r="H805" t="inlineStr">
        <is>
          <t>3|3</t>
        </is>
      </c>
      <c r="I805" t="inlineStr">
        <is>
          <t>|</t>
        </is>
      </c>
      <c r="J805" t="inlineStr">
        <is>
          <t>lånebaseret crowdfunding|crowdlending</t>
        </is>
      </c>
      <c r="K805" t="inlineStr">
        <is>
          <t>3|3</t>
        </is>
      </c>
      <c r="L805" t="inlineStr">
        <is>
          <t>|</t>
        </is>
      </c>
      <c r="M805" t="inlineStr">
        <is>
          <t>Crowdlending|kreditbasierte Schwarmfinanzierung|kreditbasiertes Crowdfunding</t>
        </is>
      </c>
      <c r="N805" t="inlineStr">
        <is>
          <t>3|3|3</t>
        </is>
      </c>
      <c r="O805" t="inlineStr">
        <is>
          <t>||</t>
        </is>
      </c>
      <c r="P805" t="inlineStr">
        <is>
          <t>συμμετοχική δανειοδότηση από ιδιώτες</t>
        </is>
      </c>
      <c r="Q805" t="inlineStr">
        <is>
          <t>3</t>
        </is>
      </c>
      <c r="R805" t="inlineStr">
        <is>
          <t/>
        </is>
      </c>
      <c r="S805" t="inlineStr">
        <is>
          <t>crowdlending|crowd lending|loan based crowdfunding|lending based crowdfunding|loan-based crowdfunding|debt-based crowdfunding|debt crowdfunding|lending-based crowdfunding|credit based crowdfunding|credit-based crowdfunding</t>
        </is>
      </c>
      <c r="T805" t="inlineStr">
        <is>
          <t>1|3|1|1|3|2|2|3|1|2</t>
        </is>
      </c>
      <c r="U805" t="inlineStr">
        <is>
          <t>|||||||||</t>
        </is>
      </c>
      <c r="V805" t="inlineStr">
        <is>
          <t>financiación participativa mediante préstamos|micropréstamo colectivo|financiación participativa basada en el crédito</t>
        </is>
      </c>
      <c r="W805" t="inlineStr">
        <is>
          <t>4|3|2</t>
        </is>
      </c>
      <c r="X805" t="inlineStr">
        <is>
          <t>||</t>
        </is>
      </c>
      <c r="Y805" t="inlineStr">
        <is>
          <t>võlapõhine ühisrahastus|laenupõhine ühisrahastus|krediidipõhine ühisrahastus</t>
        </is>
      </c>
      <c r="Z805" t="inlineStr">
        <is>
          <t>3|3|3</t>
        </is>
      </c>
      <c r="AA805" t="inlineStr">
        <is>
          <t>||</t>
        </is>
      </c>
      <c r="AB805" t="inlineStr">
        <is>
          <t>joukkolainaaminen|lainamuotoinen joukkorahoitus|lainapohjainen joukkorahoitus</t>
        </is>
      </c>
      <c r="AC805" t="inlineStr">
        <is>
          <t>3|3|3</t>
        </is>
      </c>
      <c r="AD805" t="inlineStr">
        <is>
          <t>||</t>
        </is>
      </c>
      <c r="AE805" t="inlineStr">
        <is>
          <t>financement participatif par prêt|prêt participatif</t>
        </is>
      </c>
      <c r="AF805" t="inlineStr">
        <is>
          <t>3|3</t>
        </is>
      </c>
      <c r="AG805" t="inlineStr">
        <is>
          <t>|</t>
        </is>
      </c>
      <c r="AH805" t="inlineStr">
        <is>
          <t>sluachistiú iasachtbhunaithe</t>
        </is>
      </c>
      <c r="AI805" t="inlineStr">
        <is>
          <t>3</t>
        </is>
      </c>
      <c r="AJ805" t="inlineStr">
        <is>
          <t/>
        </is>
      </c>
      <c r="AK805" t="inlineStr">
        <is>
          <t>skupno pozajmljivanje</t>
        </is>
      </c>
      <c r="AL805" t="inlineStr">
        <is>
          <t>3</t>
        </is>
      </c>
      <c r="AM805" t="inlineStr">
        <is>
          <t/>
        </is>
      </c>
      <c r="AN805" t="inlineStr">
        <is>
          <t>hitelezésalapú közösségi finanszírozás|hitelalapú közösségi finanszírozás</t>
        </is>
      </c>
      <c r="AO805" t="inlineStr">
        <is>
          <t>3|3</t>
        </is>
      </c>
      <c r="AP805" t="inlineStr">
        <is>
          <t>|preferred</t>
        </is>
      </c>
      <c r="AQ805" t="inlineStr">
        <is>
          <t>prestito partecipativo|crowd lending|prestito collettivo|lending-based crowdfunding</t>
        </is>
      </c>
      <c r="AR805" t="inlineStr">
        <is>
          <t>2|3|3|3</t>
        </is>
      </c>
      <c r="AS805" t="inlineStr">
        <is>
          <t>|||</t>
        </is>
      </c>
      <c r="AT805" t="inlineStr">
        <is>
          <t>sutelktinis skolinimas|skolinimu grindžiamas sutelktinis finansavimas|sutelktinis finansavimas paskolomis</t>
        </is>
      </c>
      <c r="AU805" t="inlineStr">
        <is>
          <t>3|3|2</t>
        </is>
      </c>
      <c r="AV805" t="inlineStr">
        <is>
          <t>||</t>
        </is>
      </c>
      <c r="AW805" t="inlineStr">
        <is>
          <t>kolektīvie aizdevumi|aizdevumos balstīta kolektīvā finansēšana|uz aizdevumiem balstīta kolektīvā finansēšana</t>
        </is>
      </c>
      <c r="AX805" t="inlineStr">
        <is>
          <t>3|2|2</t>
        </is>
      </c>
      <c r="AY805" t="inlineStr">
        <is>
          <t>||</t>
        </is>
      </c>
      <c r="AZ805" t="inlineStr">
        <is>
          <t>self kollettiv|finanzjament kollettiv ibbażat fuq is-self</t>
        </is>
      </c>
      <c r="BA805" t="inlineStr">
        <is>
          <t>3|3</t>
        </is>
      </c>
      <c r="BB805" t="inlineStr">
        <is>
          <t>|</t>
        </is>
      </c>
      <c r="BC805" t="inlineStr">
        <is>
          <t>crowdfunding op basis van kredietverlening|crowdfunding op basis van een lening|crowdlending</t>
        </is>
      </c>
      <c r="BD805" t="inlineStr">
        <is>
          <t>3|3|3</t>
        </is>
      </c>
      <c r="BE805" t="inlineStr">
        <is>
          <t>||</t>
        </is>
      </c>
      <c r="BF805" t="inlineStr">
        <is>
          <t>pożyczka społecznościowa|crowdfunding dłużny</t>
        </is>
      </c>
      <c r="BG805" t="inlineStr">
        <is>
          <t>3|3</t>
        </is>
      </c>
      <c r="BH805" t="inlineStr">
        <is>
          <t>|</t>
        </is>
      </c>
      <c r="BI805" t="inlineStr">
        <is>
          <t>financiamento colaborativo por empréstimo</t>
        </is>
      </c>
      <c r="BJ805" t="inlineStr">
        <is>
          <t>3</t>
        </is>
      </c>
      <c r="BK805" t="inlineStr">
        <is>
          <t/>
        </is>
      </c>
      <c r="BL805" t="inlineStr">
        <is>
          <t>multicreditare|finanțare participativă bazată pe creditare</t>
        </is>
      </c>
      <c r="BM805" t="inlineStr">
        <is>
          <t>3|3</t>
        </is>
      </c>
      <c r="BN805" t="inlineStr">
        <is>
          <t>|</t>
        </is>
      </c>
      <c r="BO805" t="inlineStr">
        <is>
          <t>hromadné financovanie založené na požičiavaní</t>
        </is>
      </c>
      <c r="BP805" t="inlineStr">
        <is>
          <t>3</t>
        </is>
      </c>
      <c r="BQ805" t="inlineStr">
        <is>
          <t/>
        </is>
      </c>
      <c r="BR805" t="inlineStr">
        <is>
          <t>množično posojanje|posojilno množično financiranje</t>
        </is>
      </c>
      <c r="BS805" t="inlineStr">
        <is>
          <t>3|3</t>
        </is>
      </c>
      <c r="BT805" t="inlineStr">
        <is>
          <t>|</t>
        </is>
      </c>
      <c r="BU805" t="inlineStr">
        <is>
          <t>gräsrotsutlåning|lånebaserad gräsrotsfinansiering</t>
        </is>
      </c>
      <c r="BV805" t="inlineStr">
        <is>
          <t>3|3</t>
        </is>
      </c>
      <c r="BW805" t="inlineStr">
        <is>
          <t>|</t>
        </is>
      </c>
      <c r="BX805" t="inlineStr">
        <is>
          <t>&lt;i&gt;колективно финансиране с финансова възвръщаемост&lt;/i&gt;
[&lt;a href="/entry/result/3563170/all" id="ENTRY_TO_ENTRY_CONVERTER" target="_blank"&gt;IATE:3563170&lt;/a&gt;], при което от множество предоставящи финансиране участници се заемат
средства, обикновено по-малки по размер суми, за финансиране на проект или
стопанска дейност с обещанието да се изплати капиталът при определени условия и
определени лихви</t>
        </is>
      </c>
      <c r="BY805" t="inlineStr">
        <is>
          <t>pořadatel kampaně si půjčuje peníze od přispěvatelů a slibuje jejich vrácení za určitých podmínek i s úroky (v některých případech bez úroků).</t>
        </is>
      </c>
      <c r="BZ805" t="inlineStr">
        <is>
          <t>type af &lt;a href="https://iate.europa.eu/entry/result/3563170" target="_blank"&gt;crowdfunding med økonomisk afkast&lt;/a&gt;, som giver en gruppe af personer mulighed for at udlåne penge til privatpersoner eller firmaer igennem en onlineportal, der fungerer som bindeled imellem investorer og låntagere</t>
        </is>
      </c>
      <c r="CA805" t="inlineStr">
        <is>
          <t>Finanzierungsform, bei der zahlreiche Geldgeber mit typischerweise eher geringen Beträgen über eine Online-Plattform einem meist jungen Unternehmen zu einem Darlehen verhelfen</t>
        </is>
      </c>
      <c r="CB805" t="inlineStr">
        <is>
          <t>Πρακτική δανειοδοσίας προς φυσικά πρόσωπα ή επιχειρήσεις χωρίς τη διαμεσολάβηση κλασικού χρηματοπιστωτικού ιδρύματος.</t>
        </is>
      </c>
      <c r="CC805" t="inlineStr">
        <is>
          <t>form of &lt;a href="https://iate.europa.eu/entry/result/3563170" target="_blank"&gt;&lt;i&gt;financial return&lt;/i&gt; &lt;i&gt;crowdfunding&lt;/i&gt; &lt;/a&gt;that allows a group of people ("the crowd") to contribute to a project by collectively lending funds to individuals or businesses via online platforms or service providers – bypassing banks and other financial institutions</t>
        </is>
      </c>
      <c r="CD805" t="inlineStr">
        <is>
          <t>Tipo de financiación participativa [ &lt;a href="/entry/result/3542067/all" id="ENTRY_TO_ENTRY_CONVERTER" target="_blank"&gt;IATE:3542067&lt;/a&gt; ] en la que múltiples inversores prestan fondos para financiar un proyecto de una empresa o un particular; el préstamo, cuya remuneración se fija mediante contrato, puede ser condonable (p. ej., si el proyecto no prospera), tradicional (con intereses), o devolverse mediante descuentos en facturas que el prestamista deba abonar al prestatario.</t>
        </is>
      </c>
      <c r="CE805" t="inlineStr">
        <is>
          <t>&lt;i&gt;finantstulu pakkuva ühisrahastuse&lt;/i&gt; &lt;a href="/entry/result/3563170/all" id="ENTRY_TO_ENTRY_CONVERTER" target="_blank"&gt;IATE:3563170&lt;/a&gt; vorm, mis võimaldab rühmal inimestel ühiselt eraisikutele ja ettevõtetele laene väljastada veebiplatvormide või teenuseosutajate vahendusel, kaasamata panku ja muid finantsasutusi</t>
        </is>
      </c>
      <c r="CF805" t="inlineStr">
        <is>
          <t>&lt;a href="https://iate.europa.eu/entry/result/3563170/fi" target="_blank"&gt;taloudelllisesti tuottavan joukkorahoituksen &lt;/a&gt;muoto, joka on vastiketta vastaan harjoitettava luoton hankkiminen, tarjoaminen tai luotonvälitys, jossa velkasuhde syntyy joukkorahoituksen saajan ja joukkorahoituksen välittäjän asiakkaan välille</t>
        </is>
      </c>
      <c r="CG805" t="inlineStr">
        <is>
          <t>mode de &lt;a href="https://iate.europa.eu/entry/result/3563170/fr" target="_blank"&gt;financement participatif avec rémunération financière&lt;/a&gt; par lequel des particuliers ou des entreprises prêtent de l'argent à un particulier ou à une entreprise par l'intermédiaire de plateformes internet</t>
        </is>
      </c>
      <c r="CH805" t="inlineStr">
        <is>
          <t/>
        </is>
      </c>
      <c r="CI805" t="inlineStr">
        <is>
          <t>oblik &lt;a href="https://iate.europa.eu/entry/result/3563170" target="_blank"&gt;skupnog financiranja s financijskim povratom &lt;/a&gt;kod kojeg skupina osoba daje doprinos projektu tako da skupno pozajmljuje financijska sredstva pojedincima ili poduzećima putem internetskih platformi ii pružatelja usluga i tako zaobilazi banke i druge financijske institucije</t>
        </is>
      </c>
      <c r="CJ805" t="inlineStr">
        <is>
          <t>a &lt;a href="https://iate.europa.eu/entry/result/3563170/all" target="_blank"&gt;pénzügyileg megtérülő közösségi finanszírozás&lt;/a&gt; formája, amikor emberek egy csoportja (a "közösség") olyan módon járul hozzá egy projekt létrejöttéhez, hogy - a bankok és más pénzügyi intézmények kikerülését lehetővé téve - online platformok vagy szolgáltatók útján hitelt nyújt magánszemélyeknek vagy vállalkozásoknak, akik/amelyek a kölcsön összegét meghatározott feltételekkel, kamatokkal (vagy bizonyos esetekben anélkül) fizetik vissza</t>
        </is>
      </c>
      <c r="CK805" t="inlineStr">
        <is>
          <t>forma di finanziamento collettivo con ritorno finanziario [ &lt;a href="/entry/result/3563170/all" id="ENTRY_TO_ENTRY_CONVERTER" target="_blank"&gt;IATE:3563170&lt;/a&gt; ] che prevede la concessione di prestiti da parte dei partecipanti, e quindi la restituzione a questi ultimi delle somme prestate con la maturazione di interessi</t>
        </is>
      </c>
      <c r="CL805" t="inlineStr">
        <is>
          <t>sutelktinis lėšų skolinimas per interneto platformas ar paslaugų teikėjus asmenims arba įmonėms apeinant bankus ar kitas finansų įstaigas</t>
        </is>
      </c>
      <c r="CM805" t="inlineStr">
        <is>
          <t>kolektīvā finansēšana [&lt;a href="/entry/result/3542067/all" id="ENTRY_TO_ENTRY_CONVERTER" target="_blank"&gt;IATE:3542067&lt;/a&gt;], kas izpaužas kā aizdevumu piesaistīšana jauniem projektiem un uzņēmumiem no plaša ieinteresēto personu loka, tomēr aizdevumi netiek ņemti bankās un citās finanšu iestādēs</t>
        </is>
      </c>
      <c r="CN805" t="inlineStr">
        <is>
          <t>self ta' fond minn għadd kbir ta' investituri lil individwi jew negozji permezz ta' pjattaforma online jew fornituri ta' servizz u mingħajr l-użu ta' banek jew istituzzjonijiet finanzjarji oħra. Dan huwa tip ta' 
&lt;i&gt;finanzjament kollettiv&lt;/i&gt; [ &lt;a href="/entry/result/3542067/all" id="ENTRY_TO_ENTRY_CONVERTER" target="_blank"&gt;IATE:3542067&lt;/a&gt; ]</t>
        </is>
      </c>
      <c r="CO805" t="inlineStr">
        <is>
          <t>vorm van &lt;i&gt;&lt;a href="http://iate.europa.eu/entry/result/3542067/nl" target="_blank"&gt;crowdfunding&lt;time datetime="18.2.2020"&gt; (18.2.2020)&lt;/time&gt;&lt;/a&gt;&lt;/i&gt; - en meer bepaald &lt;i&gt;&lt;a href="http://iate.europa.eu/entry/result/3563170/nl" target="_blank"&gt;crowdfunding met financieel rendement&lt;time datetime="18.2.2020"&gt; (18.2.2020)&lt;/time&gt;&lt;/a&gt;&lt;/i&gt; - waarbij personen of bedrijven geld kunnen lenen van een groep mensen die samen de lening verstrekken</t>
        </is>
      </c>
      <c r="CP805" t="inlineStr">
        <is>
          <t>bezpośrednia alternatywa dla kredytu bankowego z tą różnicą, że zamiast z jednego źródła przedsiębiorstwa mogą pożyczać bezpośrednio od dziesiątek, a nawet setek gotowych na to osób. Pożyczkodawcy często oferują pożyczki, podając wysokość oprocentowania, przy jakiej są gotowi pożyczyć swoje środki. Wówczas pożyczkobiorcy wybierają oferty o najniższej stopie procentowej. W celu skomunikowania pożyczkodawców i pożyczkobiorców wykorzystuje się platformy internetowe</t>
        </is>
      </c>
      <c r="CQ805" t="inlineStr">
        <is>
          <t>Modalidade de financiamento colaborativo [ &lt;a href="/entry/result/3542067/all" id="ENTRY_TO_ENTRY_CONVERTER" target="_blank"&gt;IATE:3542067&lt;/a&gt; ] através do qual a entidade financiada reembolsa o financiamento obtido com ou sem pagamento de juros fixados no momento da angariação.</t>
        </is>
      </c>
      <c r="CR805" t="inlineStr">
        <is>
          <t/>
        </is>
      </c>
      <c r="CS805" t="inlineStr">
        <is>
          <t>alternatívne financovanie (t. j. mimo úverových alebo nebankových inštitúcií), v rámci ktorého si účastníci kampane požičajú od ľudí peniaze a sľúbia im splatiť kapitál za určitých podmienok s úrokmi (v niektorých prípadoch bez úrokov)</t>
        </is>
      </c>
      <c r="CT805" t="inlineStr">
        <is>
          <t>način financiranja, pri katerem sredstva posameznikom ali podjetjem prek spletnih platform ali ponudnikov storitev posoja večje število posameznikov in/ali podjetij, ne da bi bile pri tem vključene banke ali druge finančne institucije</t>
        </is>
      </c>
      <c r="CU805" t="inlineStr">
        <is>
          <t>finansieringsform i syfte att
samla in pengar från allmänheten till ett visst projekt eller för personligt bruk med hjälp av en tredje part i form av ett låneavtal med ett
löfte om återbetalning med eller utan ränta</t>
        </is>
      </c>
    </row>
    <row r="806">
      <c r="A806" s="1" t="str">
        <f>HYPERLINK("https://iate.europa.eu/entry/result/3582280/all", "3582280")</f>
        <v>3582280</v>
      </c>
      <c r="B806" t="inlineStr">
        <is>
          <t>FINANCE;EDUCATION AND COMMUNICATIONS</t>
        </is>
      </c>
      <c r="C806" t="inlineStr">
        <is>
          <t>FINANCE|free movement of capital|financial market|financial supervision;EDUCATION AND COMMUNICATIONS|information and information processing</t>
        </is>
      </c>
      <c r="D806" t="inlineStr">
        <is>
          <t>надзорни технологии|технологии в надзора|SupTech</t>
        </is>
      </c>
      <c r="E806" t="inlineStr">
        <is>
          <t>3|3|3</t>
        </is>
      </c>
      <c r="F806" t="inlineStr">
        <is>
          <t>||</t>
        </is>
      </c>
      <c r="G806" t="inlineStr">
        <is>
          <t>technologie v oblasti finančního dohledu</t>
        </is>
      </c>
      <c r="H806" t="inlineStr">
        <is>
          <t>3</t>
        </is>
      </c>
      <c r="I806" t="inlineStr">
        <is>
          <t/>
        </is>
      </c>
      <c r="J806" t="inlineStr">
        <is>
          <t>SupTech|tilsynsteknologi</t>
        </is>
      </c>
      <c r="K806" t="inlineStr">
        <is>
          <t>2|2</t>
        </is>
      </c>
      <c r="L806" t="inlineStr">
        <is>
          <t>|</t>
        </is>
      </c>
      <c r="M806" t="inlineStr">
        <is>
          <t>Suptech|Aufsichtstechnologie|SupTech</t>
        </is>
      </c>
      <c r="N806" t="inlineStr">
        <is>
          <t>3|3|3</t>
        </is>
      </c>
      <c r="O806" t="inlineStr">
        <is>
          <t>||</t>
        </is>
      </c>
      <c r="P806" t="inlineStr">
        <is>
          <t>εποπτική τεχνολογία|SupTech</t>
        </is>
      </c>
      <c r="Q806" t="inlineStr">
        <is>
          <t>3|2</t>
        </is>
      </c>
      <c r="R806" t="inlineStr">
        <is>
          <t>|</t>
        </is>
      </c>
      <c r="S806" t="inlineStr">
        <is>
          <t>SupTech|supervisory technology</t>
        </is>
      </c>
      <c r="T806" t="inlineStr">
        <is>
          <t>3|3</t>
        </is>
      </c>
      <c r="U806" t="inlineStr">
        <is>
          <t>|</t>
        </is>
      </c>
      <c r="V806" t="inlineStr">
        <is>
          <t>tecnología de supervisión|tecnología para la supervisión</t>
        </is>
      </c>
      <c r="W806" t="inlineStr">
        <is>
          <t>3|3</t>
        </is>
      </c>
      <c r="X806" t="inlineStr">
        <is>
          <t>|</t>
        </is>
      </c>
      <c r="Y806" t="inlineStr">
        <is>
          <t>järelevalvetehnoloogia|JT</t>
        </is>
      </c>
      <c r="Z806" t="inlineStr">
        <is>
          <t>3|2</t>
        </is>
      </c>
      <c r="AA806" t="inlineStr">
        <is>
          <t>|</t>
        </is>
      </c>
      <c r="AB806" t="inlineStr">
        <is>
          <t>uusi pankkivalvontateknologia|valvontateknologia|finanssivalvontateknologia</t>
        </is>
      </c>
      <c r="AC806" t="inlineStr">
        <is>
          <t>2|2|2</t>
        </is>
      </c>
      <c r="AD806" t="inlineStr">
        <is>
          <t>||</t>
        </is>
      </c>
      <c r="AE806" t="inlineStr">
        <is>
          <t>technologie de supervision|suptech</t>
        </is>
      </c>
      <c r="AF806" t="inlineStr">
        <is>
          <t>3|3</t>
        </is>
      </c>
      <c r="AG806" t="inlineStr">
        <is>
          <t>|</t>
        </is>
      </c>
      <c r="AH806" t="inlineStr">
        <is>
          <t>teicneolaíocht mhaoirseachta</t>
        </is>
      </c>
      <c r="AI806" t="inlineStr">
        <is>
          <t>2</t>
        </is>
      </c>
      <c r="AJ806" t="inlineStr">
        <is>
          <t/>
        </is>
      </c>
      <c r="AK806" t="inlineStr">
        <is>
          <t>nadzorna tehnologija</t>
        </is>
      </c>
      <c r="AL806" t="inlineStr">
        <is>
          <t>3</t>
        </is>
      </c>
      <c r="AM806" t="inlineStr">
        <is>
          <t/>
        </is>
      </c>
      <c r="AN806" t="inlineStr">
        <is>
          <t>felügyeleti technológia|SupTech</t>
        </is>
      </c>
      <c r="AO806" t="inlineStr">
        <is>
          <t>3|3</t>
        </is>
      </c>
      <c r="AP806" t="inlineStr">
        <is>
          <t>|admitted</t>
        </is>
      </c>
      <c r="AQ806" t="inlineStr">
        <is>
          <t>Suptech</t>
        </is>
      </c>
      <c r="AR806" t="inlineStr">
        <is>
          <t>3</t>
        </is>
      </c>
      <c r="AS806" t="inlineStr">
        <is>
          <t/>
        </is>
      </c>
      <c r="AT806" t="inlineStr">
        <is>
          <t>&lt;em&gt;SupTech&lt;/em&gt;|priežiūros technologijos</t>
        </is>
      </c>
      <c r="AU806" t="inlineStr">
        <is>
          <t>3|3</t>
        </is>
      </c>
      <c r="AV806" t="inlineStr">
        <is>
          <t>|</t>
        </is>
      </c>
      <c r="AW806" t="inlineStr">
        <is>
          <t>uzraudzības tehnoloģija</t>
        </is>
      </c>
      <c r="AX806" t="inlineStr">
        <is>
          <t>2</t>
        </is>
      </c>
      <c r="AY806" t="inlineStr">
        <is>
          <t/>
        </is>
      </c>
      <c r="AZ806" t="inlineStr">
        <is>
          <t>SupTech|teknoloġija superviżorja</t>
        </is>
      </c>
      <c r="BA806" t="inlineStr">
        <is>
          <t>3|3</t>
        </is>
      </c>
      <c r="BB806" t="inlineStr">
        <is>
          <t>|</t>
        </is>
      </c>
      <c r="BC806" t="inlineStr">
        <is>
          <t>toezichttechnologie|suptech</t>
        </is>
      </c>
      <c r="BD806" t="inlineStr">
        <is>
          <t>3|3</t>
        </is>
      </c>
      <c r="BE806" t="inlineStr">
        <is>
          <t>|</t>
        </is>
      </c>
      <c r="BF806" t="inlineStr">
        <is>
          <t>SupTech|technologia nadzorcza</t>
        </is>
      </c>
      <c r="BG806" t="inlineStr">
        <is>
          <t>2|3</t>
        </is>
      </c>
      <c r="BH806" t="inlineStr">
        <is>
          <t>|</t>
        </is>
      </c>
      <c r="BI806" t="inlineStr">
        <is>
          <t>tecnologia de supervisão</t>
        </is>
      </c>
      <c r="BJ806" t="inlineStr">
        <is>
          <t>3</t>
        </is>
      </c>
      <c r="BK806" t="inlineStr">
        <is>
          <t/>
        </is>
      </c>
      <c r="BL806" t="inlineStr">
        <is>
          <t>SupTech|tehnologie în domeniul supravegherii</t>
        </is>
      </c>
      <c r="BM806" t="inlineStr">
        <is>
          <t>3|3</t>
        </is>
      </c>
      <c r="BN806" t="inlineStr">
        <is>
          <t>|</t>
        </is>
      </c>
      <c r="BO806" t="inlineStr">
        <is>
          <t>technológie dohľadu|SupTech</t>
        </is>
      </c>
      <c r="BP806" t="inlineStr">
        <is>
          <t>3|3</t>
        </is>
      </c>
      <c r="BQ806" t="inlineStr">
        <is>
          <t>|</t>
        </is>
      </c>
      <c r="BR806" t="inlineStr">
        <is>
          <t>SupTech|nadzorniška tehnologija</t>
        </is>
      </c>
      <c r="BS806" t="inlineStr">
        <is>
          <t>3|3</t>
        </is>
      </c>
      <c r="BT806" t="inlineStr">
        <is>
          <t>|</t>
        </is>
      </c>
      <c r="BU806" t="inlineStr">
        <is>
          <t>suptech</t>
        </is>
      </c>
      <c r="BV806" t="inlineStr">
        <is>
          <t>3</t>
        </is>
      </c>
      <c r="BW806" t="inlineStr">
        <is>
          <t/>
        </is>
      </c>
      <c r="BX806" t="inlineStr">
        <is>
          <t>набор от иновативни технологични решения, разработени с цел да помагат на надзорните органи да извършват наздорна дейност</t>
        </is>
      </c>
      <c r="BY806" t="inlineStr">
        <is>
          <t>inovativní technologická
řešení, jejichž cílem je pomoci orgánům dohledu provádět činnost v oblasti dohledu</t>
        </is>
      </c>
      <c r="BZ806" t="inlineStr">
        <is>
          <t>intelligent overvågningsteknologi, som skal hjælpe tilsynsmyndigheder med at udføre tilsynsarbejdet og opdage manglende overholdelse af lovgivningen</t>
        </is>
      </c>
      <c r="CA806" t="inlineStr">
        <is>
          <t>Sammelbegriff für
Anwendungen, die die Arbeit von Aufsichtsbehörden unterstützen</t>
        </is>
      </c>
      <c r="CB806" t="inlineStr">
        <is>
          <t>σύνολο καινοτόμων τεχνολογικών λύσεων προκειμένου να βοηθούνται οι εποπτικές αρχές στο εποπτικό τους έργο</t>
        </is>
      </c>
      <c r="CC806" t="inlineStr">
        <is>
          <t>set of innovative technology solutions developed to help supervisory authorities deal with supervision work</t>
        </is>
      </c>
      <c r="CD806" t="inlineStr">
        <is>
          <t>Conjunto de soluciones innovadoras de tecnología financiera destinadas a ayudar a los organismos de supervisión financiera a llevar a cabo más eficazmente su labor.</t>
        </is>
      </c>
      <c r="CE806" t="inlineStr">
        <is>
          <t>järelevalveasutustele järelevalvetöö hõlbustamiseks välja arendatud uuenduslikud tehnoloogialahendused</t>
        </is>
      </c>
      <c r="CF806" t="inlineStr">
        <is>
          <t>innovatiivinen teknologia, joka on tarkoitettu valvontaviranomaisten käyttöön infrastruktuurin
nykyaikaistamiseksi ja valvonnan tehostamiseksi</t>
        </is>
      </c>
      <c r="CG806" t="inlineStr">
        <is>
          <t>ensemble de solutions technologiques innovantes conçues pour aider les autorités de surveillance financière à effectuer leur travail de manière plus efficace</t>
        </is>
      </c>
      <c r="CH806" t="inlineStr">
        <is>
          <t/>
        </is>
      </c>
      <c r="CI806" t="inlineStr">
        <is>
          <t/>
        </is>
      </c>
      <c r="CJ806" t="inlineStr">
        <is>
          <t>olyan innovatív technológiai megoldások, amelyek segítségével a felügyeleti hatóságok hatékonyan és eredményesen végezhetik felügyeleti feladataikat</t>
        </is>
      </c>
      <c r="CK806" t="inlineStr">
        <is>
          <t>insieme di tecnologie digitali innovative applicate nelle attività di supervisione da parte delle autorità finanziarie, di vigilanza e di regolazione (branca del &lt;a href="https://iate.europa.eu/entry/result/3581834/it" target="_blank"&gt;RegTech&lt;time datetime="18.3.2020"&gt; (18.3.2020)&lt;/time&gt;&lt;/a&gt;)</t>
        </is>
      </c>
      <c r="CL806" t="inlineStr">
        <is>
          <t>novatoriški technologiniai sprendimai, padedantys priežiūros institucijoms vykdyti priežiūros veiklą</t>
        </is>
      </c>
      <c r="CM806" t="inlineStr">
        <is>
          <t>inovatīvu tehnoloģisko risinājumu kopums, kas izstrādāts, lai uzraudzības iestādēm palīdzētu veikt uzraudzības darbu</t>
        </is>
      </c>
      <c r="CN806" t="inlineStr">
        <is>
          <t>sett ta' soluzzjonijiet ta' teknoloġija innovattiva
żviluppati biex jgħinu lill-awtoritajiet superviżorji jwettqu ħidma ta' sorveljanza b'mod aktar effikaċi</t>
        </is>
      </c>
      <c r="CO806" t="inlineStr">
        <is>
          <t>samentrekking van
supervisory en technology, betreft de digitale transformatie
van toezichthouders en de inzet van
technologie bij de uitvoering van hun
toezichttaken.</t>
        </is>
      </c>
      <c r="CP806" t="inlineStr">
        <is>
          <t>innowacyjna technologia, jak np. &lt;a href="https://iate.europa.eu/entry/result/3571274/pl" target="_blank"&gt;sztuczna inteligencja&lt;/a&gt; i rozproszone rejestry, które mogą usprawnić struktury nadzorcze</t>
        </is>
      </c>
      <c r="CQ806" t="inlineStr">
        <is>
          <t>Conjunto de soluções tecnológicas inovadoras concebidas para ajudar as autoridades financeiras a efetuar o seu trabalho mais eficazmente.</t>
        </is>
      </c>
      <c r="CR806" t="inlineStr">
        <is>
          <t>ansamblu de soluții tehnologice inovatoare care facilitează procesele de supraveghere ale autorităților de supraveghere</t>
        </is>
      </c>
      <c r="CS806" t="inlineStr">
        <is>
          <t>využívanie inovácií založených na nových technológiách zo strany orgánov dohľadu</t>
        </is>
      </c>
      <c r="CT806" t="inlineStr">
        <is>
          <t>regulativna tehnologija za nadzornike</t>
        </is>
      </c>
      <c r="CU806" t="inlineStr">
        <is>
          <t/>
        </is>
      </c>
    </row>
    <row r="807">
      <c r="A807" s="1" t="str">
        <f>HYPERLINK("https://iate.europa.eu/entry/result/3592119/all", "3592119")</f>
        <v>3592119</v>
      </c>
      <c r="B807" t="inlineStr">
        <is>
          <t>FINANCE</t>
        </is>
      </c>
      <c r="C807" t="inlineStr">
        <is>
          <t>FINANCE|financial institutions and credit</t>
        </is>
      </c>
      <c r="D807" t="inlineStr">
        <is>
          <t/>
        </is>
      </c>
      <c r="E807" t="inlineStr">
        <is>
          <t/>
        </is>
      </c>
      <c r="F807" t="inlineStr">
        <is>
          <t/>
        </is>
      </c>
      <c r="G807" t="inlineStr">
        <is>
          <t/>
        </is>
      </c>
      <c r="H807" t="inlineStr">
        <is>
          <t/>
        </is>
      </c>
      <c r="I807" t="inlineStr">
        <is>
          <t/>
        </is>
      </c>
      <c r="J807" t="inlineStr">
        <is>
          <t/>
        </is>
      </c>
      <c r="K807" t="inlineStr">
        <is>
          <t/>
        </is>
      </c>
      <c r="L807" t="inlineStr">
        <is>
          <t/>
        </is>
      </c>
      <c r="M807" t="inlineStr">
        <is>
          <t/>
        </is>
      </c>
      <c r="N807" t="inlineStr">
        <is>
          <t/>
        </is>
      </c>
      <c r="O807" t="inlineStr">
        <is>
          <t/>
        </is>
      </c>
      <c r="P807" t="inlineStr">
        <is>
          <t/>
        </is>
      </c>
      <c r="Q807" t="inlineStr">
        <is>
          <t/>
        </is>
      </c>
      <c r="R807" t="inlineStr">
        <is>
          <t/>
        </is>
      </c>
      <c r="S807" t="inlineStr">
        <is>
          <t>operational resilience</t>
        </is>
      </c>
      <c r="T807" t="inlineStr">
        <is>
          <t>3</t>
        </is>
      </c>
      <c r="U807" t="inlineStr">
        <is>
          <t/>
        </is>
      </c>
      <c r="V807" t="inlineStr">
        <is>
          <t/>
        </is>
      </c>
      <c r="W807" t="inlineStr">
        <is>
          <t/>
        </is>
      </c>
      <c r="X807" t="inlineStr">
        <is>
          <t/>
        </is>
      </c>
      <c r="Y807" t="inlineStr">
        <is>
          <t/>
        </is>
      </c>
      <c r="Z807" t="inlineStr">
        <is>
          <t/>
        </is>
      </c>
      <c r="AA807" t="inlineStr">
        <is>
          <t/>
        </is>
      </c>
      <c r="AB807" t="inlineStr">
        <is>
          <t/>
        </is>
      </c>
      <c r="AC807" t="inlineStr">
        <is>
          <t/>
        </is>
      </c>
      <c r="AD807" t="inlineStr">
        <is>
          <t/>
        </is>
      </c>
      <c r="AE807" t="inlineStr">
        <is>
          <t/>
        </is>
      </c>
      <c r="AF807" t="inlineStr">
        <is>
          <t/>
        </is>
      </c>
      <c r="AG807" t="inlineStr">
        <is>
          <t/>
        </is>
      </c>
      <c r="AH807" t="inlineStr">
        <is>
          <t/>
        </is>
      </c>
      <c r="AI807" t="inlineStr">
        <is>
          <t/>
        </is>
      </c>
      <c r="AJ807" t="inlineStr">
        <is>
          <t/>
        </is>
      </c>
      <c r="AK807" t="inlineStr">
        <is>
          <t>operativna otpornost</t>
        </is>
      </c>
      <c r="AL807" t="inlineStr">
        <is>
          <t>3</t>
        </is>
      </c>
      <c r="AM807" t="inlineStr">
        <is>
          <t/>
        </is>
      </c>
      <c r="AN807" t="inlineStr">
        <is>
          <t/>
        </is>
      </c>
      <c r="AO807" t="inlineStr">
        <is>
          <t/>
        </is>
      </c>
      <c r="AP807" t="inlineStr">
        <is>
          <t/>
        </is>
      </c>
      <c r="AQ807" t="inlineStr">
        <is>
          <t/>
        </is>
      </c>
      <c r="AR807" t="inlineStr">
        <is>
          <t/>
        </is>
      </c>
      <c r="AS807" t="inlineStr">
        <is>
          <t/>
        </is>
      </c>
      <c r="AT807" t="inlineStr">
        <is>
          <t/>
        </is>
      </c>
      <c r="AU807" t="inlineStr">
        <is>
          <t/>
        </is>
      </c>
      <c r="AV807" t="inlineStr">
        <is>
          <t/>
        </is>
      </c>
      <c r="AW807" t="inlineStr">
        <is>
          <t/>
        </is>
      </c>
      <c r="AX807" t="inlineStr">
        <is>
          <t/>
        </is>
      </c>
      <c r="AY807" t="inlineStr">
        <is>
          <t/>
        </is>
      </c>
      <c r="AZ807" t="inlineStr">
        <is>
          <t>reżiljenza operazzjonali</t>
        </is>
      </c>
      <c r="BA807" t="inlineStr">
        <is>
          <t>3</t>
        </is>
      </c>
      <c r="BB807" t="inlineStr">
        <is>
          <t/>
        </is>
      </c>
      <c r="BC807" t="inlineStr">
        <is>
          <t/>
        </is>
      </c>
      <c r="BD807" t="inlineStr">
        <is>
          <t/>
        </is>
      </c>
      <c r="BE807" t="inlineStr">
        <is>
          <t/>
        </is>
      </c>
      <c r="BF807" t="inlineStr">
        <is>
          <t>odporność operacyjna</t>
        </is>
      </c>
      <c r="BG807" t="inlineStr">
        <is>
          <t>3</t>
        </is>
      </c>
      <c r="BH807" t="inlineStr">
        <is>
          <t/>
        </is>
      </c>
      <c r="BI807" t="inlineStr">
        <is>
          <t/>
        </is>
      </c>
      <c r="BJ807" t="inlineStr">
        <is>
          <t/>
        </is>
      </c>
      <c r="BK807" t="inlineStr">
        <is>
          <t/>
        </is>
      </c>
      <c r="BL807" t="inlineStr">
        <is>
          <t/>
        </is>
      </c>
      <c r="BM807" t="inlineStr">
        <is>
          <t/>
        </is>
      </c>
      <c r="BN807" t="inlineStr">
        <is>
          <t/>
        </is>
      </c>
      <c r="BO807" t="inlineStr">
        <is>
          <t/>
        </is>
      </c>
      <c r="BP807" t="inlineStr">
        <is>
          <t/>
        </is>
      </c>
      <c r="BQ807" t="inlineStr">
        <is>
          <t/>
        </is>
      </c>
      <c r="BR807" t="inlineStr">
        <is>
          <t>operativna odpornost</t>
        </is>
      </c>
      <c r="BS807" t="inlineStr">
        <is>
          <t>3</t>
        </is>
      </c>
      <c r="BT807" t="inlineStr">
        <is>
          <t/>
        </is>
      </c>
      <c r="BU807" t="inlineStr">
        <is>
          <t/>
        </is>
      </c>
      <c r="BV807" t="inlineStr">
        <is>
          <t/>
        </is>
      </c>
      <c r="BW807" t="inlineStr">
        <is>
          <t/>
        </is>
      </c>
      <c r="BX807" t="inlineStr">
        <is>
          <t/>
        </is>
      </c>
      <c r="BY807" t="inlineStr">
        <is>
          <t/>
        </is>
      </c>
      <c r="BZ807" t="inlineStr">
        <is>
          <t/>
        </is>
      </c>
      <c r="CA807" t="inlineStr">
        <is>
          <t/>
        </is>
      </c>
      <c r="CB807" t="inlineStr">
        <is>
          <t/>
        </is>
      </c>
      <c r="CC807" t="inlineStr">
        <is>
          <t>ability of a financial institution to deliver critical operations
through disruption*</t>
        </is>
      </c>
      <c r="CD807" t="inlineStr">
        <is>
          <t/>
        </is>
      </c>
      <c r="CE807" t="inlineStr">
        <is>
          <t/>
        </is>
      </c>
      <c r="CF807" t="inlineStr">
        <is>
          <t/>
        </is>
      </c>
      <c r="CG807" t="inlineStr">
        <is>
          <t/>
        </is>
      </c>
      <c r="CH807" t="inlineStr">
        <is>
          <t/>
        </is>
      </c>
      <c r="CI807" t="inlineStr">
        <is>
          <t/>
        </is>
      </c>
      <c r="CJ807" t="inlineStr">
        <is>
          <t/>
        </is>
      </c>
      <c r="CK807" t="inlineStr">
        <is>
          <t/>
        </is>
      </c>
      <c r="CL807" t="inlineStr">
        <is>
          <t/>
        </is>
      </c>
      <c r="CM807" t="inlineStr">
        <is>
          <t/>
        </is>
      </c>
      <c r="CN807" t="inlineStr">
        <is>
          <t>il-ħila ta' istituzzjoni finanzjarja li twettaq operazzjonijiet kritiċi matul sitwazzjoni ta' tħarbit*</t>
        </is>
      </c>
      <c r="CO807" t="inlineStr">
        <is>
          <t/>
        </is>
      </c>
      <c r="CP807" t="inlineStr">
        <is>
          <t/>
        </is>
      </c>
      <c r="CQ807" t="inlineStr">
        <is>
          <t/>
        </is>
      </c>
      <c r="CR807" t="inlineStr">
        <is>
          <t/>
        </is>
      </c>
      <c r="CS807" t="inlineStr">
        <is>
          <t/>
        </is>
      </c>
      <c r="CT807" t="inlineStr">
        <is>
          <t/>
        </is>
      </c>
      <c r="CU807" t="inlineStr">
        <is>
          <t/>
        </is>
      </c>
    </row>
    <row r="808">
      <c r="A808" s="1" t="str">
        <f>HYPERLINK("https://iate.europa.eu/entry/result/3590584/all", "3590584")</f>
        <v>3590584</v>
      </c>
      <c r="B808" t="inlineStr">
        <is>
          <t>FINANCE;ECONOMICS</t>
        </is>
      </c>
      <c r="C808" t="inlineStr">
        <is>
          <t>FINANCE|free movement of capital|free movement of capital|capital market;ECONOMICS|economic conditions|economic cycle|economic recovery</t>
        </is>
      </c>
      <c r="D808" t="inlineStr">
        <is>
          <t/>
        </is>
      </c>
      <c r="E808" t="inlineStr">
        <is>
          <t/>
        </is>
      </c>
      <c r="F808" t="inlineStr">
        <is>
          <t/>
        </is>
      </c>
      <c r="G808" t="inlineStr">
        <is>
          <t>balíček týkající se oživení kapitálových trhů</t>
        </is>
      </c>
      <c r="H808" t="inlineStr">
        <is>
          <t>3</t>
        </is>
      </c>
      <c r="I808" t="inlineStr">
        <is>
          <t/>
        </is>
      </c>
      <c r="J808" t="inlineStr">
        <is>
          <t>genopretningspakke vedrørende kapitalmarkederne</t>
        </is>
      </c>
      <c r="K808" t="inlineStr">
        <is>
          <t>3</t>
        </is>
      </c>
      <c r="L808" t="inlineStr">
        <is>
          <t/>
        </is>
      </c>
      <c r="M808" t="inlineStr">
        <is>
          <t>Maßnahmenpaket für die Erholung der Kapitalmärkte</t>
        </is>
      </c>
      <c r="N808" t="inlineStr">
        <is>
          <t>3</t>
        </is>
      </c>
      <c r="O808" t="inlineStr">
        <is>
          <t/>
        </is>
      </c>
      <c r="P808" t="inlineStr">
        <is>
          <t/>
        </is>
      </c>
      <c r="Q808" t="inlineStr">
        <is>
          <t/>
        </is>
      </c>
      <c r="R808" t="inlineStr">
        <is>
          <t/>
        </is>
      </c>
      <c r="S808" t="inlineStr">
        <is>
          <t>Capital Markets Recovery Package|CMRP</t>
        </is>
      </c>
      <c r="T808" t="inlineStr">
        <is>
          <t>3|3</t>
        </is>
      </c>
      <c r="U808" t="inlineStr">
        <is>
          <t>|</t>
        </is>
      </c>
      <c r="V808" t="inlineStr">
        <is>
          <t/>
        </is>
      </c>
      <c r="W808" t="inlineStr">
        <is>
          <t/>
        </is>
      </c>
      <c r="X808" t="inlineStr">
        <is>
          <t/>
        </is>
      </c>
      <c r="Y808" t="inlineStr">
        <is>
          <t/>
        </is>
      </c>
      <c r="Z808" t="inlineStr">
        <is>
          <t/>
        </is>
      </c>
      <c r="AA808" t="inlineStr">
        <is>
          <t/>
        </is>
      </c>
      <c r="AB808" t="inlineStr">
        <is>
          <t/>
        </is>
      </c>
      <c r="AC808" t="inlineStr">
        <is>
          <t/>
        </is>
      </c>
      <c r="AD808" t="inlineStr">
        <is>
          <t/>
        </is>
      </c>
      <c r="AE808" t="inlineStr">
        <is>
          <t>train de mesures de relance par les marchés de capitaux</t>
        </is>
      </c>
      <c r="AF808" t="inlineStr">
        <is>
          <t>3</t>
        </is>
      </c>
      <c r="AG808" t="inlineStr">
        <is>
          <t/>
        </is>
      </c>
      <c r="AH808" t="inlineStr">
        <is>
          <t/>
        </is>
      </c>
      <c r="AI808" t="inlineStr">
        <is>
          <t/>
        </is>
      </c>
      <c r="AJ808" t="inlineStr">
        <is>
          <t/>
        </is>
      </c>
      <c r="AK808" t="inlineStr">
        <is>
          <t/>
        </is>
      </c>
      <c r="AL808" t="inlineStr">
        <is>
          <t/>
        </is>
      </c>
      <c r="AM808" t="inlineStr">
        <is>
          <t/>
        </is>
      </c>
      <c r="AN808" t="inlineStr">
        <is>
          <t>tőkepiaci helyreállítási csomag</t>
        </is>
      </c>
      <c r="AO808" t="inlineStr">
        <is>
          <t>3</t>
        </is>
      </c>
      <c r="AP808" t="inlineStr">
        <is>
          <t/>
        </is>
      </c>
      <c r="AQ808" t="inlineStr">
        <is>
          <t>pacchetto per la ripresa dei mercati dei capitali</t>
        </is>
      </c>
      <c r="AR808" t="inlineStr">
        <is>
          <t>3</t>
        </is>
      </c>
      <c r="AS808" t="inlineStr">
        <is>
          <t/>
        </is>
      </c>
      <c r="AT808" t="inlineStr">
        <is>
          <t/>
        </is>
      </c>
      <c r="AU808" t="inlineStr">
        <is>
          <t/>
        </is>
      </c>
      <c r="AV808" t="inlineStr">
        <is>
          <t/>
        </is>
      </c>
      <c r="AW808" t="inlineStr">
        <is>
          <t/>
        </is>
      </c>
      <c r="AX808" t="inlineStr">
        <is>
          <t/>
        </is>
      </c>
      <c r="AY808" t="inlineStr">
        <is>
          <t/>
        </is>
      </c>
      <c r="AZ808" t="inlineStr">
        <is>
          <t/>
        </is>
      </c>
      <c r="BA808" t="inlineStr">
        <is>
          <t/>
        </is>
      </c>
      <c r="BB808" t="inlineStr">
        <is>
          <t/>
        </is>
      </c>
      <c r="BC808" t="inlineStr">
        <is>
          <t/>
        </is>
      </c>
      <c r="BD808" t="inlineStr">
        <is>
          <t/>
        </is>
      </c>
      <c r="BE808" t="inlineStr">
        <is>
          <t/>
        </is>
      </c>
      <c r="BF808" t="inlineStr">
        <is>
          <t>pakiet na rzecz odbudowy rynków kapitałowych</t>
        </is>
      </c>
      <c r="BG808" t="inlineStr">
        <is>
          <t>3</t>
        </is>
      </c>
      <c r="BH808" t="inlineStr">
        <is>
          <t/>
        </is>
      </c>
      <c r="BI808" t="inlineStr">
        <is>
          <t/>
        </is>
      </c>
      <c r="BJ808" t="inlineStr">
        <is>
          <t/>
        </is>
      </c>
      <c r="BK808" t="inlineStr">
        <is>
          <t/>
        </is>
      </c>
      <c r="BL808" t="inlineStr">
        <is>
          <t/>
        </is>
      </c>
      <c r="BM808" t="inlineStr">
        <is>
          <t/>
        </is>
      </c>
      <c r="BN808" t="inlineStr">
        <is>
          <t/>
        </is>
      </c>
      <c r="BO808" t="inlineStr">
        <is>
          <t>balík opatrení na obnovu kapitálových trhov</t>
        </is>
      </c>
      <c r="BP808" t="inlineStr">
        <is>
          <t>3</t>
        </is>
      </c>
      <c r="BQ808" t="inlineStr">
        <is>
          <t/>
        </is>
      </c>
      <c r="BR808" t="inlineStr">
        <is>
          <t/>
        </is>
      </c>
      <c r="BS808" t="inlineStr">
        <is>
          <t/>
        </is>
      </c>
      <c r="BT808" t="inlineStr">
        <is>
          <t/>
        </is>
      </c>
      <c r="BU808" t="inlineStr">
        <is>
          <t/>
        </is>
      </c>
      <c r="BV808" t="inlineStr">
        <is>
          <t/>
        </is>
      </c>
      <c r="BW808" t="inlineStr">
        <is>
          <t/>
        </is>
      </c>
      <c r="BX808" t="inlineStr">
        <is>
          <t/>
        </is>
      </c>
      <c r="BY808" t="inlineStr">
        <is>
          <t>balíček opatření, který je součástí celkové strategie Komise pro oživení po koronaviru a v jehož rámci jsou navrženy cílené změny pravidel kapitálových trhů, které podpoří 
větší investice do hospodářství, umožní rychlou rekapitalizaci 
společností a zvýší schopnost bank financovat hospodářské oživení</t>
        </is>
      </c>
      <c r="BZ808" t="inlineStr">
        <is>
          <t>pakke af foranstaltninger indeholdende målrettede ændringer af eksisterende finansielle bestemmelser med henblik på at støtte genopretningen efter krisen for de finansielle markeder og realøkonomien fra det alvorlige økonomiske chok forårsaget af covid-19-pandemien</t>
        </is>
      </c>
      <c r="CA808" t="inlineStr">
        <is>
          <t>Maßnahmenpaket zur gezielten Änderung der Kapitalmarktvorschriften, um Investitionen in die Wirtschaft anzukurbeln, eine rasche Rekapitalisierung von Unternehmen zu ermöglichen und die Fähigkeit der Banken zur Finanzierung der Erholung von der COVID-19-Pandemie zu erhöhen</t>
        </is>
      </c>
      <c r="CB808" t="inlineStr">
        <is>
          <t/>
        </is>
      </c>
      <c r="CC808" t="inlineStr">
        <is>
          <t>package of measures targeted to enable changes to capital market rules in order to 
encourage greater investments in the economy, a rapid 
re-capitalisation of companies and to increase banks' capacity to finance 
the recovery</t>
        </is>
      </c>
      <c r="CD808" t="inlineStr">
        <is>
          <t/>
        </is>
      </c>
      <c r="CE808" t="inlineStr">
        <is>
          <t/>
        </is>
      </c>
      <c r="CF808" t="inlineStr">
        <is>
          <t/>
        </is>
      </c>
      <c r="CG808" t="inlineStr">
        <is>
          <t>série de mesures prises par la Commission européenne, dans le cadre de sa stratégie globale de lutte contre les incidences économiques de la pandémie de COVID-19, qui modifient les règles de l'UE relatives au marché des capitaux et visent à aider les entreprises de l'UE à lever des capitaux sur les marchés publics, soutenir la capacité de prêt des banques et stimuler l'investissement dans l'économie réelle</t>
        </is>
      </c>
      <c r="CH808" t="inlineStr">
        <is>
          <t/>
        </is>
      </c>
      <c r="CI808" t="inlineStr">
        <is>
          <t/>
        </is>
      </c>
      <c r="CJ808" t="inlineStr">
        <is>
          <t>a tőkepiaci szabályok változtatására irányuló intézkedéscsomag, amely ösztönzi a gazdaságra irányuló beruházások növelését, 
lehetővé teszi a vállalatok gyors feltőkésítését, és növeli a bankok 
képességét a helyreállítás finanszírozására</t>
        </is>
      </c>
      <c r="CK808" t="inlineStr">
        <is>
          <t>pacchetto di misure volte a modificare le norme che regolano i mercati
dei capitali, al fine di promuovere maggiori investimenti nell'economia,
consentire una rapida ricapitalizzazione delle imprese e accrescere la capacità
delle banche di finanziare la ripresa</t>
        </is>
      </c>
      <c r="CL808" t="inlineStr">
        <is>
          <t/>
        </is>
      </c>
      <c r="CM808" t="inlineStr">
        <is>
          <t/>
        </is>
      </c>
      <c r="CN808" t="inlineStr">
        <is>
          <t/>
        </is>
      </c>
      <c r="CO808" t="inlineStr">
        <is>
          <t/>
        </is>
      </c>
      <c r="CP808" t="inlineStr">
        <is>
          <t>pakiet obejmujący ukierunkowane zmiany w unijnych przepisach dotyczących rynków kapitałowych, by pomóc unijnym przedsiębiorstwom w pozyskiwaniu kapitału na rynkach publicznych, wesprzeć zdolność banków do udzielania pożyczek i pobudzić inwestycje w gospodarkę realną</t>
        </is>
      </c>
      <c r="CQ808" t="inlineStr">
        <is>
          <t/>
        </is>
      </c>
      <c r="CR808" t="inlineStr">
        <is>
          <t/>
        </is>
      </c>
      <c r="CS808" t="inlineStr">
        <is>
          <t>balík opatrení tvoriaci súčasť stratégie obnovy Európy po pandémii koronavírusu a obsahujúci cielené zmeny pravidiel kapitálových trhov, ktoré podnietia vyššie investície do hospodárstva, umožnia rýchlu rekapitalizáciu spoločností a zvýšia schopnosť bánk financovať obnovu</t>
        </is>
      </c>
      <c r="CT808" t="inlineStr">
        <is>
          <t/>
        </is>
      </c>
      <c r="CU808" t="inlineStr">
        <is>
          <t/>
        </is>
      </c>
    </row>
    <row r="809">
      <c r="A809" s="1" t="str">
        <f>HYPERLINK("https://iate.europa.eu/entry/result/3577944/all", "3577944")</f>
        <v>3577944</v>
      </c>
      <c r="B809" t="inlineStr">
        <is>
          <t>FINANCE</t>
        </is>
      </c>
      <c r="C809" t="inlineStr">
        <is>
          <t>FINANCE|financial institutions and credit</t>
        </is>
      </c>
      <c r="D809" t="inlineStr">
        <is>
          <t/>
        </is>
      </c>
      <c r="E809" t="inlineStr">
        <is>
          <t/>
        </is>
      </c>
      <c r="F809" t="inlineStr">
        <is>
          <t/>
        </is>
      </c>
      <c r="G809" t="inlineStr">
        <is>
          <t/>
        </is>
      </c>
      <c r="H809" t="inlineStr">
        <is>
          <t/>
        </is>
      </c>
      <c r="I809" t="inlineStr">
        <is>
          <t/>
        </is>
      </c>
      <c r="J809" t="inlineStr">
        <is>
          <t/>
        </is>
      </c>
      <c r="K809" t="inlineStr">
        <is>
          <t/>
        </is>
      </c>
      <c r="L809" t="inlineStr">
        <is>
          <t/>
        </is>
      </c>
      <c r="M809" t="inlineStr">
        <is>
          <t/>
        </is>
      </c>
      <c r="N809" t="inlineStr">
        <is>
          <t/>
        </is>
      </c>
      <c r="O809" t="inlineStr">
        <is>
          <t/>
        </is>
      </c>
      <c r="P809" t="inlineStr">
        <is>
          <t/>
        </is>
      </c>
      <c r="Q809" t="inlineStr">
        <is>
          <t/>
        </is>
      </c>
      <c r="R809" t="inlineStr">
        <is>
          <t/>
        </is>
      </c>
      <c r="S809" t="inlineStr">
        <is>
          <t>risk reduction</t>
        </is>
      </c>
      <c r="T809" t="inlineStr">
        <is>
          <t>3</t>
        </is>
      </c>
      <c r="U809" t="inlineStr">
        <is>
          <t/>
        </is>
      </c>
      <c r="V809" t="inlineStr">
        <is>
          <t/>
        </is>
      </c>
      <c r="W809" t="inlineStr">
        <is>
          <t/>
        </is>
      </c>
      <c r="X809" t="inlineStr">
        <is>
          <t/>
        </is>
      </c>
      <c r="Y809" t="inlineStr">
        <is>
          <t/>
        </is>
      </c>
      <c r="Z809" t="inlineStr">
        <is>
          <t/>
        </is>
      </c>
      <c r="AA809" t="inlineStr">
        <is>
          <t/>
        </is>
      </c>
      <c r="AB809" t="inlineStr">
        <is>
          <t/>
        </is>
      </c>
      <c r="AC809" t="inlineStr">
        <is>
          <t/>
        </is>
      </c>
      <c r="AD809" t="inlineStr">
        <is>
          <t/>
        </is>
      </c>
      <c r="AE809" t="inlineStr">
        <is>
          <t/>
        </is>
      </c>
      <c r="AF809" t="inlineStr">
        <is>
          <t/>
        </is>
      </c>
      <c r="AG809" t="inlineStr">
        <is>
          <t/>
        </is>
      </c>
      <c r="AH809" t="inlineStr">
        <is>
          <t/>
        </is>
      </c>
      <c r="AI809" t="inlineStr">
        <is>
          <t/>
        </is>
      </c>
      <c r="AJ809" t="inlineStr">
        <is>
          <t/>
        </is>
      </c>
      <c r="AK809" t="inlineStr">
        <is>
          <t/>
        </is>
      </c>
      <c r="AL809" t="inlineStr">
        <is>
          <t/>
        </is>
      </c>
      <c r="AM809" t="inlineStr">
        <is>
          <t/>
        </is>
      </c>
      <c r="AN809" t="inlineStr">
        <is>
          <t/>
        </is>
      </c>
      <c r="AO809" t="inlineStr">
        <is>
          <t/>
        </is>
      </c>
      <c r="AP809" t="inlineStr">
        <is>
          <t/>
        </is>
      </c>
      <c r="AQ809" t="inlineStr">
        <is>
          <t/>
        </is>
      </c>
      <c r="AR809" t="inlineStr">
        <is>
          <t/>
        </is>
      </c>
      <c r="AS809" t="inlineStr">
        <is>
          <t/>
        </is>
      </c>
      <c r="AT809" t="inlineStr">
        <is>
          <t/>
        </is>
      </c>
      <c r="AU809" t="inlineStr">
        <is>
          <t/>
        </is>
      </c>
      <c r="AV809" t="inlineStr">
        <is>
          <t/>
        </is>
      </c>
      <c r="AW809" t="inlineStr">
        <is>
          <t/>
        </is>
      </c>
      <c r="AX809" t="inlineStr">
        <is>
          <t/>
        </is>
      </c>
      <c r="AY809" t="inlineStr">
        <is>
          <t/>
        </is>
      </c>
      <c r="AZ809" t="inlineStr">
        <is>
          <t/>
        </is>
      </c>
      <c r="BA809" t="inlineStr">
        <is>
          <t/>
        </is>
      </c>
      <c r="BB809" t="inlineStr">
        <is>
          <t/>
        </is>
      </c>
      <c r="BC809" t="inlineStr">
        <is>
          <t>vermindering van de risico's|risicovermindering</t>
        </is>
      </c>
      <c r="BD809" t="inlineStr">
        <is>
          <t>3|3</t>
        </is>
      </c>
      <c r="BE809" t="inlineStr">
        <is>
          <t>|</t>
        </is>
      </c>
      <c r="BF809" t="inlineStr">
        <is>
          <t>ograniczanie ryzyka</t>
        </is>
      </c>
      <c r="BG809" t="inlineStr">
        <is>
          <t>3</t>
        </is>
      </c>
      <c r="BH809" t="inlineStr">
        <is>
          <t/>
        </is>
      </c>
      <c r="BI809" t="inlineStr">
        <is>
          <t/>
        </is>
      </c>
      <c r="BJ809" t="inlineStr">
        <is>
          <t/>
        </is>
      </c>
      <c r="BK809" t="inlineStr">
        <is>
          <t/>
        </is>
      </c>
      <c r="BL809" t="inlineStr">
        <is>
          <t>reducere a riscului</t>
        </is>
      </c>
      <c r="BM809" t="inlineStr">
        <is>
          <t>3</t>
        </is>
      </c>
      <c r="BN809" t="inlineStr">
        <is>
          <t/>
        </is>
      </c>
      <c r="BO809" t="inlineStr">
        <is>
          <t/>
        </is>
      </c>
      <c r="BP809" t="inlineStr">
        <is>
          <t/>
        </is>
      </c>
      <c r="BQ809" t="inlineStr">
        <is>
          <t/>
        </is>
      </c>
      <c r="BR809" t="inlineStr">
        <is>
          <t/>
        </is>
      </c>
      <c r="BS809" t="inlineStr">
        <is>
          <t/>
        </is>
      </c>
      <c r="BT809" t="inlineStr">
        <is>
          <t/>
        </is>
      </c>
      <c r="BU809" t="inlineStr">
        <is>
          <t/>
        </is>
      </c>
      <c r="BV809" t="inlineStr">
        <is>
          <t/>
        </is>
      </c>
      <c r="BW809" t="inlineStr">
        <is>
          <t/>
        </is>
      </c>
      <c r="BX809" t="inlineStr">
        <is>
          <t/>
        </is>
      </c>
      <c r="BY809" t="inlineStr">
        <is>
          <t/>
        </is>
      </c>
      <c r="BZ809" t="inlineStr">
        <is>
          <t/>
        </is>
      </c>
      <c r="CA809" t="inlineStr">
        <is>
          <t/>
        </is>
      </c>
      <c r="CB809" t="inlineStr">
        <is>
          <t/>
        </is>
      </c>
      <c r="CC809" t="inlineStr">
        <is>
          <t/>
        </is>
      </c>
      <c r="CD809" t="inlineStr">
        <is>
          <t/>
        </is>
      </c>
      <c r="CE809" t="inlineStr">
        <is>
          <t/>
        </is>
      </c>
      <c r="CF809" t="inlineStr">
        <is>
          <t/>
        </is>
      </c>
      <c r="CG809" t="inlineStr">
        <is>
          <t/>
        </is>
      </c>
      <c r="CH809" t="inlineStr">
        <is>
          <t/>
        </is>
      </c>
      <c r="CI809" t="inlineStr">
        <is>
          <t/>
        </is>
      </c>
      <c r="CJ809" t="inlineStr">
        <is>
          <t/>
        </is>
      </c>
      <c r="CK809" t="inlineStr">
        <is>
          <t/>
        </is>
      </c>
      <c r="CL809" t="inlineStr">
        <is>
          <t/>
        </is>
      </c>
      <c r="CM809" t="inlineStr">
        <is>
          <t/>
        </is>
      </c>
      <c r="CN809" t="inlineStr">
        <is>
          <t/>
        </is>
      </c>
      <c r="CO809" t="inlineStr">
        <is>
          <t/>
        </is>
      </c>
      <c r="CP809" t="inlineStr">
        <is>
          <t/>
        </is>
      </c>
      <c r="CQ809" t="inlineStr">
        <is>
          <t/>
        </is>
      </c>
      <c r="CR809" t="inlineStr">
        <is>
          <t/>
        </is>
      </c>
      <c r="CS809" t="inlineStr">
        <is>
          <t/>
        </is>
      </c>
      <c r="CT809" t="inlineStr">
        <is>
          <t/>
        </is>
      </c>
      <c r="CU809" t="inlineStr">
        <is>
          <t/>
        </is>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2022-08-05T19:58:41Z</dcterms:created>
  <dc:creator>Apache POI</dc:creator>
</cp:coreProperties>
</file>